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mmahajan\Documents\eps-oregon\InputData\elec\EIaE\"/>
    </mc:Choice>
  </mc:AlternateContent>
  <xr:revisionPtr revIDLastSave="0" documentId="13_ncr:1_{F365FDBD-3FDE-4247-A4F4-2D137C5F67F4}" xr6:coauthVersionLast="47" xr6:coauthVersionMax="47" xr10:uidLastSave="{00000000-0000-0000-0000-000000000000}"/>
  <bookViews>
    <workbookView xWindow="28680" yWindow="-120" windowWidth="29040" windowHeight="17640" tabRatio="657" xr2:uid="{00000000-000D-0000-FFFF-FFFF00000000}"/>
  </bookViews>
  <sheets>
    <sheet name="About" sheetId="1" r:id="rId1"/>
    <sheet name="OregonElectricity_ODOE" sheetId="13" r:id="rId2"/>
    <sheet name="IRPcalcs" sheetId="17" r:id="rId3"/>
    <sheet name="BECF-new" sheetId="18" r:id="rId4"/>
    <sheet name="State Generation Costs Calcs" sheetId="7" r:id="rId5"/>
    <sheet name="EIaE-BIE" sheetId="9" r:id="rId6"/>
    <sheet name="EIaE-BEE" sheetId="10" r:id="rId7"/>
    <sheet name="EIaE-IEP" sheetId="11" r:id="rId8"/>
    <sheet name="EIaE-BEEP" sheetId="12" r:id="rId9"/>
  </sheets>
  <externalReferences>
    <externalReference r:id="rId10"/>
    <externalReference r:id="rId11"/>
    <externalReference r:id="rId12"/>
    <externalReference r:id="rId13"/>
    <externalReference r:id="rId14"/>
    <externalReference r:id="rId15"/>
    <externalReference r:id="rId16"/>
  </externalReferences>
  <definedNames>
    <definedName name="Billion">[1]Notes!$A$13</definedName>
    <definedName name="Btu_to_MWH">[1]Notes!$A$4</definedName>
    <definedName name="CH4_to_CO2e">#REF!</definedName>
    <definedName name="cities">'[2]Solar by State'!$B$61:$B$65</definedName>
    <definedName name="CommercialEthanol">[3]Ethanol!$A$65:$AF$117</definedName>
    <definedName name="ConsumeBlock">'[3]FF Consumption'!$E$4:$AJ$3438</definedName>
    <definedName name="EPS_data">#REF!</definedName>
    <definedName name="EPS_dates">#REF!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ethane_ar5_gwp">[4]About!$A$116</definedName>
    <definedName name="Million">[1]Notes!$A$12</definedName>
    <definedName name="mwh_to_btu">[5]Notes!$A$12</definedName>
    <definedName name="n2o_gwp_ar5">[4]About!$A$118</definedName>
    <definedName name="N2O_to_CO2e">#REF!</definedName>
    <definedName name="Net_Generation_by_State__Type_1">#REF!</definedName>
    <definedName name="StateID">'[3]List Data'!$F$3</definedName>
    <definedName name="thousand">[6]About!$A$37</definedName>
    <definedName name="ti_tbl_50">#REF!</definedName>
    <definedName name="ti_tbl_69">#REF!</definedName>
    <definedName name="unit_conv">[7]About!$A$170</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9" i="13" l="1"/>
  <c r="C118" i="13"/>
  <c r="G18" i="18"/>
  <c r="E18" i="18"/>
  <c r="AJ18" i="18"/>
  <c r="AH16" i="18"/>
  <c r="D15" i="18"/>
  <c r="C15" i="18" s="1"/>
  <c r="Y14" i="18"/>
  <c r="X14" i="18"/>
  <c r="M14" i="18"/>
  <c r="K14" i="18"/>
  <c r="AE14" i="18"/>
  <c r="AJ13" i="18"/>
  <c r="AI13" i="18"/>
  <c r="Y13" i="18"/>
  <c r="X13" i="18"/>
  <c r="N13" i="18"/>
  <c r="M13" i="18"/>
  <c r="D13" i="18"/>
  <c r="C13" i="18"/>
  <c r="AH13" i="18"/>
  <c r="AD12" i="18"/>
  <c r="AB12" i="18"/>
  <c r="S12" i="18"/>
  <c r="Q12" i="18"/>
  <c r="H12" i="18"/>
  <c r="G12" i="18"/>
  <c r="AC12" i="18"/>
  <c r="Z11" i="18"/>
  <c r="T11" i="18"/>
  <c r="R11" i="18"/>
  <c r="AC10" i="18"/>
  <c r="Z10" i="18"/>
  <c r="U10" i="18"/>
  <c r="C9" i="18"/>
  <c r="B9" i="18"/>
  <c r="AB8" i="17"/>
  <c r="AB10" i="17" s="1"/>
  <c r="AB14" i="17" s="1"/>
  <c r="Y8" i="17"/>
  <c r="Y10" i="17" s="1"/>
  <c r="Y14" i="17" s="1"/>
  <c r="X8" i="17"/>
  <c r="X10" i="17" s="1"/>
  <c r="X14" i="17" s="1"/>
  <c r="T8" i="17"/>
  <c r="T10" i="17" s="1"/>
  <c r="T14" i="17" s="1"/>
  <c r="Q8" i="17"/>
  <c r="P8" i="17"/>
  <c r="L8" i="17"/>
  <c r="I8" i="17"/>
  <c r="I10" i="17" s="1"/>
  <c r="I14" i="17" s="1"/>
  <c r="H8" i="17"/>
  <c r="H10" i="17" s="1"/>
  <c r="H14" i="17" s="1"/>
  <c r="D8" i="17"/>
  <c r="D10" i="17" s="1"/>
  <c r="D14" i="17" s="1"/>
  <c r="D8" i="18"/>
  <c r="C8" i="18" s="1"/>
  <c r="B8" i="18" s="1"/>
  <c r="AF7" i="17"/>
  <c r="AF11" i="17" s="1"/>
  <c r="AF15" i="17" s="1"/>
  <c r="AC7" i="17"/>
  <c r="AC11" i="17" s="1"/>
  <c r="Y7" i="17"/>
  <c r="Y11" i="17" s="1"/>
  <c r="Y15" i="17" s="1"/>
  <c r="X7" i="17"/>
  <c r="X11" i="17" s="1"/>
  <c r="X15" i="17" s="1"/>
  <c r="U7" i="17"/>
  <c r="U11" i="17" s="1"/>
  <c r="Q7" i="17"/>
  <c r="Q11" i="17" s="1"/>
  <c r="P7" i="17"/>
  <c r="P11" i="17" s="1"/>
  <c r="M7" i="17"/>
  <c r="M11" i="17" s="1"/>
  <c r="H7" i="17"/>
  <c r="H11" i="17" s="1"/>
  <c r="E7" i="17"/>
  <c r="E11" i="17" s="1"/>
  <c r="D7" i="18"/>
  <c r="C7" i="18"/>
  <c r="B7" i="18" s="1"/>
  <c r="Y6" i="18"/>
  <c r="L6" i="18"/>
  <c r="AE6" i="18"/>
  <c r="AJ5" i="18"/>
  <c r="W5" i="18"/>
  <c r="L5" i="18"/>
  <c r="K5" i="18"/>
  <c r="AH5" i="18"/>
  <c r="AE4" i="18"/>
  <c r="AG4" i="18"/>
  <c r="Z3" i="18"/>
  <c r="F32" i="17"/>
  <c r="F31" i="17"/>
  <c r="F30" i="17"/>
  <c r="F33" i="17" s="1"/>
  <c r="C36" i="17" s="1"/>
  <c r="D22" i="17"/>
  <c r="AE10" i="17"/>
  <c r="AE14" i="17" s="1"/>
  <c r="AC10" i="17"/>
  <c r="AC14" i="17" s="1"/>
  <c r="U10" i="17"/>
  <c r="U14" i="17" s="1"/>
  <c r="K10" i="17"/>
  <c r="K14" i="17" s="1"/>
  <c r="C10" i="17"/>
  <c r="C14" i="17" s="1"/>
  <c r="AF8" i="17"/>
  <c r="AF10" i="17" s="1"/>
  <c r="AF14" i="17" s="1"/>
  <c r="AE8" i="17"/>
  <c r="AD8" i="17"/>
  <c r="AD10" i="17" s="1"/>
  <c r="AD14" i="17" s="1"/>
  <c r="AC8" i="17"/>
  <c r="AA8" i="17"/>
  <c r="AA10" i="17" s="1"/>
  <c r="AA14" i="17" s="1"/>
  <c r="Z8" i="17"/>
  <c r="Z10" i="17" s="1"/>
  <c r="Z14" i="17" s="1"/>
  <c r="W8" i="17"/>
  <c r="W10" i="17" s="1"/>
  <c r="W14" i="17" s="1"/>
  <c r="V8" i="17"/>
  <c r="V10" i="17" s="1"/>
  <c r="V14" i="17" s="1"/>
  <c r="U8" i="17"/>
  <c r="S8" i="17"/>
  <c r="R8" i="17"/>
  <c r="O8" i="17"/>
  <c r="N8" i="17"/>
  <c r="M8" i="17"/>
  <c r="K8" i="17"/>
  <c r="J8" i="17"/>
  <c r="J10" i="17" s="1"/>
  <c r="J14" i="17" s="1"/>
  <c r="G8" i="17"/>
  <c r="G10" i="17" s="1"/>
  <c r="G14" i="17" s="1"/>
  <c r="F8" i="17"/>
  <c r="F10" i="17" s="1"/>
  <c r="F14" i="17" s="1"/>
  <c r="E8" i="17"/>
  <c r="E10" i="17" s="1"/>
  <c r="E14" i="17" s="1"/>
  <c r="C8" i="17"/>
  <c r="B8" i="17"/>
  <c r="B10" i="17" s="1"/>
  <c r="A8" i="17"/>
  <c r="AE7" i="17"/>
  <c r="AE11" i="17" s="1"/>
  <c r="AD7" i="17"/>
  <c r="AD11" i="17" s="1"/>
  <c r="AD15" i="17" s="1"/>
  <c r="AB7" i="17"/>
  <c r="AB11" i="17" s="1"/>
  <c r="AB15" i="17" s="1"/>
  <c r="AA7" i="17"/>
  <c r="AA11" i="17" s="1"/>
  <c r="Z7" i="17"/>
  <c r="Z11" i="17" s="1"/>
  <c r="W7" i="17"/>
  <c r="W11" i="17" s="1"/>
  <c r="V7" i="17"/>
  <c r="V11" i="17" s="1"/>
  <c r="V15" i="17" s="1"/>
  <c r="T7" i="17"/>
  <c r="T11" i="17" s="1"/>
  <c r="T15" i="17" s="1"/>
  <c r="S7" i="17"/>
  <c r="S11" i="17" s="1"/>
  <c r="R7" i="17"/>
  <c r="R11" i="17" s="1"/>
  <c r="O7" i="17"/>
  <c r="O11" i="17" s="1"/>
  <c r="N7" i="17"/>
  <c r="N11" i="17" s="1"/>
  <c r="L7" i="17"/>
  <c r="L11" i="17" s="1"/>
  <c r="K7" i="17"/>
  <c r="K11" i="17" s="1"/>
  <c r="K15" i="17" s="1"/>
  <c r="J7" i="17"/>
  <c r="J11" i="17" s="1"/>
  <c r="J15" i="17" s="1"/>
  <c r="I7" i="17"/>
  <c r="I11" i="17" s="1"/>
  <c r="G7" i="17"/>
  <c r="G11" i="17" s="1"/>
  <c r="F7" i="17"/>
  <c r="F11" i="17" s="1"/>
  <c r="F15" i="17" s="1"/>
  <c r="D7" i="17"/>
  <c r="D11" i="17" s="1"/>
  <c r="D15" i="17" s="1"/>
  <c r="C7" i="17"/>
  <c r="C11" i="17" s="1"/>
  <c r="C15" i="17" s="1"/>
  <c r="B7" i="17"/>
  <c r="B11" i="17" s="1"/>
  <c r="A7" i="17"/>
  <c r="M3" i="17"/>
  <c r="N3" i="17" s="1"/>
  <c r="N10" i="17" s="1"/>
  <c r="N14" i="17" s="1"/>
  <c r="L3" i="17"/>
  <c r="K3" i="17"/>
  <c r="C120" i="13" l="1"/>
  <c r="AA15" i="17"/>
  <c r="C5" i="18"/>
  <c r="N5" i="18"/>
  <c r="AA5" i="18"/>
  <c r="C6" i="18"/>
  <c r="P6" i="18"/>
  <c r="AB6" i="18"/>
  <c r="AE10" i="18"/>
  <c r="AB11" i="18"/>
  <c r="I12" i="18"/>
  <c r="T12" i="18"/>
  <c r="AE12" i="18"/>
  <c r="E13" i="18"/>
  <c r="P13" i="18"/>
  <c r="AA13" i="18"/>
  <c r="N14" i="18"/>
  <c r="AA14" i="18"/>
  <c r="E16" i="18"/>
  <c r="AA16" i="18"/>
  <c r="M18" i="18"/>
  <c r="Y5" i="18"/>
  <c r="N6" i="18"/>
  <c r="X16" i="18"/>
  <c r="D5" i="18"/>
  <c r="O5" i="18"/>
  <c r="AB5" i="18"/>
  <c r="D6" i="18"/>
  <c r="Q6" i="18"/>
  <c r="AD6" i="18"/>
  <c r="AJ11" i="18"/>
  <c r="K12" i="18"/>
  <c r="V12" i="18"/>
  <c r="AF12" i="18"/>
  <c r="F13" i="18"/>
  <c r="Q13" i="18"/>
  <c r="AB13" i="18"/>
  <c r="C14" i="18"/>
  <c r="P14" i="18"/>
  <c r="AC14" i="18"/>
  <c r="H16" i="18"/>
  <c r="AC16" i="18"/>
  <c r="O18" i="18"/>
  <c r="N15" i="17"/>
  <c r="E5" i="18"/>
  <c r="Q5" i="18"/>
  <c r="AD5" i="18"/>
  <c r="F6" i="18"/>
  <c r="S6" i="18"/>
  <c r="AF6" i="18"/>
  <c r="E10" i="18"/>
  <c r="D11" i="18"/>
  <c r="L12" i="18"/>
  <c r="W12" i="18"/>
  <c r="AG12" i="18"/>
  <c r="H13" i="18"/>
  <c r="S13" i="18"/>
  <c r="AC13" i="18"/>
  <c r="E14" i="18"/>
  <c r="Q14" i="18"/>
  <c r="AD14" i="18"/>
  <c r="K16" i="18"/>
  <c r="AF16" i="18"/>
  <c r="U18" i="18"/>
  <c r="J4" i="18"/>
  <c r="F5" i="18"/>
  <c r="S5" i="18"/>
  <c r="AE5" i="18"/>
  <c r="H6" i="18"/>
  <c r="T6" i="18"/>
  <c r="AG6" i="18"/>
  <c r="U15" i="17"/>
  <c r="AC15" i="17"/>
  <c r="G10" i="18"/>
  <c r="J11" i="18"/>
  <c r="C12" i="18"/>
  <c r="N12" i="18"/>
  <c r="X12" i="18"/>
  <c r="AI12" i="18"/>
  <c r="I13" i="18"/>
  <c r="T13" i="18"/>
  <c r="AD13" i="18"/>
  <c r="F14" i="18"/>
  <c r="S14" i="18"/>
  <c r="AF14" i="18"/>
  <c r="M16" i="18"/>
  <c r="AI16" i="18"/>
  <c r="W18" i="18"/>
  <c r="U16" i="18"/>
  <c r="AA6" i="18"/>
  <c r="O4" i="18"/>
  <c r="G5" i="18"/>
  <c r="T5" i="18"/>
  <c r="AG5" i="18"/>
  <c r="I6" i="18"/>
  <c r="V6" i="18"/>
  <c r="AI6" i="18"/>
  <c r="J10" i="18"/>
  <c r="L11" i="18"/>
  <c r="D12" i="18"/>
  <c r="O12" i="18"/>
  <c r="Y12" i="18"/>
  <c r="AJ12" i="18"/>
  <c r="K13" i="18"/>
  <c r="U13" i="18"/>
  <c r="AF13" i="18"/>
  <c r="H14" i="18"/>
  <c r="U14" i="18"/>
  <c r="AG14" i="18"/>
  <c r="P16" i="18"/>
  <c r="AC18" i="18"/>
  <c r="I15" i="17"/>
  <c r="C16" i="18"/>
  <c r="Z4" i="18"/>
  <c r="I5" i="18"/>
  <c r="V5" i="18"/>
  <c r="AI5" i="18"/>
  <c r="K6" i="18"/>
  <c r="X6" i="18"/>
  <c r="AJ6" i="18"/>
  <c r="F12" i="18"/>
  <c r="P12" i="18"/>
  <c r="AA12" i="18"/>
  <c r="L13" i="18"/>
  <c r="V13" i="18"/>
  <c r="AG13" i="18"/>
  <c r="I14" i="18"/>
  <c r="V14" i="18"/>
  <c r="AI14" i="18"/>
  <c r="S16" i="18"/>
  <c r="AE18" i="18"/>
  <c r="C39" i="17"/>
  <c r="D39" i="17" s="1"/>
  <c r="C38" i="17"/>
  <c r="C37" i="17"/>
  <c r="D38" i="17"/>
  <c r="D37" i="17"/>
  <c r="M15" i="17"/>
  <c r="B14" i="17"/>
  <c r="B15" i="17"/>
  <c r="Z15" i="17"/>
  <c r="M3" i="18"/>
  <c r="AC3" i="18"/>
  <c r="O3" i="18"/>
  <c r="AE3" i="18"/>
  <c r="L4" i="18"/>
  <c r="AB4" i="18"/>
  <c r="AJ10" i="18"/>
  <c r="AB10" i="18"/>
  <c r="T10" i="18"/>
  <c r="L10" i="18"/>
  <c r="D10" i="18"/>
  <c r="AI10" i="18"/>
  <c r="AA10" i="18"/>
  <c r="S10" i="18"/>
  <c r="K10" i="18"/>
  <c r="C10" i="18"/>
  <c r="AG10" i="18"/>
  <c r="Y10" i="18"/>
  <c r="Q10" i="18"/>
  <c r="I10" i="18"/>
  <c r="P10" i="18"/>
  <c r="H10" i="18"/>
  <c r="AF10" i="18"/>
  <c r="X10" i="18"/>
  <c r="AD10" i="18"/>
  <c r="V10" i="18"/>
  <c r="N10" i="18"/>
  <c r="F10" i="18"/>
  <c r="W10" i="18"/>
  <c r="R3" i="18"/>
  <c r="AE17" i="18"/>
  <c r="W17" i="18"/>
  <c r="O17" i="18"/>
  <c r="G17" i="18"/>
  <c r="AD17" i="18"/>
  <c r="V17" i="18"/>
  <c r="N17" i="18"/>
  <c r="F17" i="18"/>
  <c r="AC17" i="18"/>
  <c r="U17" i="18"/>
  <c r="M17" i="18"/>
  <c r="E17" i="18"/>
  <c r="AJ17" i="18"/>
  <c r="AB17" i="18"/>
  <c r="T17" i="18"/>
  <c r="L17" i="18"/>
  <c r="D17" i="18"/>
  <c r="AI17" i="18"/>
  <c r="AA17" i="18"/>
  <c r="S17" i="18"/>
  <c r="K17" i="18"/>
  <c r="C17" i="18"/>
  <c r="AG17" i="18"/>
  <c r="Y17" i="18"/>
  <c r="Q17" i="18"/>
  <c r="I17" i="18"/>
  <c r="AF17" i="18"/>
  <c r="X17" i="18"/>
  <c r="P17" i="18"/>
  <c r="H17" i="18"/>
  <c r="D3" i="18"/>
  <c r="T3" i="18"/>
  <c r="AJ3" i="18"/>
  <c r="Q4" i="18"/>
  <c r="J17" i="18"/>
  <c r="E3" i="18"/>
  <c r="AD4" i="18"/>
  <c r="V4" i="18"/>
  <c r="N4" i="18"/>
  <c r="F4" i="18"/>
  <c r="AC4" i="18"/>
  <c r="U4" i="18"/>
  <c r="M4" i="18"/>
  <c r="E4" i="18"/>
  <c r="AI4" i="18"/>
  <c r="AA4" i="18"/>
  <c r="S4" i="18"/>
  <c r="K4" i="18"/>
  <c r="C4" i="18"/>
  <c r="AF4" i="18"/>
  <c r="X4" i="18"/>
  <c r="P4" i="18"/>
  <c r="H4" i="18"/>
  <c r="R4" i="18"/>
  <c r="AH4" i="18"/>
  <c r="R17" i="18"/>
  <c r="AH3" i="18"/>
  <c r="H15" i="17"/>
  <c r="U3" i="18"/>
  <c r="L10" i="17"/>
  <c r="L14" i="17" s="1"/>
  <c r="W15" i="17"/>
  <c r="M10" i="17"/>
  <c r="M14" i="17" s="1"/>
  <c r="G3" i="18"/>
  <c r="W3" i="18"/>
  <c r="D4" i="18"/>
  <c r="T4" i="18"/>
  <c r="AJ4" i="18"/>
  <c r="M10" i="18"/>
  <c r="AH10" i="18"/>
  <c r="Z17" i="18"/>
  <c r="J3" i="18"/>
  <c r="G4" i="18"/>
  <c r="W4" i="18"/>
  <c r="O10" i="18"/>
  <c r="AG11" i="18"/>
  <c r="Y11" i="18"/>
  <c r="Q11" i="18"/>
  <c r="I11" i="18"/>
  <c r="AF11" i="18"/>
  <c r="X11" i="18"/>
  <c r="P11" i="18"/>
  <c r="H11" i="18"/>
  <c r="AE11" i="18"/>
  <c r="W11" i="18"/>
  <c r="O11" i="18"/>
  <c r="G11" i="18"/>
  <c r="AD11" i="18"/>
  <c r="V11" i="18"/>
  <c r="N11" i="18"/>
  <c r="F11" i="18"/>
  <c r="AC11" i="18"/>
  <c r="U11" i="18"/>
  <c r="M11" i="18"/>
  <c r="E11" i="18"/>
  <c r="AI11" i="18"/>
  <c r="AA11" i="18"/>
  <c r="S11" i="18"/>
  <c r="K11" i="18"/>
  <c r="C11" i="18"/>
  <c r="AH11" i="18"/>
  <c r="AH17" i="18"/>
  <c r="E15" i="17"/>
  <c r="AG3" i="18"/>
  <c r="Y3" i="18"/>
  <c r="Q3" i="18"/>
  <c r="I3" i="18"/>
  <c r="AF3" i="18"/>
  <c r="X3" i="18"/>
  <c r="P3" i="18"/>
  <c r="H3" i="18"/>
  <c r="AD3" i="18"/>
  <c r="V3" i="18"/>
  <c r="N3" i="18"/>
  <c r="F3" i="18"/>
  <c r="AI3" i="18"/>
  <c r="AA3" i="18"/>
  <c r="S3" i="18"/>
  <c r="K3" i="18"/>
  <c r="C3" i="18"/>
  <c r="AE15" i="17"/>
  <c r="O3" i="17"/>
  <c r="G15" i="17"/>
  <c r="L3" i="18"/>
  <c r="AB3" i="18"/>
  <c r="I4" i="18"/>
  <c r="Y4" i="18"/>
  <c r="R10" i="18"/>
  <c r="M5" i="18"/>
  <c r="U5" i="18"/>
  <c r="AC5" i="18"/>
  <c r="J6" i="18"/>
  <c r="R6" i="18"/>
  <c r="Z6" i="18"/>
  <c r="AH6" i="18"/>
  <c r="J14" i="18"/>
  <c r="R14" i="18"/>
  <c r="Z14" i="18"/>
  <c r="AH14" i="18"/>
  <c r="D16" i="18"/>
  <c r="L16" i="18"/>
  <c r="T16" i="18"/>
  <c r="AB16" i="18"/>
  <c r="AJ16" i="18"/>
  <c r="F18" i="18"/>
  <c r="N18" i="18"/>
  <c r="V18" i="18"/>
  <c r="AD18" i="18"/>
  <c r="J12" i="18"/>
  <c r="R12" i="18"/>
  <c r="Z12" i="18"/>
  <c r="AH12" i="18"/>
  <c r="G13" i="18"/>
  <c r="O13" i="18"/>
  <c r="W13" i="18"/>
  <c r="AE13" i="18"/>
  <c r="D14" i="18"/>
  <c r="L14" i="18"/>
  <c r="T14" i="18"/>
  <c r="AB14" i="18"/>
  <c r="AJ14" i="18"/>
  <c r="F16" i="18"/>
  <c r="N16" i="18"/>
  <c r="V16" i="18"/>
  <c r="AD16" i="18"/>
  <c r="H18" i="18"/>
  <c r="P18" i="18"/>
  <c r="X18" i="18"/>
  <c r="AF18" i="18"/>
  <c r="H5" i="18"/>
  <c r="P5" i="18"/>
  <c r="X5" i="18"/>
  <c r="AF5" i="18"/>
  <c r="E6" i="18"/>
  <c r="M6" i="18"/>
  <c r="U6" i="18"/>
  <c r="AC6" i="18"/>
  <c r="G16" i="18"/>
  <c r="O16" i="18"/>
  <c r="W16" i="18"/>
  <c r="AE16" i="18"/>
  <c r="I18" i="18"/>
  <c r="Q18" i="18"/>
  <c r="Y18" i="18"/>
  <c r="AG18" i="18"/>
  <c r="J18" i="18"/>
  <c r="R18" i="18"/>
  <c r="Z18" i="18"/>
  <c r="AH18" i="18"/>
  <c r="J5" i="18"/>
  <c r="R5" i="18"/>
  <c r="Z5" i="18"/>
  <c r="G6" i="18"/>
  <c r="O6" i="18"/>
  <c r="W6" i="18"/>
  <c r="E12" i="18"/>
  <c r="M12" i="18"/>
  <c r="U12" i="18"/>
  <c r="J13" i="18"/>
  <c r="R13" i="18"/>
  <c r="Z13" i="18"/>
  <c r="G14" i="18"/>
  <c r="O14" i="18"/>
  <c r="W14" i="18"/>
  <c r="I16" i="18"/>
  <c r="Q16" i="18"/>
  <c r="Y16" i="18"/>
  <c r="AG16" i="18"/>
  <c r="C18" i="18"/>
  <c r="K18" i="18"/>
  <c r="S18" i="18"/>
  <c r="AA18" i="18"/>
  <c r="AI18" i="18"/>
  <c r="J16" i="18"/>
  <c r="R16" i="18"/>
  <c r="Z16" i="18"/>
  <c r="D18" i="18"/>
  <c r="L18" i="18"/>
  <c r="T18" i="18"/>
  <c r="AB18" i="18"/>
  <c r="P3" i="17" l="1"/>
  <c r="O10" i="17"/>
  <c r="L15" i="17"/>
  <c r="O14" i="17" l="1"/>
  <c r="O15" i="17"/>
  <c r="P10" i="17"/>
  <c r="Q3" i="17"/>
  <c r="P14" i="17" l="1"/>
  <c r="P15" i="17"/>
  <c r="Q10" i="17"/>
  <c r="R3" i="17"/>
  <c r="S3" i="17" l="1"/>
  <c r="S10" i="17" s="1"/>
  <c r="R10" i="17"/>
  <c r="Q14" i="17"/>
  <c r="Q15" i="17"/>
  <c r="R14" i="17" l="1"/>
  <c r="K18" i="17" s="1"/>
  <c r="R15" i="17"/>
  <c r="S14" i="17"/>
  <c r="O18" i="17" s="1"/>
  <c r="S15" i="17"/>
  <c r="D19" i="17" s="1"/>
  <c r="V19" i="17" l="1"/>
  <c r="X18" i="17"/>
  <c r="AB18" i="17"/>
  <c r="AF18" i="17"/>
  <c r="AE18" i="17"/>
  <c r="AE19" i="17"/>
  <c r="M19" i="17"/>
  <c r="C19" i="17"/>
  <c r="Q18" i="17"/>
  <c r="Y18" i="17"/>
  <c r="N18" i="17"/>
  <c r="L18" i="17"/>
  <c r="K19" i="17"/>
  <c r="AD19" i="17"/>
  <c r="H19" i="17"/>
  <c r="Y19" i="17"/>
  <c r="N19" i="17"/>
  <c r="I19" i="17"/>
  <c r="X19" i="17"/>
  <c r="U19" i="17"/>
  <c r="W18" i="17"/>
  <c r="E18" i="17"/>
  <c r="B18" i="17"/>
  <c r="M18" i="17"/>
  <c r="S19" i="17"/>
  <c r="AC19" i="17"/>
  <c r="V18" i="17"/>
  <c r="F18" i="17"/>
  <c r="P18" i="17"/>
  <c r="T18" i="17"/>
  <c r="O19" i="17"/>
  <c r="F19" i="17"/>
  <c r="B19" i="17"/>
  <c r="AC18" i="17"/>
  <c r="H18" i="17"/>
  <c r="Z18" i="17"/>
  <c r="G18" i="17"/>
  <c r="L19" i="17"/>
  <c r="W19" i="17"/>
  <c r="Z19" i="17"/>
  <c r="U18" i="17"/>
  <c r="C18" i="17"/>
  <c r="AA18" i="17"/>
  <c r="T19" i="17"/>
  <c r="J19" i="17"/>
  <c r="Q19" i="17"/>
  <c r="AB19" i="17"/>
  <c r="S18" i="17"/>
  <c r="J18" i="17"/>
  <c r="D18" i="17"/>
  <c r="R18" i="17"/>
  <c r="AF19" i="17"/>
  <c r="E19" i="17"/>
  <c r="AA19" i="17"/>
  <c r="I18" i="17"/>
  <c r="AD18" i="17"/>
  <c r="R19" i="17"/>
  <c r="P19" i="17"/>
  <c r="G19" i="17"/>
  <c r="F34" i="13" l="1"/>
  <c r="T7" i="13"/>
  <c r="E7" i="13"/>
  <c r="B139" i="13" l="1"/>
  <c r="B138" i="13"/>
  <c r="B130" i="13"/>
  <c r="C130" i="13"/>
  <c r="D130" i="13"/>
  <c r="E130" i="13"/>
  <c r="F130" i="13"/>
  <c r="G130" i="13"/>
  <c r="H130" i="13"/>
  <c r="I130" i="13"/>
  <c r="J130" i="13"/>
  <c r="K130" i="13"/>
  <c r="L130" i="13"/>
  <c r="M130" i="13"/>
  <c r="N130" i="13"/>
  <c r="O130" i="13"/>
  <c r="P130" i="13"/>
  <c r="Q130" i="13"/>
  <c r="R130" i="13"/>
  <c r="S130" i="13"/>
  <c r="T130" i="13"/>
  <c r="U130" i="13"/>
  <c r="V130" i="13"/>
  <c r="W130" i="13"/>
  <c r="X130" i="13"/>
  <c r="Y130" i="13"/>
  <c r="Z130" i="13"/>
  <c r="AA130" i="13"/>
  <c r="AB130" i="13"/>
  <c r="AC130" i="13"/>
  <c r="AD130" i="13"/>
  <c r="AE130" i="13"/>
  <c r="AF130" i="13"/>
  <c r="AG130" i="13"/>
  <c r="AH130" i="13"/>
  <c r="B131" i="13"/>
  <c r="AD111" i="13" l="1"/>
  <c r="V2" i="9" s="1"/>
  <c r="W131" i="13" s="1"/>
  <c r="W132" i="13" s="1"/>
  <c r="AE111" i="13"/>
  <c r="AE112" i="13" s="1"/>
  <c r="AE113" i="13" s="1"/>
  <c r="AF111" i="13"/>
  <c r="AF112" i="13" s="1"/>
  <c r="AF113" i="13" s="1"/>
  <c r="AG111" i="13"/>
  <c r="Y2" i="9" s="1"/>
  <c r="Z131" i="13" s="1"/>
  <c r="AH111" i="13"/>
  <c r="Z2" i="9" s="1"/>
  <c r="AA131" i="13" s="1"/>
  <c r="AI111" i="13"/>
  <c r="AA2" i="9" s="1"/>
  <c r="AB131" i="13" s="1"/>
  <c r="AJ111" i="13"/>
  <c r="AB2" i="9" s="1"/>
  <c r="AC131" i="13" s="1"/>
  <c r="AK111" i="13"/>
  <c r="AC2" i="9" s="1"/>
  <c r="AD131" i="13" s="1"/>
  <c r="AL111" i="13"/>
  <c r="AL112" i="13" s="1"/>
  <c r="AL113" i="13" s="1"/>
  <c r="AM111" i="13"/>
  <c r="AM112" i="13" s="1"/>
  <c r="AM113" i="13" s="1"/>
  <c r="AN111" i="13"/>
  <c r="AN112" i="13" s="1"/>
  <c r="AN113" i="13" s="1"/>
  <c r="AO111" i="13"/>
  <c r="AG2" i="9" s="1"/>
  <c r="AH131" i="13" s="1"/>
  <c r="AC111" i="13"/>
  <c r="D112" i="13"/>
  <c r="D113" i="13" s="1"/>
  <c r="E112" i="13"/>
  <c r="E113" i="13" s="1"/>
  <c r="F112" i="13"/>
  <c r="F113" i="13" s="1"/>
  <c r="G112" i="13"/>
  <c r="G113" i="13" s="1"/>
  <c r="H112" i="13"/>
  <c r="H113" i="13" s="1"/>
  <c r="I112" i="13"/>
  <c r="I113" i="13" s="1"/>
  <c r="B2" i="9"/>
  <c r="C131" i="13" s="1"/>
  <c r="C112" i="13"/>
  <c r="C113" i="13" l="1"/>
  <c r="U2" i="9"/>
  <c r="V131" i="13" s="1"/>
  <c r="V132" i="13" s="1"/>
  <c r="C115" i="13"/>
  <c r="V135" i="13"/>
  <c r="V134" i="13"/>
  <c r="W135" i="13"/>
  <c r="W134" i="13"/>
  <c r="AE2" i="9"/>
  <c r="AF131" i="13" s="1"/>
  <c r="W2" i="9"/>
  <c r="X131" i="13" s="1"/>
  <c r="X132" i="13" s="1"/>
  <c r="AF2" i="9"/>
  <c r="AG131" i="13" s="1"/>
  <c r="AD2" i="9"/>
  <c r="AE131" i="13" s="1"/>
  <c r="AK112" i="13"/>
  <c r="AK113" i="13" s="1"/>
  <c r="AJ112" i="13"/>
  <c r="AJ113" i="13" s="1"/>
  <c r="AD112" i="13"/>
  <c r="AD113" i="13" s="1"/>
  <c r="X2" i="9"/>
  <c r="Y131" i="13" s="1"/>
  <c r="AC112" i="13"/>
  <c r="AC113" i="13" s="1"/>
  <c r="AI112" i="13"/>
  <c r="AI113" i="13" s="1"/>
  <c r="AH112" i="13"/>
  <c r="AH113" i="13" s="1"/>
  <c r="J112" i="13"/>
  <c r="J113" i="13" s="1"/>
  <c r="AO112" i="13"/>
  <c r="AO113" i="13" s="1"/>
  <c r="AG112" i="13"/>
  <c r="AG113" i="13" s="1"/>
  <c r="J88" i="13"/>
  <c r="K88" i="13" s="1"/>
  <c r="L88" i="13" s="1"/>
  <c r="M88" i="13" s="1"/>
  <c r="N88" i="13" s="1"/>
  <c r="O88" i="13" s="1"/>
  <c r="P88" i="13" s="1"/>
  <c r="Q88" i="13" s="1"/>
  <c r="R88" i="13" s="1"/>
  <c r="S88" i="13" s="1"/>
  <c r="T88" i="13" s="1"/>
  <c r="U88" i="13" s="1"/>
  <c r="V88" i="13" s="1"/>
  <c r="W88" i="13" s="1"/>
  <c r="X88" i="13" s="1"/>
  <c r="Y88" i="13" s="1"/>
  <c r="Z88" i="13" s="1"/>
  <c r="AA88" i="13" s="1"/>
  <c r="AB88" i="13" s="1"/>
  <c r="AC88" i="13" s="1"/>
  <c r="AD88" i="13" s="1"/>
  <c r="AE88" i="13" s="1"/>
  <c r="AF88" i="13" s="1"/>
  <c r="AG88" i="13" s="1"/>
  <c r="AH88" i="13" s="1"/>
  <c r="AI88" i="13" s="1"/>
  <c r="AJ88" i="13" s="1"/>
  <c r="AK88" i="13" s="1"/>
  <c r="AL88" i="13" s="1"/>
  <c r="AM88" i="13" s="1"/>
  <c r="AN88" i="13" s="1"/>
  <c r="AO88" i="13" s="1"/>
  <c r="J70" i="13"/>
  <c r="K70" i="13" s="1"/>
  <c r="L70" i="13" s="1"/>
  <c r="M70" i="13" s="1"/>
  <c r="N70" i="13" s="1"/>
  <c r="O70" i="13" s="1"/>
  <c r="P70" i="13" s="1"/>
  <c r="Q70" i="13" s="1"/>
  <c r="R70" i="13" s="1"/>
  <c r="S70" i="13" s="1"/>
  <c r="T70" i="13" s="1"/>
  <c r="U70" i="13" s="1"/>
  <c r="V70" i="13" s="1"/>
  <c r="W70" i="13" s="1"/>
  <c r="X70" i="13" s="1"/>
  <c r="Y70" i="13" s="1"/>
  <c r="Z70" i="13" s="1"/>
  <c r="AA70" i="13" s="1"/>
  <c r="AB70" i="13" s="1"/>
  <c r="AC70" i="13" s="1"/>
  <c r="AD70" i="13" s="1"/>
  <c r="AE70" i="13" s="1"/>
  <c r="AF70" i="13" s="1"/>
  <c r="AG70" i="13" s="1"/>
  <c r="AH70" i="13" s="1"/>
  <c r="AI70" i="13" s="1"/>
  <c r="AJ70" i="13" s="1"/>
  <c r="AK70" i="13" s="1"/>
  <c r="AL70" i="13" s="1"/>
  <c r="AM70" i="13" s="1"/>
  <c r="AN70" i="13" s="1"/>
  <c r="AO70" i="13" s="1"/>
  <c r="J66" i="13"/>
  <c r="K66" i="13" s="1"/>
  <c r="L66" i="13" s="1"/>
  <c r="M66" i="13" s="1"/>
  <c r="N66" i="13" s="1"/>
  <c r="O66" i="13" s="1"/>
  <c r="P66" i="13" s="1"/>
  <c r="Q66" i="13" s="1"/>
  <c r="R66" i="13" s="1"/>
  <c r="S66" i="13" s="1"/>
  <c r="T66" i="13" s="1"/>
  <c r="U66" i="13" s="1"/>
  <c r="V66" i="13" s="1"/>
  <c r="W66" i="13" s="1"/>
  <c r="X66" i="13" s="1"/>
  <c r="Y66" i="13" s="1"/>
  <c r="Z66" i="13" s="1"/>
  <c r="AA66" i="13" s="1"/>
  <c r="AB66" i="13" s="1"/>
  <c r="AC66" i="13" s="1"/>
  <c r="AD66" i="13" s="1"/>
  <c r="AE66" i="13" s="1"/>
  <c r="AF66" i="13" s="1"/>
  <c r="AG66" i="13" s="1"/>
  <c r="AH66" i="13" s="1"/>
  <c r="AI66" i="13" s="1"/>
  <c r="AJ66" i="13" s="1"/>
  <c r="AK66" i="13" s="1"/>
  <c r="AL66" i="13" s="1"/>
  <c r="AM66" i="13" s="1"/>
  <c r="AN66" i="13" s="1"/>
  <c r="AO66" i="13" s="1"/>
  <c r="BC49" i="13"/>
  <c r="BC43" i="13"/>
  <c r="BC42" i="13"/>
  <c r="BC41" i="13"/>
  <c r="BC39" i="13"/>
  <c r="BC38" i="13"/>
  <c r="BC37" i="13"/>
  <c r="BC36" i="13"/>
  <c r="BC35" i="13"/>
  <c r="BC34" i="13"/>
  <c r="AV49" i="13"/>
  <c r="AV43" i="13"/>
  <c r="AV42" i="13"/>
  <c r="AV41" i="13"/>
  <c r="AV39" i="13"/>
  <c r="AV38" i="13"/>
  <c r="AV37" i="13"/>
  <c r="AV36" i="13"/>
  <c r="AV35" i="13"/>
  <c r="AV34" i="13"/>
  <c r="AO49" i="13"/>
  <c r="AO43" i="13"/>
  <c r="AO42" i="13"/>
  <c r="AO41" i="13"/>
  <c r="AO39" i="13"/>
  <c r="AO38" i="13"/>
  <c r="AO37" i="13"/>
  <c r="AO36" i="13"/>
  <c r="AO35" i="13"/>
  <c r="AO34" i="13"/>
  <c r="AH49" i="13"/>
  <c r="AH43" i="13"/>
  <c r="AH42" i="13"/>
  <c r="AH41" i="13"/>
  <c r="AH39" i="13"/>
  <c r="AH38" i="13"/>
  <c r="AH37" i="13"/>
  <c r="AH36" i="13"/>
  <c r="AH35" i="13"/>
  <c r="AH34" i="13"/>
  <c r="AA49" i="13"/>
  <c r="AA43" i="13"/>
  <c r="AA42" i="13"/>
  <c r="AA41" i="13"/>
  <c r="AA39" i="13"/>
  <c r="AA38" i="13"/>
  <c r="AA37" i="13"/>
  <c r="AA36" i="13"/>
  <c r="AA35" i="13"/>
  <c r="AA34" i="13"/>
  <c r="T49" i="13"/>
  <c r="T43" i="13"/>
  <c r="T42" i="13"/>
  <c r="T41" i="13"/>
  <c r="T39" i="13"/>
  <c r="T38" i="13"/>
  <c r="T37" i="13"/>
  <c r="T36" i="13"/>
  <c r="T35" i="13"/>
  <c r="T34" i="13"/>
  <c r="M49" i="13"/>
  <c r="M43" i="13"/>
  <c r="M42" i="13"/>
  <c r="M41" i="13"/>
  <c r="M39" i="13"/>
  <c r="M38" i="13"/>
  <c r="M37" i="13"/>
  <c r="M36" i="13"/>
  <c r="M35" i="13"/>
  <c r="M34" i="13"/>
  <c r="X17" i="13"/>
  <c r="Z17" i="13" s="1"/>
  <c r="U17" i="13"/>
  <c r="R17" i="13"/>
  <c r="T17" i="13" s="1"/>
  <c r="O17" i="13"/>
  <c r="P17" i="13" s="1"/>
  <c r="P19" i="13" s="1"/>
  <c r="Q19" i="13" s="1"/>
  <c r="L17" i="13"/>
  <c r="N17" i="13" s="1"/>
  <c r="AZ49" i="13"/>
  <c r="AZ43" i="13"/>
  <c r="AZ42" i="13"/>
  <c r="AZ41" i="13"/>
  <c r="AZ39" i="13"/>
  <c r="AZ38" i="13"/>
  <c r="AZ37" i="13"/>
  <c r="AZ36" i="13"/>
  <c r="AZ35" i="13"/>
  <c r="AZ34" i="13"/>
  <c r="AS49" i="13"/>
  <c r="AS43" i="13"/>
  <c r="AS42" i="13"/>
  <c r="AS41" i="13"/>
  <c r="AS39" i="13"/>
  <c r="AS38" i="13"/>
  <c r="AS37" i="13"/>
  <c r="AS36" i="13"/>
  <c r="AS35" i="13"/>
  <c r="AS34" i="13"/>
  <c r="AL49" i="13"/>
  <c r="AL43" i="13"/>
  <c r="AL42" i="13"/>
  <c r="AL41" i="13"/>
  <c r="AL39" i="13"/>
  <c r="AL38" i="13"/>
  <c r="AL37" i="13"/>
  <c r="AL36" i="13"/>
  <c r="AL35" i="13"/>
  <c r="AL34" i="13"/>
  <c r="AE49" i="13"/>
  <c r="AE43" i="13"/>
  <c r="AE42" i="13"/>
  <c r="AE41" i="13"/>
  <c r="AE39" i="13"/>
  <c r="AE38" i="13"/>
  <c r="AE37" i="13"/>
  <c r="AE36" i="13"/>
  <c r="AE35" i="13"/>
  <c r="AE34" i="13"/>
  <c r="X49" i="13"/>
  <c r="X43" i="13"/>
  <c r="X42" i="13"/>
  <c r="X41" i="13"/>
  <c r="X39" i="13"/>
  <c r="X38" i="13"/>
  <c r="X37" i="13"/>
  <c r="X36" i="13"/>
  <c r="X35" i="13"/>
  <c r="Q49" i="13"/>
  <c r="Q43" i="13"/>
  <c r="Q42" i="13"/>
  <c r="Q41" i="13"/>
  <c r="Q39" i="13"/>
  <c r="Q38" i="13"/>
  <c r="Q37" i="13"/>
  <c r="Q36" i="13"/>
  <c r="Q35" i="13"/>
  <c r="J49" i="13"/>
  <c r="J43" i="13"/>
  <c r="J42" i="13"/>
  <c r="J41" i="13"/>
  <c r="J39" i="13"/>
  <c r="J38" i="13"/>
  <c r="J37" i="13"/>
  <c r="J36" i="13"/>
  <c r="J35" i="13"/>
  <c r="X34" i="13"/>
  <c r="Q34" i="13"/>
  <c r="J34" i="13"/>
  <c r="F49" i="13"/>
  <c r="C49" i="13"/>
  <c r="F41" i="13"/>
  <c r="C41" i="13"/>
  <c r="F39" i="13"/>
  <c r="C39" i="13"/>
  <c r="F42" i="13"/>
  <c r="C42" i="13"/>
  <c r="F43" i="13"/>
  <c r="C43" i="13"/>
  <c r="F38" i="13"/>
  <c r="C38" i="13"/>
  <c r="F37" i="13"/>
  <c r="C37" i="13"/>
  <c r="F36" i="13"/>
  <c r="C36" i="13"/>
  <c r="F35" i="13"/>
  <c r="C35" i="13"/>
  <c r="C34" i="13"/>
  <c r="Y19" i="13"/>
  <c r="Z19" i="13" s="1"/>
  <c r="V19" i="13"/>
  <c r="S19" i="13"/>
  <c r="T19" i="13" s="1"/>
  <c r="M19" i="13"/>
  <c r="N19" i="13" s="1"/>
  <c r="J19" i="13"/>
  <c r="K19" i="13" s="1"/>
  <c r="G19" i="13"/>
  <c r="H19" i="13" s="1"/>
  <c r="D19" i="13"/>
  <c r="E19" i="13" s="1"/>
  <c r="Z18" i="13"/>
  <c r="T18" i="13"/>
  <c r="Q18" i="13"/>
  <c r="N18" i="13"/>
  <c r="K18" i="13"/>
  <c r="H18" i="13"/>
  <c r="E18" i="13"/>
  <c r="K17" i="13"/>
  <c r="H17" i="13"/>
  <c r="E17" i="13"/>
  <c r="Z16" i="13"/>
  <c r="T16" i="13"/>
  <c r="Q16" i="13"/>
  <c r="N16" i="13"/>
  <c r="K16" i="13"/>
  <c r="H16" i="13"/>
  <c r="E16" i="13"/>
  <c r="Z15" i="13"/>
  <c r="T15" i="13"/>
  <c r="Q15" i="13"/>
  <c r="N15" i="13"/>
  <c r="K15" i="13"/>
  <c r="H15" i="13"/>
  <c r="E15" i="13"/>
  <c r="Z14" i="13"/>
  <c r="T14" i="13"/>
  <c r="Q14" i="13"/>
  <c r="N14" i="13"/>
  <c r="K14" i="13"/>
  <c r="H14" i="13"/>
  <c r="E14" i="13"/>
  <c r="Z13" i="13"/>
  <c r="T13" i="13"/>
  <c r="Q13" i="13"/>
  <c r="N13" i="13"/>
  <c r="K13" i="13"/>
  <c r="H13" i="13"/>
  <c r="E13" i="13"/>
  <c r="Z12" i="13"/>
  <c r="T12" i="13"/>
  <c r="Q12" i="13"/>
  <c r="N12" i="13"/>
  <c r="K12" i="13"/>
  <c r="H12" i="13"/>
  <c r="E12" i="13"/>
  <c r="Z11" i="13"/>
  <c r="T11" i="13"/>
  <c r="Q11" i="13"/>
  <c r="N11" i="13"/>
  <c r="K11" i="13"/>
  <c r="H11" i="13"/>
  <c r="E11" i="13"/>
  <c r="Z10" i="13"/>
  <c r="T10" i="13"/>
  <c r="Q10" i="13"/>
  <c r="N10" i="13"/>
  <c r="K10" i="13"/>
  <c r="H10" i="13"/>
  <c r="E10" i="13"/>
  <c r="Z9" i="13"/>
  <c r="T9" i="13"/>
  <c r="Q9" i="13"/>
  <c r="N9" i="13"/>
  <c r="K9" i="13"/>
  <c r="H9" i="13"/>
  <c r="E9" i="13"/>
  <c r="Z8" i="13"/>
  <c r="T8" i="13"/>
  <c r="Q8" i="13"/>
  <c r="N8" i="13"/>
  <c r="K8" i="13"/>
  <c r="H8" i="13"/>
  <c r="E8" i="13"/>
  <c r="Z7" i="13"/>
  <c r="Q7" i="13"/>
  <c r="N7" i="13"/>
  <c r="K7" i="13"/>
  <c r="H7" i="13"/>
  <c r="AE128" i="7"/>
  <c r="AD128" i="7"/>
  <c r="O128" i="7"/>
  <c r="N128" i="7"/>
  <c r="AE127" i="7"/>
  <c r="AD127" i="7"/>
  <c r="O127" i="7"/>
  <c r="N127" i="7"/>
  <c r="AE126" i="7"/>
  <c r="AD126" i="7"/>
  <c r="W126" i="7"/>
  <c r="O126" i="7"/>
  <c r="N126" i="7"/>
  <c r="G126" i="7"/>
  <c r="AE125" i="7"/>
  <c r="AD125" i="7"/>
  <c r="W125" i="7"/>
  <c r="O125" i="7"/>
  <c r="N125" i="7"/>
  <c r="G125" i="7"/>
  <c r="AE124" i="7"/>
  <c r="AD124" i="7"/>
  <c r="O124" i="7"/>
  <c r="N124" i="7"/>
  <c r="G124" i="7"/>
  <c r="F124" i="7"/>
  <c r="AE123" i="7"/>
  <c r="W123" i="7"/>
  <c r="V123" i="7"/>
  <c r="N123" i="7"/>
  <c r="G123" i="7"/>
  <c r="F123" i="7"/>
  <c r="AE122" i="7"/>
  <c r="AD122" i="7"/>
  <c r="O122" i="7"/>
  <c r="N122" i="7"/>
  <c r="G122" i="7"/>
  <c r="F122" i="7"/>
  <c r="AE121" i="7"/>
  <c r="AD121" i="7"/>
  <c r="Z121" i="7"/>
  <c r="W121" i="7"/>
  <c r="V121" i="7"/>
  <c r="O121" i="7"/>
  <c r="N121" i="7"/>
  <c r="J121" i="7"/>
  <c r="G121" i="7"/>
  <c r="F121" i="7"/>
  <c r="AE120" i="7"/>
  <c r="AD120" i="7"/>
  <c r="Z120" i="7"/>
  <c r="W120" i="7"/>
  <c r="V120" i="7"/>
  <c r="O120" i="7"/>
  <c r="N120" i="7"/>
  <c r="J120" i="7"/>
  <c r="G120" i="7"/>
  <c r="F120" i="7"/>
  <c r="AE119" i="7"/>
  <c r="AD119" i="7"/>
  <c r="Z119" i="7"/>
  <c r="W119" i="7"/>
  <c r="V119" i="7"/>
  <c r="O119" i="7"/>
  <c r="N119" i="7"/>
  <c r="J119" i="7"/>
  <c r="G119" i="7"/>
  <c r="F119" i="7"/>
  <c r="AE118" i="7"/>
  <c r="AD118" i="7"/>
  <c r="Z118" i="7"/>
  <c r="W118" i="7"/>
  <c r="V118" i="7"/>
  <c r="O118" i="7"/>
  <c r="N118" i="7"/>
  <c r="J118" i="7"/>
  <c r="G118" i="7"/>
  <c r="F118" i="7"/>
  <c r="AE117" i="7"/>
  <c r="AD117" i="7"/>
  <c r="Z117" i="7"/>
  <c r="W117" i="7"/>
  <c r="V117" i="7"/>
  <c r="O117" i="7"/>
  <c r="N117" i="7"/>
  <c r="J117" i="7"/>
  <c r="G117" i="7"/>
  <c r="F117" i="7"/>
  <c r="AE116" i="7"/>
  <c r="AD116" i="7"/>
  <c r="Z116" i="7"/>
  <c r="W116" i="7"/>
  <c r="V116" i="7"/>
  <c r="O116" i="7"/>
  <c r="N116" i="7"/>
  <c r="J116" i="7"/>
  <c r="G116" i="7"/>
  <c r="F116" i="7"/>
  <c r="AE115" i="7"/>
  <c r="AD115" i="7"/>
  <c r="Z115" i="7"/>
  <c r="W115" i="7"/>
  <c r="V115" i="7"/>
  <c r="O115" i="7"/>
  <c r="N115" i="7"/>
  <c r="J115" i="7"/>
  <c r="G115" i="7"/>
  <c r="F115" i="7"/>
  <c r="AE114" i="7"/>
  <c r="AD114" i="7"/>
  <c r="Z114" i="7"/>
  <c r="W114" i="7"/>
  <c r="V114" i="7"/>
  <c r="O114" i="7"/>
  <c r="N114" i="7"/>
  <c r="J114" i="7"/>
  <c r="G114" i="7"/>
  <c r="F114" i="7"/>
  <c r="AE113" i="7"/>
  <c r="AD113" i="7"/>
  <c r="Z113" i="7"/>
  <c r="W113" i="7"/>
  <c r="V113" i="7"/>
  <c r="O113" i="7"/>
  <c r="N113" i="7"/>
  <c r="J113" i="7"/>
  <c r="G113" i="7"/>
  <c r="F113" i="7"/>
  <c r="AE112" i="7"/>
  <c r="AD112" i="7"/>
  <c r="Z112" i="7"/>
  <c r="W112" i="7"/>
  <c r="V112" i="7"/>
  <c r="R112" i="7"/>
  <c r="O112" i="7"/>
  <c r="N112" i="7"/>
  <c r="J112" i="7"/>
  <c r="G112" i="7"/>
  <c r="F112" i="7"/>
  <c r="B112" i="7"/>
  <c r="AE111" i="7"/>
  <c r="AD111" i="7"/>
  <c r="Z111" i="7"/>
  <c r="W111" i="7"/>
  <c r="V111" i="7"/>
  <c r="R111" i="7"/>
  <c r="O111" i="7"/>
  <c r="N111" i="7"/>
  <c r="J111" i="7"/>
  <c r="G111" i="7"/>
  <c r="F111" i="7"/>
  <c r="B111" i="7"/>
  <c r="AE110" i="7"/>
  <c r="AD110" i="7"/>
  <c r="Z110" i="7"/>
  <c r="W110" i="7"/>
  <c r="V110" i="7"/>
  <c r="R110" i="7"/>
  <c r="O110" i="7"/>
  <c r="N110" i="7"/>
  <c r="J110" i="7"/>
  <c r="G110" i="7"/>
  <c r="F110" i="7"/>
  <c r="B110" i="7"/>
  <c r="AE109" i="7"/>
  <c r="AD109" i="7"/>
  <c r="Z109" i="7"/>
  <c r="W109" i="7"/>
  <c r="V109" i="7"/>
  <c r="R109" i="7"/>
  <c r="O109" i="7"/>
  <c r="N109" i="7"/>
  <c r="J109" i="7"/>
  <c r="G109" i="7"/>
  <c r="F109" i="7"/>
  <c r="AE108" i="7"/>
  <c r="AD108" i="7"/>
  <c r="AC108" i="7"/>
  <c r="Z108" i="7"/>
  <c r="W108" i="7"/>
  <c r="V108" i="7"/>
  <c r="R108" i="7"/>
  <c r="O108" i="7"/>
  <c r="N108" i="7"/>
  <c r="G108" i="7"/>
  <c r="F108" i="7"/>
  <c r="E108" i="7"/>
  <c r="B108" i="7"/>
  <c r="AE107" i="7"/>
  <c r="AD107" i="7"/>
  <c r="W107" i="7"/>
  <c r="V107" i="7"/>
  <c r="R107" i="7"/>
  <c r="O107" i="7"/>
  <c r="N107" i="7"/>
  <c r="G107" i="7"/>
  <c r="F107" i="7"/>
  <c r="E107" i="7"/>
  <c r="B107" i="7"/>
  <c r="AE106" i="7"/>
  <c r="AD106" i="7"/>
  <c r="W106" i="7"/>
  <c r="V106" i="7"/>
  <c r="R106" i="7"/>
  <c r="O106" i="7"/>
  <c r="N106" i="7"/>
  <c r="G106" i="7"/>
  <c r="F106" i="7"/>
  <c r="E106" i="7"/>
  <c r="B106" i="7"/>
  <c r="AE105" i="7"/>
  <c r="AD105" i="7"/>
  <c r="W105" i="7"/>
  <c r="V105" i="7"/>
  <c r="R105" i="7"/>
  <c r="O105" i="7"/>
  <c r="N105" i="7"/>
  <c r="J105" i="7"/>
  <c r="G105" i="7"/>
  <c r="F105" i="7"/>
  <c r="E105" i="7"/>
  <c r="B105" i="7"/>
  <c r="E101" i="7"/>
  <c r="F101" i="7" s="1"/>
  <c r="G101" i="7" s="1"/>
  <c r="H101" i="7" s="1"/>
  <c r="I101" i="7" s="1"/>
  <c r="J101" i="7" s="1"/>
  <c r="K101" i="7" s="1"/>
  <c r="L101" i="7" s="1"/>
  <c r="M101" i="7" s="1"/>
  <c r="N101" i="7" s="1"/>
  <c r="O101" i="7" s="1"/>
  <c r="P101" i="7" s="1"/>
  <c r="Q101" i="7" s="1"/>
  <c r="R101" i="7" s="1"/>
  <c r="S101" i="7" s="1"/>
  <c r="T101" i="7" s="1"/>
  <c r="U101" i="7" s="1"/>
  <c r="V101" i="7" s="1"/>
  <c r="W101" i="7" s="1"/>
  <c r="X101" i="7" s="1"/>
  <c r="Y101" i="7" s="1"/>
  <c r="Z101" i="7" s="1"/>
  <c r="AA101" i="7" s="1"/>
  <c r="AB101" i="7" s="1"/>
  <c r="AC101" i="7" s="1"/>
  <c r="AD101" i="7" s="1"/>
  <c r="AE101" i="7" s="1"/>
  <c r="AF101" i="7" s="1"/>
  <c r="AG101" i="7" s="1"/>
  <c r="D101" i="7"/>
  <c r="AG99" i="7"/>
  <c r="AF99" i="7"/>
  <c r="AE99" i="7"/>
  <c r="AE136" i="7" s="1"/>
  <c r="AD99" i="7"/>
  <c r="AD136" i="7" s="1"/>
  <c r="AC99" i="7"/>
  <c r="AB99" i="7"/>
  <c r="AA99" i="7"/>
  <c r="Z99" i="7"/>
  <c r="Y99" i="7"/>
  <c r="X99" i="7"/>
  <c r="X123" i="7" s="1"/>
  <c r="W99" i="7"/>
  <c r="V99" i="7"/>
  <c r="V138" i="7" s="1"/>
  <c r="U99" i="7"/>
  <c r="T99" i="7"/>
  <c r="S99" i="7"/>
  <c r="R99" i="7"/>
  <c r="R121" i="7" s="1"/>
  <c r="Q99" i="7"/>
  <c r="P99" i="7"/>
  <c r="P124" i="7" s="1"/>
  <c r="O99" i="7"/>
  <c r="O123" i="7" s="1"/>
  <c r="N99" i="7"/>
  <c r="N136" i="7" s="1"/>
  <c r="M99" i="7"/>
  <c r="L99" i="7"/>
  <c r="K99" i="7"/>
  <c r="J99" i="7"/>
  <c r="J108" i="7" s="1"/>
  <c r="I99" i="7"/>
  <c r="H99" i="7"/>
  <c r="G99" i="7"/>
  <c r="F99" i="7"/>
  <c r="E99" i="7"/>
  <c r="D99" i="7"/>
  <c r="C99" i="7"/>
  <c r="B99" i="7"/>
  <c r="B122" i="7" s="1"/>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B2" i="1"/>
  <c r="O6" i="1" s="1"/>
  <c r="O3" i="1" l="1"/>
  <c r="O4" i="1"/>
  <c r="O5" i="1"/>
  <c r="L111" i="13"/>
  <c r="L112" i="13" s="1"/>
  <c r="N111" i="13"/>
  <c r="X134" i="13"/>
  <c r="X135" i="13"/>
  <c r="T111" i="13"/>
  <c r="AB111" i="13"/>
  <c r="S111" i="13"/>
  <c r="M111" i="13"/>
  <c r="U111" i="13"/>
  <c r="K111" i="13"/>
  <c r="V111" i="13"/>
  <c r="O111" i="13"/>
  <c r="W111" i="13"/>
  <c r="AA111" i="13"/>
  <c r="P111" i="13"/>
  <c r="X111" i="13"/>
  <c r="Z111" i="13"/>
  <c r="Q111" i="13"/>
  <c r="Y111" i="13"/>
  <c r="R111" i="13"/>
  <c r="BC51" i="13"/>
  <c r="BD44" i="13" s="1"/>
  <c r="AS50" i="13"/>
  <c r="AT41" i="13" s="1"/>
  <c r="AU41" i="13" s="1"/>
  <c r="AA51" i="13"/>
  <c r="AB36" i="13" s="1"/>
  <c r="AO51" i="13"/>
  <c r="AP39" i="13" s="1"/>
  <c r="J50" i="13"/>
  <c r="K43" i="13" s="1"/>
  <c r="L43" i="13" s="1"/>
  <c r="AE50" i="13"/>
  <c r="AF38" i="13" s="1"/>
  <c r="AG38" i="13" s="1"/>
  <c r="AZ50" i="13"/>
  <c r="BA39" i="13" s="1"/>
  <c r="BB39" i="13" s="1"/>
  <c r="AH51" i="13"/>
  <c r="AI38" i="13" s="1"/>
  <c r="AV51" i="13"/>
  <c r="AW35" i="13" s="1"/>
  <c r="T51" i="13"/>
  <c r="U35" i="13" s="1"/>
  <c r="AL50" i="13"/>
  <c r="AM46" i="13" s="1"/>
  <c r="AN46" i="13" s="1"/>
  <c r="M51" i="13"/>
  <c r="N34" i="13" s="1"/>
  <c r="X50" i="13"/>
  <c r="Y35" i="13" s="1"/>
  <c r="Z35" i="13" s="1"/>
  <c r="AC35" i="13" s="1"/>
  <c r="F72" i="13" s="1"/>
  <c r="Q50" i="13"/>
  <c r="R37" i="13" s="1"/>
  <c r="S37" i="13" s="1"/>
  <c r="V37" i="13" s="1"/>
  <c r="E74" i="13" s="1"/>
  <c r="F51" i="13"/>
  <c r="C50" i="13"/>
  <c r="D34" i="13" s="1"/>
  <c r="E34" i="13" s="1"/>
  <c r="H34" i="13" s="1"/>
  <c r="Q17" i="13"/>
  <c r="O7" i="1"/>
  <c r="O8" i="1" s="1"/>
  <c r="N12" i="1" s="1"/>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K155" i="7"/>
  <c r="K154" i="7"/>
  <c r="K153" i="7"/>
  <c r="K152" i="7"/>
  <c r="K151" i="7"/>
  <c r="K150" i="7"/>
  <c r="K149" i="7"/>
  <c r="K148" i="7"/>
  <c r="K147" i="7"/>
  <c r="K146" i="7"/>
  <c r="K145" i="7"/>
  <c r="K144" i="7"/>
  <c r="K143" i="7"/>
  <c r="K142" i="7"/>
  <c r="K141" i="7"/>
  <c r="K140" i="7"/>
  <c r="K139" i="7"/>
  <c r="K138" i="7"/>
  <c r="K137" i="7"/>
  <c r="K136" i="7"/>
  <c r="K135" i="7"/>
  <c r="K134" i="7"/>
  <c r="K133" i="7"/>
  <c r="K132" i="7"/>
  <c r="K131" i="7"/>
  <c r="K130" i="7"/>
  <c r="K129" i="7"/>
  <c r="K128" i="7"/>
  <c r="K127" i="7"/>
  <c r="K126" i="7"/>
  <c r="K125" i="7"/>
  <c r="K124" i="7"/>
  <c r="K123" i="7"/>
  <c r="K122" i="7"/>
  <c r="K121" i="7"/>
  <c r="K120" i="7"/>
  <c r="K119" i="7"/>
  <c r="K118" i="7"/>
  <c r="K117" i="7"/>
  <c r="K116" i="7"/>
  <c r="K115" i="7"/>
  <c r="K114" i="7"/>
  <c r="K113" i="7"/>
  <c r="K112" i="7"/>
  <c r="K111" i="7"/>
  <c r="K110" i="7"/>
  <c r="K109" i="7"/>
  <c r="S155" i="7"/>
  <c r="S154" i="7"/>
  <c r="S153" i="7"/>
  <c r="S152" i="7"/>
  <c r="S151" i="7"/>
  <c r="S150" i="7"/>
  <c r="S149" i="7"/>
  <c r="S148" i="7"/>
  <c r="S147" i="7"/>
  <c r="S146" i="7"/>
  <c r="S145" i="7"/>
  <c r="S144" i="7"/>
  <c r="S143" i="7"/>
  <c r="S142" i="7"/>
  <c r="S141" i="7"/>
  <c r="S140" i="7"/>
  <c r="S139" i="7"/>
  <c r="S138" i="7"/>
  <c r="S137" i="7"/>
  <c r="S136" i="7"/>
  <c r="S135" i="7"/>
  <c r="S134" i="7"/>
  <c r="S133" i="7"/>
  <c r="S132" i="7"/>
  <c r="S131" i="7"/>
  <c r="S130" i="7"/>
  <c r="S129" i="7"/>
  <c r="S128" i="7"/>
  <c r="S127" i="7"/>
  <c r="S126" i="7"/>
  <c r="S125" i="7"/>
  <c r="S124" i="7"/>
  <c r="S123" i="7"/>
  <c r="S122" i="7"/>
  <c r="S121" i="7"/>
  <c r="S120" i="7"/>
  <c r="S119" i="7"/>
  <c r="S118" i="7"/>
  <c r="S117" i="7"/>
  <c r="S116" i="7"/>
  <c r="S115" i="7"/>
  <c r="S114" i="7"/>
  <c r="S113" i="7"/>
  <c r="S112" i="7"/>
  <c r="S111" i="7"/>
  <c r="S110" i="7"/>
  <c r="S109" i="7"/>
  <c r="S108" i="7"/>
  <c r="AA154" i="7"/>
  <c r="AA153" i="7"/>
  <c r="AA152" i="7"/>
  <c r="AA151" i="7"/>
  <c r="AA150" i="7"/>
  <c r="AA149" i="7"/>
  <c r="AA148" i="7"/>
  <c r="AA147" i="7"/>
  <c r="AA146" i="7"/>
  <c r="AA145" i="7"/>
  <c r="AA144" i="7"/>
  <c r="AA143" i="7"/>
  <c r="AA142" i="7"/>
  <c r="AA141" i="7"/>
  <c r="AA140" i="7"/>
  <c r="AA139" i="7"/>
  <c r="AA155" i="7"/>
  <c r="AA138" i="7"/>
  <c r="AA137" i="7"/>
  <c r="AA136" i="7"/>
  <c r="AA135" i="7"/>
  <c r="AA134" i="7"/>
  <c r="AA133" i="7"/>
  <c r="AA132" i="7"/>
  <c r="AA131" i="7"/>
  <c r="AA130" i="7"/>
  <c r="AA129" i="7"/>
  <c r="AA128" i="7"/>
  <c r="AA127" i="7"/>
  <c r="AA126" i="7"/>
  <c r="AA125" i="7"/>
  <c r="AA124" i="7"/>
  <c r="AA123" i="7"/>
  <c r="AA122" i="7"/>
  <c r="AA121" i="7"/>
  <c r="AA120" i="7"/>
  <c r="AA119" i="7"/>
  <c r="AA118" i="7"/>
  <c r="AA117" i="7"/>
  <c r="AA116" i="7"/>
  <c r="AA115" i="7"/>
  <c r="AA114" i="7"/>
  <c r="AA113" i="7"/>
  <c r="AA112" i="7"/>
  <c r="AA111" i="7"/>
  <c r="AA110" i="7"/>
  <c r="AA109" i="7"/>
  <c r="AA108" i="7"/>
  <c r="AA105" i="7"/>
  <c r="AA106" i="7"/>
  <c r="AA107" i="7"/>
  <c r="D155" i="7"/>
  <c r="D153" i="7"/>
  <c r="D151" i="7"/>
  <c r="D149" i="7"/>
  <c r="D147" i="7"/>
  <c r="D145" i="7"/>
  <c r="D143" i="7"/>
  <c r="D141" i="7"/>
  <c r="D154" i="7"/>
  <c r="D152" i="7"/>
  <c r="D150" i="7"/>
  <c r="D148" i="7"/>
  <c r="D146" i="7"/>
  <c r="D144" i="7"/>
  <c r="D142" i="7"/>
  <c r="D140" i="7"/>
  <c r="D139" i="7"/>
  <c r="D138" i="7"/>
  <c r="D123" i="7"/>
  <c r="D137" i="7"/>
  <c r="D136" i="7"/>
  <c r="D135" i="7"/>
  <c r="D134" i="7"/>
  <c r="D133" i="7"/>
  <c r="D132" i="7"/>
  <c r="D131" i="7"/>
  <c r="D130" i="7"/>
  <c r="D129" i="7"/>
  <c r="D128" i="7"/>
  <c r="D127" i="7"/>
  <c r="D126" i="7"/>
  <c r="D125" i="7"/>
  <c r="D124" i="7"/>
  <c r="D122" i="7"/>
  <c r="D121" i="7"/>
  <c r="D120" i="7"/>
  <c r="D119" i="7"/>
  <c r="D118" i="7"/>
  <c r="D117" i="7"/>
  <c r="D116" i="7"/>
  <c r="D115" i="7"/>
  <c r="D114" i="7"/>
  <c r="D113" i="7"/>
  <c r="D112" i="7"/>
  <c r="D111" i="7"/>
  <c r="D110" i="7"/>
  <c r="L155" i="7"/>
  <c r="L153" i="7"/>
  <c r="L151" i="7"/>
  <c r="L149" i="7"/>
  <c r="L147" i="7"/>
  <c r="L145" i="7"/>
  <c r="L143" i="7"/>
  <c r="L141" i="7"/>
  <c r="L139" i="7"/>
  <c r="L154" i="7"/>
  <c r="L152" i="7"/>
  <c r="L150" i="7"/>
  <c r="L148" i="7"/>
  <c r="L146" i="7"/>
  <c r="L144" i="7"/>
  <c r="L142" i="7"/>
  <c r="L140" i="7"/>
  <c r="L138" i="7"/>
  <c r="L137" i="7"/>
  <c r="L124" i="7"/>
  <c r="L122" i="7"/>
  <c r="L121" i="7"/>
  <c r="L120" i="7"/>
  <c r="L119" i="7"/>
  <c r="L118" i="7"/>
  <c r="L117" i="7"/>
  <c r="L116" i="7"/>
  <c r="L115" i="7"/>
  <c r="L114" i="7"/>
  <c r="L113" i="7"/>
  <c r="L112" i="7"/>
  <c r="L111" i="7"/>
  <c r="L110" i="7"/>
  <c r="L136" i="7"/>
  <c r="L135" i="7"/>
  <c r="L134" i="7"/>
  <c r="L133" i="7"/>
  <c r="L132" i="7"/>
  <c r="L131" i="7"/>
  <c r="L130" i="7"/>
  <c r="L129" i="7"/>
  <c r="L128" i="7"/>
  <c r="L127" i="7"/>
  <c r="L126" i="7"/>
  <c r="L125" i="7"/>
  <c r="T154" i="7"/>
  <c r="T152" i="7"/>
  <c r="T150" i="7"/>
  <c r="T148" i="7"/>
  <c r="T146" i="7"/>
  <c r="T144" i="7"/>
  <c r="T142" i="7"/>
  <c r="T140" i="7"/>
  <c r="T155" i="7"/>
  <c r="T153" i="7"/>
  <c r="T151" i="7"/>
  <c r="T149" i="7"/>
  <c r="T147" i="7"/>
  <c r="T145" i="7"/>
  <c r="T143" i="7"/>
  <c r="T141" i="7"/>
  <c r="T139" i="7"/>
  <c r="T138" i="7"/>
  <c r="T137" i="7"/>
  <c r="T123" i="7"/>
  <c r="T136" i="7"/>
  <c r="T135" i="7"/>
  <c r="T134" i="7"/>
  <c r="T133" i="7"/>
  <c r="T132" i="7"/>
  <c r="T131" i="7"/>
  <c r="T130" i="7"/>
  <c r="T129" i="7"/>
  <c r="T128" i="7"/>
  <c r="T127" i="7"/>
  <c r="T126" i="7"/>
  <c r="T125" i="7"/>
  <c r="T121" i="7"/>
  <c r="T120" i="7"/>
  <c r="T119" i="7"/>
  <c r="T118" i="7"/>
  <c r="T117" i="7"/>
  <c r="T116" i="7"/>
  <c r="T115" i="7"/>
  <c r="T114" i="7"/>
  <c r="T113" i="7"/>
  <c r="T112" i="7"/>
  <c r="T111" i="7"/>
  <c r="T110" i="7"/>
  <c r="AB155" i="7"/>
  <c r="AB153" i="7"/>
  <c r="AB151" i="7"/>
  <c r="AB149" i="7"/>
  <c r="AB147" i="7"/>
  <c r="AB145" i="7"/>
  <c r="AB143" i="7"/>
  <c r="AB141" i="7"/>
  <c r="AB139" i="7"/>
  <c r="AB154" i="7"/>
  <c r="AB152" i="7"/>
  <c r="AB150" i="7"/>
  <c r="AB148" i="7"/>
  <c r="AB146" i="7"/>
  <c r="AB144" i="7"/>
  <c r="AB142" i="7"/>
  <c r="AB140" i="7"/>
  <c r="AB138" i="7"/>
  <c r="AB137" i="7"/>
  <c r="AB123" i="7"/>
  <c r="AB121" i="7"/>
  <c r="AB120" i="7"/>
  <c r="AB119" i="7"/>
  <c r="AB118" i="7"/>
  <c r="AB117" i="7"/>
  <c r="AB116" i="7"/>
  <c r="AB115" i="7"/>
  <c r="AB114" i="7"/>
  <c r="AB113" i="7"/>
  <c r="AB112" i="7"/>
  <c r="AB111" i="7"/>
  <c r="AB110" i="7"/>
  <c r="AB109" i="7"/>
  <c r="AB136" i="7"/>
  <c r="AB135" i="7"/>
  <c r="AB134" i="7"/>
  <c r="AB133" i="7"/>
  <c r="AB132" i="7"/>
  <c r="AB131" i="7"/>
  <c r="AB130" i="7"/>
  <c r="AB129" i="7"/>
  <c r="AB128" i="7"/>
  <c r="AB127" i="7"/>
  <c r="AB126" i="7"/>
  <c r="AB125" i="7"/>
  <c r="AB124" i="7"/>
  <c r="AB122" i="7"/>
  <c r="AB105" i="7"/>
  <c r="AB106" i="7"/>
  <c r="AB107" i="7"/>
  <c r="L109" i="7"/>
  <c r="T124" i="7"/>
  <c r="E155" i="7"/>
  <c r="E153" i="7"/>
  <c r="E151" i="7"/>
  <c r="E149" i="7"/>
  <c r="E147" i="7"/>
  <c r="E145" i="7"/>
  <c r="E143" i="7"/>
  <c r="E141" i="7"/>
  <c r="E154" i="7"/>
  <c r="E152" i="7"/>
  <c r="E150" i="7"/>
  <c r="E148" i="7"/>
  <c r="E146" i="7"/>
  <c r="E144" i="7"/>
  <c r="E142" i="7"/>
  <c r="E140" i="7"/>
  <c r="E139" i="7"/>
  <c r="E138" i="7"/>
  <c r="E123" i="7"/>
  <c r="E137" i="7"/>
  <c r="E136" i="7"/>
  <c r="E135" i="7"/>
  <c r="E134" i="7"/>
  <c r="E133" i="7"/>
  <c r="E132" i="7"/>
  <c r="E131" i="7"/>
  <c r="E130" i="7"/>
  <c r="E129" i="7"/>
  <c r="E128" i="7"/>
  <c r="E127" i="7"/>
  <c r="E126" i="7"/>
  <c r="E125" i="7"/>
  <c r="M154" i="7"/>
  <c r="M152" i="7"/>
  <c r="M150" i="7"/>
  <c r="M148" i="7"/>
  <c r="M146" i="7"/>
  <c r="M144" i="7"/>
  <c r="M142" i="7"/>
  <c r="M140" i="7"/>
  <c r="M155" i="7"/>
  <c r="M153" i="7"/>
  <c r="M151" i="7"/>
  <c r="M149" i="7"/>
  <c r="M147" i="7"/>
  <c r="M145" i="7"/>
  <c r="M143" i="7"/>
  <c r="M141" i="7"/>
  <c r="M139" i="7"/>
  <c r="M124" i="7"/>
  <c r="M136" i="7"/>
  <c r="M135" i="7"/>
  <c r="M134" i="7"/>
  <c r="M133" i="7"/>
  <c r="M132" i="7"/>
  <c r="M131" i="7"/>
  <c r="M130" i="7"/>
  <c r="M129" i="7"/>
  <c r="M128" i="7"/>
  <c r="M127" i="7"/>
  <c r="M126" i="7"/>
  <c r="M125" i="7"/>
  <c r="M138" i="7"/>
  <c r="M137" i="7"/>
  <c r="U155" i="7"/>
  <c r="U154" i="7"/>
  <c r="U152" i="7"/>
  <c r="U150" i="7"/>
  <c r="U148" i="7"/>
  <c r="U146" i="7"/>
  <c r="U144" i="7"/>
  <c r="U142" i="7"/>
  <c r="U140" i="7"/>
  <c r="U153" i="7"/>
  <c r="U151" i="7"/>
  <c r="U149" i="7"/>
  <c r="U147" i="7"/>
  <c r="U145" i="7"/>
  <c r="U143" i="7"/>
  <c r="U141" i="7"/>
  <c r="U139" i="7"/>
  <c r="U136" i="7"/>
  <c r="U135" i="7"/>
  <c r="U134" i="7"/>
  <c r="U133" i="7"/>
  <c r="U132" i="7"/>
  <c r="U131" i="7"/>
  <c r="U130" i="7"/>
  <c r="U129" i="7"/>
  <c r="U128" i="7"/>
  <c r="U127" i="7"/>
  <c r="U126" i="7"/>
  <c r="U125" i="7"/>
  <c r="U124" i="7"/>
  <c r="U122" i="7"/>
  <c r="U138" i="7"/>
  <c r="U137" i="7"/>
  <c r="U123" i="7"/>
  <c r="AC155" i="7"/>
  <c r="AC153" i="7"/>
  <c r="AC151" i="7"/>
  <c r="AC149" i="7"/>
  <c r="AC147" i="7"/>
  <c r="AC145" i="7"/>
  <c r="AC143" i="7"/>
  <c r="AC141" i="7"/>
  <c r="AC139" i="7"/>
  <c r="AC154" i="7"/>
  <c r="AC152" i="7"/>
  <c r="AC150" i="7"/>
  <c r="AC148" i="7"/>
  <c r="AC146" i="7"/>
  <c r="AC144" i="7"/>
  <c r="AC142" i="7"/>
  <c r="AC140" i="7"/>
  <c r="AC123" i="7"/>
  <c r="AC138" i="7"/>
  <c r="AC137" i="7"/>
  <c r="AC136" i="7"/>
  <c r="AC135" i="7"/>
  <c r="AC134" i="7"/>
  <c r="AC133" i="7"/>
  <c r="AC132" i="7"/>
  <c r="AC131" i="7"/>
  <c r="AC130" i="7"/>
  <c r="AC129" i="7"/>
  <c r="AC128" i="7"/>
  <c r="AC127" i="7"/>
  <c r="AC126" i="7"/>
  <c r="AC125" i="7"/>
  <c r="AC124" i="7"/>
  <c r="AC122" i="7"/>
  <c r="S105" i="7"/>
  <c r="AC105" i="7"/>
  <c r="S106" i="7"/>
  <c r="AC106" i="7"/>
  <c r="S107" i="7"/>
  <c r="AC107" i="7"/>
  <c r="T108" i="7"/>
  <c r="M109" i="7"/>
  <c r="M122" i="7"/>
  <c r="T105" i="7"/>
  <c r="J106" i="7"/>
  <c r="T106" i="7"/>
  <c r="J107" i="7"/>
  <c r="T107" i="7"/>
  <c r="U108" i="7"/>
  <c r="B109" i="7"/>
  <c r="AC109" i="7"/>
  <c r="M110" i="7"/>
  <c r="AC110" i="7"/>
  <c r="M111" i="7"/>
  <c r="AC111" i="7"/>
  <c r="M112" i="7"/>
  <c r="AC112" i="7"/>
  <c r="M113" i="7"/>
  <c r="AC113" i="7"/>
  <c r="M114" i="7"/>
  <c r="AC114" i="7"/>
  <c r="M115" i="7"/>
  <c r="AC115" i="7"/>
  <c r="M116" i="7"/>
  <c r="AC116" i="7"/>
  <c r="M117" i="7"/>
  <c r="AC117" i="7"/>
  <c r="M118" i="7"/>
  <c r="AC118" i="7"/>
  <c r="M119" i="7"/>
  <c r="AC119" i="7"/>
  <c r="M120" i="7"/>
  <c r="AC120" i="7"/>
  <c r="M121" i="7"/>
  <c r="AC121" i="7"/>
  <c r="E124" i="7"/>
  <c r="K105" i="7"/>
  <c r="U105" i="7"/>
  <c r="K106" i="7"/>
  <c r="U106" i="7"/>
  <c r="K107" i="7"/>
  <c r="U107" i="7"/>
  <c r="K108" i="7"/>
  <c r="D109" i="7"/>
  <c r="L123" i="7"/>
  <c r="H155" i="7"/>
  <c r="H154" i="7"/>
  <c r="H153" i="7"/>
  <c r="H152" i="7"/>
  <c r="H151" i="7"/>
  <c r="H150" i="7"/>
  <c r="H149" i="7"/>
  <c r="H148" i="7"/>
  <c r="H147" i="7"/>
  <c r="H146" i="7"/>
  <c r="H145" i="7"/>
  <c r="H144" i="7"/>
  <c r="H143" i="7"/>
  <c r="H142" i="7"/>
  <c r="H141" i="7"/>
  <c r="H140" i="7"/>
  <c r="H139" i="7"/>
  <c r="H138" i="7"/>
  <c r="H137" i="7"/>
  <c r="H136" i="7"/>
  <c r="H135" i="7"/>
  <c r="H134" i="7"/>
  <c r="H133" i="7"/>
  <c r="H132" i="7"/>
  <c r="H131" i="7"/>
  <c r="H130" i="7"/>
  <c r="H129" i="7"/>
  <c r="H128" i="7"/>
  <c r="H127" i="7"/>
  <c r="H126" i="7"/>
  <c r="H125" i="7"/>
  <c r="H124" i="7"/>
  <c r="H122" i="7"/>
  <c r="H121" i="7"/>
  <c r="H120" i="7"/>
  <c r="H119" i="7"/>
  <c r="H118" i="7"/>
  <c r="H117" i="7"/>
  <c r="H116" i="7"/>
  <c r="H115" i="7"/>
  <c r="H114" i="7"/>
  <c r="H113" i="7"/>
  <c r="H112" i="7"/>
  <c r="H111" i="7"/>
  <c r="H110" i="7"/>
  <c r="H109" i="7"/>
  <c r="H108" i="7"/>
  <c r="H107" i="7"/>
  <c r="H106" i="7"/>
  <c r="H105" i="7"/>
  <c r="H123" i="7"/>
  <c r="P155" i="7"/>
  <c r="P154" i="7"/>
  <c r="P153" i="7"/>
  <c r="P152" i="7"/>
  <c r="P151" i="7"/>
  <c r="P150" i="7"/>
  <c r="P149" i="7"/>
  <c r="P148" i="7"/>
  <c r="P147" i="7"/>
  <c r="P146" i="7"/>
  <c r="P145" i="7"/>
  <c r="P144" i="7"/>
  <c r="P143" i="7"/>
  <c r="P142" i="7"/>
  <c r="P141" i="7"/>
  <c r="P140" i="7"/>
  <c r="P139" i="7"/>
  <c r="P138" i="7"/>
  <c r="P137" i="7"/>
  <c r="P136" i="7"/>
  <c r="P135" i="7"/>
  <c r="P134" i="7"/>
  <c r="P133" i="7"/>
  <c r="P132" i="7"/>
  <c r="P131" i="7"/>
  <c r="P130" i="7"/>
  <c r="P129" i="7"/>
  <c r="P128" i="7"/>
  <c r="P127" i="7"/>
  <c r="P126" i="7"/>
  <c r="P125" i="7"/>
  <c r="P123" i="7"/>
  <c r="P121" i="7"/>
  <c r="P120" i="7"/>
  <c r="P119" i="7"/>
  <c r="P118" i="7"/>
  <c r="P117" i="7"/>
  <c r="P116" i="7"/>
  <c r="P115" i="7"/>
  <c r="P114" i="7"/>
  <c r="P113" i="7"/>
  <c r="P112" i="7"/>
  <c r="P111" i="7"/>
  <c r="P110" i="7"/>
  <c r="P109" i="7"/>
  <c r="P108" i="7"/>
  <c r="P107" i="7"/>
  <c r="P106" i="7"/>
  <c r="P105" i="7"/>
  <c r="X154" i="7"/>
  <c r="X153" i="7"/>
  <c r="X152" i="7"/>
  <c r="X151" i="7"/>
  <c r="X150" i="7"/>
  <c r="X149" i="7"/>
  <c r="X148" i="7"/>
  <c r="X147" i="7"/>
  <c r="X146" i="7"/>
  <c r="X145" i="7"/>
  <c r="X144" i="7"/>
  <c r="X143" i="7"/>
  <c r="X142" i="7"/>
  <c r="X141" i="7"/>
  <c r="X140" i="7"/>
  <c r="X139" i="7"/>
  <c r="X155" i="7"/>
  <c r="X138" i="7"/>
  <c r="X137" i="7"/>
  <c r="X136" i="7"/>
  <c r="X135" i="7"/>
  <c r="X134" i="7"/>
  <c r="X133" i="7"/>
  <c r="X132" i="7"/>
  <c r="X131" i="7"/>
  <c r="X130" i="7"/>
  <c r="X129" i="7"/>
  <c r="X128" i="7"/>
  <c r="X127" i="7"/>
  <c r="X126" i="7"/>
  <c r="X125" i="7"/>
  <c r="X124" i="7"/>
  <c r="X121" i="7"/>
  <c r="X120" i="7"/>
  <c r="X119" i="7"/>
  <c r="X118" i="7"/>
  <c r="X117" i="7"/>
  <c r="X116" i="7"/>
  <c r="X115" i="7"/>
  <c r="X114" i="7"/>
  <c r="X113" i="7"/>
  <c r="X112" i="7"/>
  <c r="X111" i="7"/>
  <c r="X110" i="7"/>
  <c r="X109" i="7"/>
  <c r="X108" i="7"/>
  <c r="X107" i="7"/>
  <c r="X106" i="7"/>
  <c r="X105" i="7"/>
  <c r="AF155" i="7"/>
  <c r="AF154" i="7"/>
  <c r="AF153" i="7"/>
  <c r="AF152" i="7"/>
  <c r="AF151" i="7"/>
  <c r="AF150" i="7"/>
  <c r="AF149" i="7"/>
  <c r="AF148" i="7"/>
  <c r="AF147" i="7"/>
  <c r="AF146" i="7"/>
  <c r="AF145" i="7"/>
  <c r="AF144" i="7"/>
  <c r="AF143" i="7"/>
  <c r="AF142" i="7"/>
  <c r="AF141" i="7"/>
  <c r="AF140" i="7"/>
  <c r="AF139" i="7"/>
  <c r="AF138" i="7"/>
  <c r="AF137" i="7"/>
  <c r="AF136" i="7"/>
  <c r="AF135" i="7"/>
  <c r="AF134" i="7"/>
  <c r="AF133" i="7"/>
  <c r="AF132" i="7"/>
  <c r="AF131" i="7"/>
  <c r="AF130" i="7"/>
  <c r="AF129" i="7"/>
  <c r="AF128" i="7"/>
  <c r="AF127" i="7"/>
  <c r="AF126" i="7"/>
  <c r="AF125" i="7"/>
  <c r="AF124" i="7"/>
  <c r="AF121" i="7"/>
  <c r="AF120" i="7"/>
  <c r="AF119" i="7"/>
  <c r="AF118" i="7"/>
  <c r="AF117" i="7"/>
  <c r="AF116" i="7"/>
  <c r="AF115" i="7"/>
  <c r="AF114" i="7"/>
  <c r="AF113" i="7"/>
  <c r="AF112" i="7"/>
  <c r="AF111" i="7"/>
  <c r="AF110" i="7"/>
  <c r="AF109" i="7"/>
  <c r="AF108" i="7"/>
  <c r="AF107" i="7"/>
  <c r="AF106" i="7"/>
  <c r="AF105" i="7"/>
  <c r="AF122" i="7"/>
  <c r="AF123" i="7"/>
  <c r="L105" i="7"/>
  <c r="L106" i="7"/>
  <c r="L107" i="7"/>
  <c r="L108" i="7"/>
  <c r="E109" i="7"/>
  <c r="P122" i="7"/>
  <c r="M123" i="7"/>
  <c r="I155" i="7"/>
  <c r="I154" i="7"/>
  <c r="I153" i="7"/>
  <c r="I152" i="7"/>
  <c r="I151" i="7"/>
  <c r="I150" i="7"/>
  <c r="I149" i="7"/>
  <c r="I148" i="7"/>
  <c r="I147" i="7"/>
  <c r="I146" i="7"/>
  <c r="I145" i="7"/>
  <c r="I144" i="7"/>
  <c r="I143" i="7"/>
  <c r="I142" i="7"/>
  <c r="I141" i="7"/>
  <c r="I140" i="7"/>
  <c r="I139" i="7"/>
  <c r="I138" i="7"/>
  <c r="I137" i="7"/>
  <c r="I136" i="7"/>
  <c r="I135" i="7"/>
  <c r="I134" i="7"/>
  <c r="I133" i="7"/>
  <c r="I132" i="7"/>
  <c r="I131" i="7"/>
  <c r="I130" i="7"/>
  <c r="I129" i="7"/>
  <c r="I128" i="7"/>
  <c r="I127" i="7"/>
  <c r="I126" i="7"/>
  <c r="I125" i="7"/>
  <c r="I124" i="7"/>
  <c r="I123" i="7"/>
  <c r="I122" i="7"/>
  <c r="I121" i="7"/>
  <c r="I120" i="7"/>
  <c r="I119" i="7"/>
  <c r="I118" i="7"/>
  <c r="I117" i="7"/>
  <c r="I116" i="7"/>
  <c r="I115" i="7"/>
  <c r="I114" i="7"/>
  <c r="I113" i="7"/>
  <c r="I112" i="7"/>
  <c r="I111" i="7"/>
  <c r="I110" i="7"/>
  <c r="I109" i="7"/>
  <c r="I108" i="7"/>
  <c r="I107" i="7"/>
  <c r="I106" i="7"/>
  <c r="I105" i="7"/>
  <c r="Q155" i="7"/>
  <c r="Q154" i="7"/>
  <c r="Q153" i="7"/>
  <c r="Q152" i="7"/>
  <c r="Q151" i="7"/>
  <c r="Q150" i="7"/>
  <c r="Q149" i="7"/>
  <c r="Q148" i="7"/>
  <c r="Q147" i="7"/>
  <c r="Q146" i="7"/>
  <c r="Q145" i="7"/>
  <c r="Q144" i="7"/>
  <c r="Q143" i="7"/>
  <c r="Q142" i="7"/>
  <c r="Q141" i="7"/>
  <c r="Q140" i="7"/>
  <c r="Q139" i="7"/>
  <c r="Q138" i="7"/>
  <c r="Q137" i="7"/>
  <c r="Q136" i="7"/>
  <c r="Q135" i="7"/>
  <c r="Q134" i="7"/>
  <c r="Q133" i="7"/>
  <c r="Q132" i="7"/>
  <c r="Q131" i="7"/>
  <c r="Q130" i="7"/>
  <c r="Q129" i="7"/>
  <c r="Q128" i="7"/>
  <c r="Q127" i="7"/>
  <c r="Q126" i="7"/>
  <c r="Q125" i="7"/>
  <c r="Q124" i="7"/>
  <c r="Q123" i="7"/>
  <c r="Q122" i="7"/>
  <c r="Q121" i="7"/>
  <c r="Q120" i="7"/>
  <c r="Q119" i="7"/>
  <c r="Q118" i="7"/>
  <c r="Q117" i="7"/>
  <c r="Q116" i="7"/>
  <c r="Q115" i="7"/>
  <c r="Q114" i="7"/>
  <c r="Q113" i="7"/>
  <c r="Q112" i="7"/>
  <c r="Q111" i="7"/>
  <c r="Q110" i="7"/>
  <c r="Q109" i="7"/>
  <c r="Q108" i="7"/>
  <c r="Q107" i="7"/>
  <c r="Q106" i="7"/>
  <c r="Q105" i="7"/>
  <c r="Y155" i="7"/>
  <c r="Y154" i="7"/>
  <c r="Y153" i="7"/>
  <c r="Y152" i="7"/>
  <c r="Y151" i="7"/>
  <c r="Y150" i="7"/>
  <c r="Y149" i="7"/>
  <c r="Y148" i="7"/>
  <c r="Y147" i="7"/>
  <c r="Y146" i="7"/>
  <c r="Y145" i="7"/>
  <c r="Y144" i="7"/>
  <c r="Y143" i="7"/>
  <c r="Y142" i="7"/>
  <c r="Y141" i="7"/>
  <c r="Y140" i="7"/>
  <c r="Y139" i="7"/>
  <c r="Y138" i="7"/>
  <c r="Y137" i="7"/>
  <c r="Y136" i="7"/>
  <c r="Y135" i="7"/>
  <c r="Y134" i="7"/>
  <c r="Y133" i="7"/>
  <c r="Y132" i="7"/>
  <c r="Y131" i="7"/>
  <c r="Y130" i="7"/>
  <c r="Y129" i="7"/>
  <c r="Y128" i="7"/>
  <c r="Y127" i="7"/>
  <c r="Y126" i="7"/>
  <c r="Y125" i="7"/>
  <c r="Y124" i="7"/>
  <c r="Y123" i="7"/>
  <c r="Y122" i="7"/>
  <c r="Y121" i="7"/>
  <c r="Y120" i="7"/>
  <c r="Y119" i="7"/>
  <c r="Y118" i="7"/>
  <c r="Y117" i="7"/>
  <c r="Y116" i="7"/>
  <c r="Y115" i="7"/>
  <c r="Y114" i="7"/>
  <c r="Y113" i="7"/>
  <c r="Y112" i="7"/>
  <c r="Y111" i="7"/>
  <c r="Y110" i="7"/>
  <c r="Y109" i="7"/>
  <c r="Y108" i="7"/>
  <c r="Y107" i="7"/>
  <c r="Y106" i="7"/>
  <c r="Y105" i="7"/>
  <c r="AG155" i="7"/>
  <c r="AG154" i="7"/>
  <c r="AG153" i="7"/>
  <c r="AG152" i="7"/>
  <c r="AG151" i="7"/>
  <c r="AG150" i="7"/>
  <c r="AG149" i="7"/>
  <c r="AG148" i="7"/>
  <c r="AG147" i="7"/>
  <c r="AG146" i="7"/>
  <c r="AG145" i="7"/>
  <c r="AG144" i="7"/>
  <c r="AG143" i="7"/>
  <c r="AG142" i="7"/>
  <c r="AG141" i="7"/>
  <c r="AG140" i="7"/>
  <c r="AG139" i="7"/>
  <c r="AG138" i="7"/>
  <c r="AG137" i="7"/>
  <c r="AG136" i="7"/>
  <c r="AG135" i="7"/>
  <c r="AG134" i="7"/>
  <c r="AG133" i="7"/>
  <c r="AG132" i="7"/>
  <c r="AG131" i="7"/>
  <c r="AG130" i="7"/>
  <c r="AG129" i="7"/>
  <c r="AG128" i="7"/>
  <c r="AG127" i="7"/>
  <c r="AG126" i="7"/>
  <c r="AG125" i="7"/>
  <c r="AG124" i="7"/>
  <c r="AG123" i="7"/>
  <c r="AG122" i="7"/>
  <c r="AG121" i="7"/>
  <c r="AG120" i="7"/>
  <c r="AG119" i="7"/>
  <c r="AG118" i="7"/>
  <c r="AG117" i="7"/>
  <c r="AG116" i="7"/>
  <c r="AG115" i="7"/>
  <c r="AG114" i="7"/>
  <c r="AG113" i="7"/>
  <c r="AG112" i="7"/>
  <c r="AG111" i="7"/>
  <c r="AG110" i="7"/>
  <c r="AG109" i="7"/>
  <c r="AG108" i="7"/>
  <c r="AG107" i="7"/>
  <c r="AG106" i="7"/>
  <c r="AG105" i="7"/>
  <c r="C105" i="7"/>
  <c r="M105" i="7"/>
  <c r="C106" i="7"/>
  <c r="M106" i="7"/>
  <c r="C107" i="7"/>
  <c r="M107" i="7"/>
  <c r="C108" i="7"/>
  <c r="M108" i="7"/>
  <c r="T109" i="7"/>
  <c r="B113" i="7"/>
  <c r="R113" i="7"/>
  <c r="B114" i="7"/>
  <c r="R114" i="7"/>
  <c r="B115" i="7"/>
  <c r="R115" i="7"/>
  <c r="B116" i="7"/>
  <c r="R116" i="7"/>
  <c r="B117" i="7"/>
  <c r="R117" i="7"/>
  <c r="B118" i="7"/>
  <c r="R118" i="7"/>
  <c r="B119" i="7"/>
  <c r="R119" i="7"/>
  <c r="B120" i="7"/>
  <c r="R120" i="7"/>
  <c r="B121" i="7"/>
  <c r="T122"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J155" i="7"/>
  <c r="J154" i="7"/>
  <c r="J153" i="7"/>
  <c r="J152" i="7"/>
  <c r="J151" i="7"/>
  <c r="J150" i="7"/>
  <c r="J149" i="7"/>
  <c r="J148" i="7"/>
  <c r="J147" i="7"/>
  <c r="J146" i="7"/>
  <c r="J145" i="7"/>
  <c r="J144" i="7"/>
  <c r="J143" i="7"/>
  <c r="J142" i="7"/>
  <c r="J141" i="7"/>
  <c r="J140" i="7"/>
  <c r="J139" i="7"/>
  <c r="J138" i="7"/>
  <c r="J137" i="7"/>
  <c r="J136" i="7"/>
  <c r="J135" i="7"/>
  <c r="J134" i="7"/>
  <c r="J133" i="7"/>
  <c r="J132" i="7"/>
  <c r="J131" i="7"/>
  <c r="J130" i="7"/>
  <c r="J129" i="7"/>
  <c r="J128" i="7"/>
  <c r="J127" i="7"/>
  <c r="J126" i="7"/>
  <c r="J125" i="7"/>
  <c r="J124" i="7"/>
  <c r="J123" i="7"/>
  <c r="J122" i="7"/>
  <c r="R155" i="7"/>
  <c r="R154" i="7"/>
  <c r="R153" i="7"/>
  <c r="R152" i="7"/>
  <c r="R151" i="7"/>
  <c r="R150" i="7"/>
  <c r="R149" i="7"/>
  <c r="R148" i="7"/>
  <c r="R147" i="7"/>
  <c r="R146" i="7"/>
  <c r="R145" i="7"/>
  <c r="R144" i="7"/>
  <c r="R143" i="7"/>
  <c r="R142" i="7"/>
  <c r="R141" i="7"/>
  <c r="R140" i="7"/>
  <c r="R139" i="7"/>
  <c r="R138" i="7"/>
  <c r="R137" i="7"/>
  <c r="R136" i="7"/>
  <c r="R135" i="7"/>
  <c r="R134" i="7"/>
  <c r="R133" i="7"/>
  <c r="R132" i="7"/>
  <c r="R131" i="7"/>
  <c r="R130" i="7"/>
  <c r="R129" i="7"/>
  <c r="R128" i="7"/>
  <c r="R127" i="7"/>
  <c r="R126" i="7"/>
  <c r="R125" i="7"/>
  <c r="R124" i="7"/>
  <c r="R123" i="7"/>
  <c r="R122" i="7"/>
  <c r="Z154" i="7"/>
  <c r="Z153" i="7"/>
  <c r="Z152" i="7"/>
  <c r="Z151" i="7"/>
  <c r="Z150" i="7"/>
  <c r="Z149" i="7"/>
  <c r="Z148" i="7"/>
  <c r="Z147" i="7"/>
  <c r="Z146" i="7"/>
  <c r="Z145" i="7"/>
  <c r="Z144" i="7"/>
  <c r="Z143" i="7"/>
  <c r="Z142" i="7"/>
  <c r="Z141" i="7"/>
  <c r="Z140" i="7"/>
  <c r="Z139" i="7"/>
  <c r="Z155" i="7"/>
  <c r="Z138" i="7"/>
  <c r="Z137" i="7"/>
  <c r="Z136" i="7"/>
  <c r="Z135" i="7"/>
  <c r="Z134" i="7"/>
  <c r="Z133" i="7"/>
  <c r="Z132" i="7"/>
  <c r="Z131" i="7"/>
  <c r="Z130" i="7"/>
  <c r="Z129" i="7"/>
  <c r="Z128" i="7"/>
  <c r="Z127" i="7"/>
  <c r="Z126" i="7"/>
  <c r="Z125" i="7"/>
  <c r="Z124" i="7"/>
  <c r="Z123" i="7"/>
  <c r="Z122" i="7"/>
  <c r="D105" i="7"/>
  <c r="Z105" i="7"/>
  <c r="D106" i="7"/>
  <c r="Z106" i="7"/>
  <c r="D107" i="7"/>
  <c r="Z107" i="7"/>
  <c r="D108" i="7"/>
  <c r="AB108" i="7"/>
  <c r="U109" i="7"/>
  <c r="E110" i="7"/>
  <c r="U110" i="7"/>
  <c r="E111" i="7"/>
  <c r="U111" i="7"/>
  <c r="E112" i="7"/>
  <c r="U112" i="7"/>
  <c r="E113" i="7"/>
  <c r="U113" i="7"/>
  <c r="E114" i="7"/>
  <c r="U114" i="7"/>
  <c r="E115" i="7"/>
  <c r="U115" i="7"/>
  <c r="E116" i="7"/>
  <c r="U116" i="7"/>
  <c r="E117" i="7"/>
  <c r="U117" i="7"/>
  <c r="E118" i="7"/>
  <c r="U118" i="7"/>
  <c r="E119" i="7"/>
  <c r="U119" i="7"/>
  <c r="E120" i="7"/>
  <c r="U120" i="7"/>
  <c r="E121" i="7"/>
  <c r="U121" i="7"/>
  <c r="E122" i="7"/>
  <c r="X122" i="7"/>
  <c r="N137" i="7"/>
  <c r="N138" i="7"/>
  <c r="N129" i="7"/>
  <c r="AD129" i="7"/>
  <c r="N130" i="7"/>
  <c r="AD130" i="7"/>
  <c r="N131" i="7"/>
  <c r="AD131" i="7"/>
  <c r="N132" i="7"/>
  <c r="AD132" i="7"/>
  <c r="N133" i="7"/>
  <c r="AD133" i="7"/>
  <c r="N134" i="7"/>
  <c r="AD134" i="7"/>
  <c r="N135" i="7"/>
  <c r="AD135" i="7"/>
  <c r="O129" i="7"/>
  <c r="AE129" i="7"/>
  <c r="O130" i="7"/>
  <c r="AE130" i="7"/>
  <c r="O131" i="7"/>
  <c r="AE131" i="7"/>
  <c r="O132" i="7"/>
  <c r="AE132" i="7"/>
  <c r="O133" i="7"/>
  <c r="AE133" i="7"/>
  <c r="O134" i="7"/>
  <c r="AE134" i="7"/>
  <c r="O135" i="7"/>
  <c r="AE135" i="7"/>
  <c r="O136" i="7"/>
  <c r="V137" i="7"/>
  <c r="F155" i="7"/>
  <c r="F153" i="7"/>
  <c r="F151" i="7"/>
  <c r="F149" i="7"/>
  <c r="F147" i="7"/>
  <c r="F145" i="7"/>
  <c r="F143" i="7"/>
  <c r="F141" i="7"/>
  <c r="F154" i="7"/>
  <c r="F152" i="7"/>
  <c r="F150" i="7"/>
  <c r="F148" i="7"/>
  <c r="F146" i="7"/>
  <c r="F144" i="7"/>
  <c r="F142" i="7"/>
  <c r="F140" i="7"/>
  <c r="N154" i="7"/>
  <c r="N152" i="7"/>
  <c r="N150" i="7"/>
  <c r="N148" i="7"/>
  <c r="N146" i="7"/>
  <c r="N144" i="7"/>
  <c r="N142" i="7"/>
  <c r="N140" i="7"/>
  <c r="N155" i="7"/>
  <c r="N153" i="7"/>
  <c r="N151" i="7"/>
  <c r="N149" i="7"/>
  <c r="N147" i="7"/>
  <c r="N145" i="7"/>
  <c r="N143" i="7"/>
  <c r="N141" i="7"/>
  <c r="N139" i="7"/>
  <c r="V155" i="7"/>
  <c r="V153" i="7"/>
  <c r="V151" i="7"/>
  <c r="V149" i="7"/>
  <c r="V147" i="7"/>
  <c r="V145" i="7"/>
  <c r="V143" i="7"/>
  <c r="V141" i="7"/>
  <c r="V139" i="7"/>
  <c r="V154" i="7"/>
  <c r="V152" i="7"/>
  <c r="V150" i="7"/>
  <c r="V148" i="7"/>
  <c r="V146" i="7"/>
  <c r="V144" i="7"/>
  <c r="V142" i="7"/>
  <c r="V140" i="7"/>
  <c r="AD155" i="7"/>
  <c r="AD153" i="7"/>
  <c r="AD151" i="7"/>
  <c r="AD149" i="7"/>
  <c r="AD147" i="7"/>
  <c r="AD145" i="7"/>
  <c r="AD143" i="7"/>
  <c r="AD141" i="7"/>
  <c r="AD139" i="7"/>
  <c r="AD154" i="7"/>
  <c r="AD152" i="7"/>
  <c r="AD150" i="7"/>
  <c r="AD148" i="7"/>
  <c r="AD146" i="7"/>
  <c r="AD144" i="7"/>
  <c r="AD142" i="7"/>
  <c r="AD140" i="7"/>
  <c r="V122" i="7"/>
  <c r="V124" i="7"/>
  <c r="AD137" i="7"/>
  <c r="AD138" i="7"/>
  <c r="G155" i="7"/>
  <c r="G154" i="7"/>
  <c r="G153" i="7"/>
  <c r="G152" i="7"/>
  <c r="G151" i="7"/>
  <c r="G150" i="7"/>
  <c r="G149" i="7"/>
  <c r="G148" i="7"/>
  <c r="G147" i="7"/>
  <c r="G146" i="7"/>
  <c r="G145" i="7"/>
  <c r="G144" i="7"/>
  <c r="G143" i="7"/>
  <c r="G142" i="7"/>
  <c r="G141" i="7"/>
  <c r="G140" i="7"/>
  <c r="G139" i="7"/>
  <c r="G138" i="7"/>
  <c r="O155" i="7"/>
  <c r="O154" i="7"/>
  <c r="O153" i="7"/>
  <c r="O152" i="7"/>
  <c r="O151" i="7"/>
  <c r="O150" i="7"/>
  <c r="O149" i="7"/>
  <c r="O148" i="7"/>
  <c r="O147" i="7"/>
  <c r="O146" i="7"/>
  <c r="O145" i="7"/>
  <c r="O144" i="7"/>
  <c r="O143" i="7"/>
  <c r="O142" i="7"/>
  <c r="O141" i="7"/>
  <c r="O140" i="7"/>
  <c r="O139" i="7"/>
  <c r="O138" i="7"/>
  <c r="O137" i="7"/>
  <c r="W154" i="7"/>
  <c r="W153" i="7"/>
  <c r="W152" i="7"/>
  <c r="W151" i="7"/>
  <c r="W150" i="7"/>
  <c r="W149" i="7"/>
  <c r="W148" i="7"/>
  <c r="W147" i="7"/>
  <c r="W146" i="7"/>
  <c r="W145" i="7"/>
  <c r="W144" i="7"/>
  <c r="W143" i="7"/>
  <c r="W142" i="7"/>
  <c r="W141" i="7"/>
  <c r="W140" i="7"/>
  <c r="W139" i="7"/>
  <c r="W155" i="7"/>
  <c r="W138" i="7"/>
  <c r="W137" i="7"/>
  <c r="AE155" i="7"/>
  <c r="AE154" i="7"/>
  <c r="AE153" i="7"/>
  <c r="AE152" i="7"/>
  <c r="AE151" i="7"/>
  <c r="AE150" i="7"/>
  <c r="AE149" i="7"/>
  <c r="AE148" i="7"/>
  <c r="AE147" i="7"/>
  <c r="AE146" i="7"/>
  <c r="AE145" i="7"/>
  <c r="AE144" i="7"/>
  <c r="AE143" i="7"/>
  <c r="AE142" i="7"/>
  <c r="AE141" i="7"/>
  <c r="AE140" i="7"/>
  <c r="AE139" i="7"/>
  <c r="AE138" i="7"/>
  <c r="AE137" i="7"/>
  <c r="W122" i="7"/>
  <c r="AD123" i="7"/>
  <c r="W124" i="7"/>
  <c r="F125" i="7"/>
  <c r="V125" i="7"/>
  <c r="F126" i="7"/>
  <c r="V126" i="7"/>
  <c r="F127" i="7"/>
  <c r="V127" i="7"/>
  <c r="F128" i="7"/>
  <c r="V128" i="7"/>
  <c r="F129" i="7"/>
  <c r="V129" i="7"/>
  <c r="F130" i="7"/>
  <c r="V130" i="7"/>
  <c r="F131" i="7"/>
  <c r="V131" i="7"/>
  <c r="F132" i="7"/>
  <c r="V132" i="7"/>
  <c r="F133" i="7"/>
  <c r="V133" i="7"/>
  <c r="F134" i="7"/>
  <c r="V134" i="7"/>
  <c r="F135" i="7"/>
  <c r="V135" i="7"/>
  <c r="F136" i="7"/>
  <c r="V136" i="7"/>
  <c r="F137" i="7"/>
  <c r="G127" i="7"/>
  <c r="W127" i="7"/>
  <c r="G128" i="7"/>
  <c r="W128" i="7"/>
  <c r="G129" i="7"/>
  <c r="W129" i="7"/>
  <c r="G130" i="7"/>
  <c r="W130" i="7"/>
  <c r="G131" i="7"/>
  <c r="W131" i="7"/>
  <c r="G132" i="7"/>
  <c r="W132" i="7"/>
  <c r="G133" i="7"/>
  <c r="W133" i="7"/>
  <c r="G134" i="7"/>
  <c r="W134" i="7"/>
  <c r="G135" i="7"/>
  <c r="W135" i="7"/>
  <c r="G136" i="7"/>
  <c r="W136" i="7"/>
  <c r="G137" i="7"/>
  <c r="F138" i="7"/>
  <c r="F139" i="7"/>
  <c r="G40" i="13" l="1"/>
  <c r="G34" i="13"/>
  <c r="K41" i="13"/>
  <c r="L41" i="13" s="1"/>
  <c r="P41" i="13" s="1"/>
  <c r="D96" i="13" s="1"/>
  <c r="I2" i="9"/>
  <c r="J131" i="13" s="1"/>
  <c r="J132" i="13" s="1"/>
  <c r="Q112" i="13"/>
  <c r="Q113" i="13" s="1"/>
  <c r="F2" i="9"/>
  <c r="G131" i="13" s="1"/>
  <c r="G132" i="13" s="1"/>
  <c r="N112" i="13"/>
  <c r="N113" i="13" s="1"/>
  <c r="BA46" i="13"/>
  <c r="BB46" i="13" s="1"/>
  <c r="BF46" i="13" s="1"/>
  <c r="J101" i="13" s="1"/>
  <c r="R2" i="9"/>
  <c r="S131" i="13" s="1"/>
  <c r="S132" i="13" s="1"/>
  <c r="Z112" i="13"/>
  <c r="Z113" i="13" s="1"/>
  <c r="C2" i="9"/>
  <c r="D131" i="13" s="1"/>
  <c r="K112" i="13"/>
  <c r="K113" i="13" s="1"/>
  <c r="M2" i="9"/>
  <c r="N131" i="13" s="1"/>
  <c r="N132" i="13" s="1"/>
  <c r="U112" i="13"/>
  <c r="U113" i="13" s="1"/>
  <c r="H2" i="9"/>
  <c r="I131" i="13" s="1"/>
  <c r="I132" i="13" s="1"/>
  <c r="P112" i="13"/>
  <c r="P113" i="13" s="1"/>
  <c r="E2" i="9"/>
  <c r="F131" i="13" s="1"/>
  <c r="F132" i="13" s="1"/>
  <c r="M112" i="13"/>
  <c r="M113" i="13" s="1"/>
  <c r="P2" i="9"/>
  <c r="Q131" i="13" s="1"/>
  <c r="Q132" i="13" s="1"/>
  <c r="X112" i="13"/>
  <c r="X113" i="13" s="1"/>
  <c r="S2" i="9"/>
  <c r="T131" i="13" s="1"/>
  <c r="T132" i="13" s="1"/>
  <c r="AA112" i="13"/>
  <c r="AA113" i="13" s="1"/>
  <c r="K2" i="9"/>
  <c r="L131" i="13" s="1"/>
  <c r="L132" i="13" s="1"/>
  <c r="S112" i="13"/>
  <c r="S113" i="13" s="1"/>
  <c r="O2" i="9"/>
  <c r="P131" i="13" s="1"/>
  <c r="P132" i="13" s="1"/>
  <c r="W112" i="13"/>
  <c r="W113" i="13" s="1"/>
  <c r="T2" i="9"/>
  <c r="U131" i="13" s="1"/>
  <c r="U132" i="13" s="1"/>
  <c r="AB112" i="13"/>
  <c r="AB113" i="13" s="1"/>
  <c r="BA41" i="13"/>
  <c r="BB41" i="13" s="1"/>
  <c r="BE41" i="13" s="1"/>
  <c r="J78" i="13" s="1"/>
  <c r="B9" i="9" s="1"/>
  <c r="J2" i="9"/>
  <c r="K131" i="13" s="1"/>
  <c r="K132" i="13" s="1"/>
  <c r="R112" i="13"/>
  <c r="R113" i="13" s="1"/>
  <c r="G2" i="9"/>
  <c r="H131" i="13" s="1"/>
  <c r="H132" i="13" s="1"/>
  <c r="O112" i="13"/>
  <c r="O113" i="13" s="1"/>
  <c r="L2" i="9"/>
  <c r="M131" i="13" s="1"/>
  <c r="M132" i="13" s="1"/>
  <c r="T112" i="13"/>
  <c r="T113" i="13" s="1"/>
  <c r="BA40" i="13"/>
  <c r="BB40" i="13" s="1"/>
  <c r="Q2" i="9"/>
  <c r="R131" i="13" s="1"/>
  <c r="R132" i="13" s="1"/>
  <c r="Y112" i="13"/>
  <c r="Y113" i="13" s="1"/>
  <c r="N2" i="9"/>
  <c r="O131" i="13" s="1"/>
  <c r="O132" i="13" s="1"/>
  <c r="V112" i="13"/>
  <c r="V113" i="13" s="1"/>
  <c r="D2" i="9"/>
  <c r="E131" i="13" s="1"/>
  <c r="E132" i="13" s="1"/>
  <c r="L113" i="13"/>
  <c r="AT34" i="13"/>
  <c r="AU34" i="13" s="1"/>
  <c r="AX34" i="13" s="1"/>
  <c r="I71" i="13" s="1"/>
  <c r="AT46" i="13"/>
  <c r="AU46" i="13" s="1"/>
  <c r="AT49" i="13"/>
  <c r="AU49" i="13" s="1"/>
  <c r="AX49" i="13" s="1"/>
  <c r="I86" i="13" s="1"/>
  <c r="BA38" i="13"/>
  <c r="BB38" i="13" s="1"/>
  <c r="BE38" i="13" s="1"/>
  <c r="J75" i="13" s="1"/>
  <c r="J123" i="13" s="1"/>
  <c r="B6" i="9" s="1"/>
  <c r="C139" i="13" s="1"/>
  <c r="BD37" i="13"/>
  <c r="BA34" i="13"/>
  <c r="BB34" i="13" s="1"/>
  <c r="AT35" i="13"/>
  <c r="AU35" i="13" s="1"/>
  <c r="AY35" i="13" s="1"/>
  <c r="I90" i="13" s="1"/>
  <c r="K44" i="13"/>
  <c r="L44" i="13" s="1"/>
  <c r="O44" i="13" s="1"/>
  <c r="D81" i="13" s="1"/>
  <c r="AM42" i="13"/>
  <c r="AN42" i="13" s="1"/>
  <c r="AQ42" i="13" s="1"/>
  <c r="H79" i="13" s="1"/>
  <c r="AT42" i="13"/>
  <c r="AU42" i="13" s="1"/>
  <c r="AY42" i="13" s="1"/>
  <c r="I97" i="13" s="1"/>
  <c r="AT44" i="13"/>
  <c r="AU44" i="13" s="1"/>
  <c r="AY44" i="13" s="1"/>
  <c r="I99" i="13" s="1"/>
  <c r="AM39" i="13"/>
  <c r="AN39" i="13" s="1"/>
  <c r="AQ39" i="13" s="1"/>
  <c r="H76" i="13" s="1"/>
  <c r="H122" i="13" s="1"/>
  <c r="AT43" i="13"/>
  <c r="AU43" i="13" s="1"/>
  <c r="AX43" i="13" s="1"/>
  <c r="I80" i="13" s="1"/>
  <c r="AT47" i="13"/>
  <c r="AU47" i="13" s="1"/>
  <c r="AY47" i="13" s="1"/>
  <c r="I102" i="13" s="1"/>
  <c r="AW41" i="13"/>
  <c r="BA47" i="13"/>
  <c r="BB47" i="13" s="1"/>
  <c r="BF47" i="13" s="1"/>
  <c r="J102" i="13" s="1"/>
  <c r="AM43" i="13"/>
  <c r="AN43" i="13" s="1"/>
  <c r="AQ43" i="13" s="1"/>
  <c r="H80" i="13" s="1"/>
  <c r="BA48" i="13"/>
  <c r="BB48" i="13" s="1"/>
  <c r="BE48" i="13" s="1"/>
  <c r="J85" i="13" s="1"/>
  <c r="B16" i="9" s="1"/>
  <c r="BA44" i="13"/>
  <c r="BB44" i="13" s="1"/>
  <c r="BF44" i="13" s="1"/>
  <c r="J99" i="13" s="1"/>
  <c r="AM41" i="13"/>
  <c r="AN41" i="13" s="1"/>
  <c r="AQ41" i="13" s="1"/>
  <c r="H78" i="13" s="1"/>
  <c r="BD45" i="13"/>
  <c r="BA45" i="13"/>
  <c r="BB45" i="13" s="1"/>
  <c r="BE45" i="13" s="1"/>
  <c r="J82" i="13" s="1"/>
  <c r="B13" i="9" s="1"/>
  <c r="BA49" i="13"/>
  <c r="BB49" i="13" s="1"/>
  <c r="BE49" i="13" s="1"/>
  <c r="J86" i="13" s="1"/>
  <c r="B17" i="9" s="1"/>
  <c r="R34" i="13"/>
  <c r="S34" i="13" s="1"/>
  <c r="V34" i="13" s="1"/>
  <c r="E71" i="13" s="1"/>
  <c r="AF44" i="13"/>
  <c r="AG44" i="13" s="1"/>
  <c r="AK44" i="13" s="1"/>
  <c r="G99" i="13" s="1"/>
  <c r="AM44" i="13"/>
  <c r="AN44" i="13" s="1"/>
  <c r="AW34" i="13"/>
  <c r="AW36" i="13"/>
  <c r="AM48" i="13"/>
  <c r="AN48" i="13" s="1"/>
  <c r="AR48" i="13" s="1"/>
  <c r="H103" i="13" s="1"/>
  <c r="AI42" i="13"/>
  <c r="BD49" i="13"/>
  <c r="K46" i="13"/>
  <c r="L46" i="13" s="1"/>
  <c r="P46" i="13" s="1"/>
  <c r="D101" i="13" s="1"/>
  <c r="AW43" i="13"/>
  <c r="BD47" i="13"/>
  <c r="BD41" i="13"/>
  <c r="U41" i="13"/>
  <c r="G45" i="13"/>
  <c r="AM47" i="13"/>
  <c r="AN47" i="13" s="1"/>
  <c r="AQ47" i="13" s="1"/>
  <c r="H84" i="13" s="1"/>
  <c r="AI43" i="13"/>
  <c r="BD35" i="13"/>
  <c r="G38" i="13"/>
  <c r="BD46" i="13"/>
  <c r="BD43" i="13"/>
  <c r="BD38" i="13"/>
  <c r="AI41" i="13"/>
  <c r="U42" i="13"/>
  <c r="AB39" i="13"/>
  <c r="AB37" i="13"/>
  <c r="U43" i="13"/>
  <c r="BD40" i="13"/>
  <c r="AP42" i="13"/>
  <c r="BD36" i="13"/>
  <c r="AI35" i="13"/>
  <c r="BD48" i="13"/>
  <c r="AB42" i="13"/>
  <c r="BD42" i="13"/>
  <c r="AF34" i="13"/>
  <c r="AG34" i="13" s="1"/>
  <c r="AK34" i="13" s="1"/>
  <c r="G89" i="13" s="1"/>
  <c r="AT37" i="13"/>
  <c r="AU37" i="13" s="1"/>
  <c r="AX37" i="13" s="1"/>
  <c r="I74" i="13" s="1"/>
  <c r="AF35" i="13"/>
  <c r="AG35" i="13" s="1"/>
  <c r="AJ35" i="13" s="1"/>
  <c r="G72" i="13" s="1"/>
  <c r="K38" i="13"/>
  <c r="L38" i="13" s="1"/>
  <c r="O38" i="13" s="1"/>
  <c r="D75" i="13" s="1"/>
  <c r="D123" i="13" s="1"/>
  <c r="AM35" i="13"/>
  <c r="AN35" i="13" s="1"/>
  <c r="AM45" i="13"/>
  <c r="AN45" i="13" s="1"/>
  <c r="AR45" i="13" s="1"/>
  <c r="H100" i="13" s="1"/>
  <c r="BF39" i="13"/>
  <c r="J94" i="13" s="1"/>
  <c r="BE39" i="13"/>
  <c r="J76" i="13" s="1"/>
  <c r="J122" i="13" s="1"/>
  <c r="B7" i="9" s="1"/>
  <c r="C138" i="13" s="1"/>
  <c r="AB34" i="13"/>
  <c r="AT45" i="13"/>
  <c r="AU45" i="13" s="1"/>
  <c r="AX45" i="13" s="1"/>
  <c r="I82" i="13" s="1"/>
  <c r="AF40" i="13"/>
  <c r="AG40" i="13" s="1"/>
  <c r="AK40" i="13" s="1"/>
  <c r="G95" i="13" s="1"/>
  <c r="K45" i="13"/>
  <c r="L45" i="13" s="1"/>
  <c r="O45" i="13" s="1"/>
  <c r="D82" i="13" s="1"/>
  <c r="AM36" i="13"/>
  <c r="AN36" i="13" s="1"/>
  <c r="AQ36" i="13" s="1"/>
  <c r="H73" i="13" s="1"/>
  <c r="U49" i="13"/>
  <c r="AI34" i="13"/>
  <c r="BA36" i="13"/>
  <c r="BB36" i="13" s="1"/>
  <c r="AB49" i="13"/>
  <c r="U38" i="13"/>
  <c r="AT39" i="13"/>
  <c r="AU39" i="13" s="1"/>
  <c r="AX39" i="13" s="1"/>
  <c r="I76" i="13" s="1"/>
  <c r="I122" i="13" s="1"/>
  <c r="AT48" i="13"/>
  <c r="AU48" i="13" s="1"/>
  <c r="AY48" i="13" s="1"/>
  <c r="I103" i="13" s="1"/>
  <c r="AB38" i="13"/>
  <c r="BA42" i="13"/>
  <c r="BB42" i="13" s="1"/>
  <c r="BF40" i="13"/>
  <c r="J95" i="13" s="1"/>
  <c r="BE40" i="13"/>
  <c r="J77" i="13" s="1"/>
  <c r="B8" i="9" s="1"/>
  <c r="AM37" i="13"/>
  <c r="AN37" i="13" s="1"/>
  <c r="AQ37" i="13" s="1"/>
  <c r="H74" i="13" s="1"/>
  <c r="AT40" i="13"/>
  <c r="AU40" i="13" s="1"/>
  <c r="AY40" i="13" s="1"/>
  <c r="I95" i="13" s="1"/>
  <c r="AM49" i="13"/>
  <c r="AN49" i="13" s="1"/>
  <c r="AQ49" i="13" s="1"/>
  <c r="H86" i="13" s="1"/>
  <c r="AM40" i="13"/>
  <c r="AN40" i="13" s="1"/>
  <c r="AQ40" i="13" s="1"/>
  <c r="H77" i="13" s="1"/>
  <c r="K34" i="13"/>
  <c r="L34" i="13" s="1"/>
  <c r="O34" i="13" s="1"/>
  <c r="D71" i="13" s="1"/>
  <c r="BE44" i="13"/>
  <c r="J81" i="13" s="1"/>
  <c r="B12" i="9" s="1"/>
  <c r="BF48" i="13"/>
  <c r="J103" i="13" s="1"/>
  <c r="AM34" i="13"/>
  <c r="AN34" i="13" s="1"/>
  <c r="AQ34" i="13" s="1"/>
  <c r="H71" i="13" s="1"/>
  <c r="AT36" i="13"/>
  <c r="AU36" i="13" s="1"/>
  <c r="AX36" i="13" s="1"/>
  <c r="I73" i="13" s="1"/>
  <c r="AT38" i="13"/>
  <c r="AU38" i="13" s="1"/>
  <c r="AX38" i="13" s="1"/>
  <c r="I75" i="13" s="1"/>
  <c r="I123" i="13" s="1"/>
  <c r="AM38" i="13"/>
  <c r="AN38" i="13" s="1"/>
  <c r="AQ38" i="13" s="1"/>
  <c r="H75" i="13" s="1"/>
  <c r="H123" i="13" s="1"/>
  <c r="AI49" i="13"/>
  <c r="AW42" i="13"/>
  <c r="BA35" i="13"/>
  <c r="BB35" i="13" s="1"/>
  <c r="W37" i="13"/>
  <c r="E92" i="13" s="1"/>
  <c r="BD39" i="13"/>
  <c r="BD34" i="13"/>
  <c r="AJ38" i="13"/>
  <c r="G75" i="13" s="1"/>
  <c r="G123" i="13" s="1"/>
  <c r="AK38" i="13"/>
  <c r="G93" i="13" s="1"/>
  <c r="O43" i="13"/>
  <c r="D80" i="13" s="1"/>
  <c r="P43" i="13"/>
  <c r="D98" i="13" s="1"/>
  <c r="AX42" i="13"/>
  <c r="I79" i="13" s="1"/>
  <c r="AX41" i="13"/>
  <c r="I78" i="13" s="1"/>
  <c r="AY41" i="13"/>
  <c r="I96" i="13" s="1"/>
  <c r="D39" i="13"/>
  <c r="E39" i="13" s="1"/>
  <c r="H39" i="13" s="1"/>
  <c r="C76" i="13" s="1"/>
  <c r="C122" i="13" s="1"/>
  <c r="AP44" i="13"/>
  <c r="AP35" i="13"/>
  <c r="AP45" i="13"/>
  <c r="AP46" i="13"/>
  <c r="AP47" i="13"/>
  <c r="AP43" i="13"/>
  <c r="AP40" i="13"/>
  <c r="AP48" i="13"/>
  <c r="AP41" i="13"/>
  <c r="AP49" i="13"/>
  <c r="N42" i="13"/>
  <c r="K36" i="13"/>
  <c r="L36" i="13" s="1"/>
  <c r="AF48" i="13"/>
  <c r="AG48" i="13" s="1"/>
  <c r="K48" i="13"/>
  <c r="L48" i="13" s="1"/>
  <c r="K42" i="13"/>
  <c r="L42" i="13" s="1"/>
  <c r="U40" i="13"/>
  <c r="U48" i="13"/>
  <c r="U47" i="13"/>
  <c r="U36" i="13"/>
  <c r="U44" i="13"/>
  <c r="U37" i="13"/>
  <c r="U45" i="13"/>
  <c r="U39" i="13"/>
  <c r="U46" i="13"/>
  <c r="AW40" i="13"/>
  <c r="AW48" i="13"/>
  <c r="AW44" i="13"/>
  <c r="AW39" i="13"/>
  <c r="AW37" i="13"/>
  <c r="AW45" i="13"/>
  <c r="AW47" i="13"/>
  <c r="AW46" i="13"/>
  <c r="U34" i="13"/>
  <c r="AW38" i="13"/>
  <c r="AP36" i="13"/>
  <c r="AX44" i="13"/>
  <c r="I81" i="13" s="1"/>
  <c r="AX46" i="13"/>
  <c r="I83" i="13" s="1"/>
  <c r="AY46" i="13"/>
  <c r="I101" i="13" s="1"/>
  <c r="N44" i="13"/>
  <c r="N45" i="13"/>
  <c r="N46" i="13"/>
  <c r="N47" i="13"/>
  <c r="N40" i="13"/>
  <c r="N48" i="13"/>
  <c r="N35" i="13"/>
  <c r="N41" i="13"/>
  <c r="N43" i="13"/>
  <c r="N38" i="13"/>
  <c r="N39" i="13"/>
  <c r="N49" i="13"/>
  <c r="K39" i="13"/>
  <c r="L39" i="13" s="1"/>
  <c r="AF47" i="13"/>
  <c r="AG47" i="13" s="1"/>
  <c r="K40" i="13"/>
  <c r="L40" i="13" s="1"/>
  <c r="AQ46" i="13"/>
  <c r="H83" i="13" s="1"/>
  <c r="AR46" i="13"/>
  <c r="H101" i="13" s="1"/>
  <c r="BA43" i="13"/>
  <c r="BB43" i="13" s="1"/>
  <c r="AP34" i="13"/>
  <c r="AF39" i="13"/>
  <c r="AG39" i="13" s="1"/>
  <c r="AF46" i="13"/>
  <c r="AG46" i="13" s="1"/>
  <c r="N37" i="13"/>
  <c r="AP38" i="13"/>
  <c r="K49" i="13"/>
  <c r="L49" i="13" s="1"/>
  <c r="R43" i="13"/>
  <c r="S43" i="13" s="1"/>
  <c r="AF43" i="13"/>
  <c r="AG43" i="13" s="1"/>
  <c r="AF45" i="13"/>
  <c r="AG45" i="13" s="1"/>
  <c r="R35" i="13"/>
  <c r="S35" i="13" s="1"/>
  <c r="K35" i="13"/>
  <c r="AW49" i="13"/>
  <c r="BA37" i="13"/>
  <c r="BB37" i="13" s="1"/>
  <c r="AI40" i="13"/>
  <c r="AI48" i="13"/>
  <c r="AI47" i="13"/>
  <c r="AI36" i="13"/>
  <c r="AI44" i="13"/>
  <c r="AI37" i="13"/>
  <c r="AI45" i="13"/>
  <c r="AI46" i="13"/>
  <c r="AI39" i="13"/>
  <c r="K37" i="13"/>
  <c r="L37" i="13" s="1"/>
  <c r="AB44" i="13"/>
  <c r="AB35" i="13"/>
  <c r="AB45" i="13"/>
  <c r="AB46" i="13"/>
  <c r="AB43" i="13"/>
  <c r="AB47" i="13"/>
  <c r="AB40" i="13"/>
  <c r="AB48" i="13"/>
  <c r="AB41" i="13"/>
  <c r="AF42" i="13"/>
  <c r="AG42" i="13" s="1"/>
  <c r="AF37" i="13"/>
  <c r="AG37" i="13" s="1"/>
  <c r="K47" i="13"/>
  <c r="L47" i="13" s="1"/>
  <c r="AP37" i="13"/>
  <c r="AF36" i="13"/>
  <c r="AG36" i="13" s="1"/>
  <c r="N36" i="13"/>
  <c r="AF49" i="13"/>
  <c r="AG49" i="13" s="1"/>
  <c r="AF41" i="13"/>
  <c r="AG41" i="13" s="1"/>
  <c r="AR44" i="13"/>
  <c r="H99" i="13" s="1"/>
  <c r="AQ44" i="13"/>
  <c r="H81" i="13" s="1"/>
  <c r="AD35" i="13"/>
  <c r="F90" i="13" s="1"/>
  <c r="G42" i="13"/>
  <c r="G49" i="13"/>
  <c r="G48" i="13"/>
  <c r="R38" i="13"/>
  <c r="S38" i="13" s="1"/>
  <c r="R42" i="13"/>
  <c r="S42" i="13" s="1"/>
  <c r="G37" i="13"/>
  <c r="G43" i="13"/>
  <c r="G44" i="13"/>
  <c r="G41" i="13"/>
  <c r="Y37" i="13"/>
  <c r="Z37" i="13" s="1"/>
  <c r="Y44" i="13"/>
  <c r="Z44" i="13" s="1"/>
  <c r="Y45" i="13"/>
  <c r="Z45" i="13" s="1"/>
  <c r="Y46" i="13"/>
  <c r="Z46" i="13" s="1"/>
  <c r="Y34" i="13"/>
  <c r="Y47" i="13"/>
  <c r="Z47" i="13" s="1"/>
  <c r="Y40" i="13"/>
  <c r="Z40" i="13" s="1"/>
  <c r="Y48" i="13"/>
  <c r="Z48" i="13" s="1"/>
  <c r="Y41" i="13"/>
  <c r="Z41" i="13" s="1"/>
  <c r="Y49" i="13"/>
  <c r="Z49" i="13" s="1"/>
  <c r="Y38" i="13"/>
  <c r="Z38" i="13" s="1"/>
  <c r="G35" i="13"/>
  <c r="D41" i="13"/>
  <c r="E41" i="13" s="1"/>
  <c r="G47" i="13"/>
  <c r="Y36" i="13"/>
  <c r="Z36" i="13" s="1"/>
  <c r="Y39" i="13"/>
  <c r="Z39" i="13" s="1"/>
  <c r="R39" i="13"/>
  <c r="S39" i="13" s="1"/>
  <c r="D49" i="13"/>
  <c r="E49" i="13" s="1"/>
  <c r="H49" i="13" s="1"/>
  <c r="C86" i="13" s="1"/>
  <c r="G46" i="13"/>
  <c r="Y42" i="13"/>
  <c r="Z42" i="13" s="1"/>
  <c r="Y43" i="13"/>
  <c r="Z43" i="13" s="1"/>
  <c r="D38" i="13"/>
  <c r="E38" i="13" s="1"/>
  <c r="I38" i="13" s="1"/>
  <c r="C93" i="13" s="1"/>
  <c r="G36" i="13"/>
  <c r="G39" i="13"/>
  <c r="R36" i="13"/>
  <c r="S36" i="13" s="1"/>
  <c r="R44" i="13"/>
  <c r="S44" i="13" s="1"/>
  <c r="R45" i="13"/>
  <c r="S45" i="13" s="1"/>
  <c r="R46" i="13"/>
  <c r="S46" i="13" s="1"/>
  <c r="R41" i="13"/>
  <c r="S41" i="13" s="1"/>
  <c r="R49" i="13"/>
  <c r="S49" i="13" s="1"/>
  <c r="R47" i="13"/>
  <c r="S47" i="13" s="1"/>
  <c r="R40" i="13"/>
  <c r="S40" i="13" s="1"/>
  <c r="R48" i="13"/>
  <c r="S48" i="13" s="1"/>
  <c r="D36" i="13"/>
  <c r="E36" i="13" s="1"/>
  <c r="D42" i="13"/>
  <c r="E42" i="13" s="1"/>
  <c r="D46" i="13"/>
  <c r="E46" i="13" s="1"/>
  <c r="D37" i="13"/>
  <c r="E37" i="13" s="1"/>
  <c r="D47" i="13"/>
  <c r="E47" i="13" s="1"/>
  <c r="D40" i="13"/>
  <c r="E40" i="13" s="1"/>
  <c r="D48" i="13"/>
  <c r="E48" i="13" s="1"/>
  <c r="D45" i="13"/>
  <c r="E45" i="13" s="1"/>
  <c r="D35" i="13"/>
  <c r="E35" i="13" s="1"/>
  <c r="D43" i="13"/>
  <c r="E43" i="13" s="1"/>
  <c r="D44" i="13"/>
  <c r="E44" i="13" s="1"/>
  <c r="B2" i="12"/>
  <c r="B2" i="11"/>
  <c r="L2" i="11"/>
  <c r="L2" i="12"/>
  <c r="Y2" i="11"/>
  <c r="Y2" i="12"/>
  <c r="AF2" i="11"/>
  <c r="AF2" i="12"/>
  <c r="AC2" i="11"/>
  <c r="AC2" i="12"/>
  <c r="C2" i="12"/>
  <c r="C2" i="11"/>
  <c r="AD2" i="11"/>
  <c r="AD2" i="12"/>
  <c r="K2" i="11"/>
  <c r="K2" i="12"/>
  <c r="W2" i="11"/>
  <c r="W2" i="12"/>
  <c r="V2" i="11"/>
  <c r="V2" i="12"/>
  <c r="X2" i="11"/>
  <c r="X2" i="12"/>
  <c r="P2" i="11"/>
  <c r="P2" i="12"/>
  <c r="U2" i="11"/>
  <c r="U2" i="12"/>
  <c r="S2" i="11"/>
  <c r="S2" i="12"/>
  <c r="Z2" i="11"/>
  <c r="Z2" i="12"/>
  <c r="Q2" i="11"/>
  <c r="Q2" i="12"/>
  <c r="M2" i="11"/>
  <c r="M2" i="12"/>
  <c r="E2" i="12"/>
  <c r="E2" i="11"/>
  <c r="T2" i="11"/>
  <c r="T2" i="12"/>
  <c r="AA2" i="11"/>
  <c r="AA2" i="12"/>
  <c r="O2" i="11"/>
  <c r="O2" i="12"/>
  <c r="N2" i="11"/>
  <c r="N2" i="12"/>
  <c r="F2" i="12"/>
  <c r="F2" i="11"/>
  <c r="R2" i="11"/>
  <c r="R2" i="12"/>
  <c r="AG2" i="11"/>
  <c r="AG2" i="12"/>
  <c r="H2" i="12"/>
  <c r="H2" i="11"/>
  <c r="AE2" i="11"/>
  <c r="AE2" i="12"/>
  <c r="G2" i="12"/>
  <c r="G2" i="11"/>
  <c r="J2" i="12"/>
  <c r="J2" i="11"/>
  <c r="I2" i="12"/>
  <c r="I2" i="11"/>
  <c r="AB2" i="11"/>
  <c r="AB2" i="12"/>
  <c r="D2" i="12"/>
  <c r="D2" i="11"/>
  <c r="BF38" i="13" l="1"/>
  <c r="J93" i="13" s="1"/>
  <c r="I41" i="13"/>
  <c r="C96" i="13" s="1"/>
  <c r="H134" i="13"/>
  <c r="H135" i="13"/>
  <c r="O135" i="13"/>
  <c r="O134" i="13"/>
  <c r="L134" i="13"/>
  <c r="L135" i="13"/>
  <c r="I134" i="13"/>
  <c r="I135" i="13"/>
  <c r="E135" i="13"/>
  <c r="E134" i="13"/>
  <c r="S134" i="13"/>
  <c r="S135" i="13"/>
  <c r="AX35" i="13"/>
  <c r="I72" i="13" s="1"/>
  <c r="K134" i="13"/>
  <c r="K135" i="13"/>
  <c r="G134" i="13"/>
  <c r="G135" i="13"/>
  <c r="T134" i="13"/>
  <c r="T135" i="13"/>
  <c r="N134" i="13"/>
  <c r="N135" i="13"/>
  <c r="P135" i="13"/>
  <c r="P134" i="13"/>
  <c r="R134" i="13"/>
  <c r="R135" i="13"/>
  <c r="J134" i="13"/>
  <c r="J135" i="13"/>
  <c r="M134" i="13"/>
  <c r="M135" i="13"/>
  <c r="F134" i="13"/>
  <c r="F135" i="13"/>
  <c r="U135" i="13"/>
  <c r="U134" i="13"/>
  <c r="Q135" i="13"/>
  <c r="Q134" i="13"/>
  <c r="O41" i="13"/>
  <c r="D78" i="13" s="1"/>
  <c r="BF41" i="13"/>
  <c r="J96" i="13" s="1"/>
  <c r="AY49" i="13"/>
  <c r="I104" i="13" s="1"/>
  <c r="AJ40" i="13"/>
  <c r="G77" i="13" s="1"/>
  <c r="AY43" i="13"/>
  <c r="I98" i="13" s="1"/>
  <c r="AR39" i="13"/>
  <c r="H94" i="13" s="1"/>
  <c r="BE46" i="13"/>
  <c r="J83" i="13" s="1"/>
  <c r="B14" i="9" s="1"/>
  <c r="O46" i="13"/>
  <c r="D83" i="13" s="1"/>
  <c r="P34" i="13"/>
  <c r="D89" i="13" s="1"/>
  <c r="AX47" i="13"/>
  <c r="I84" i="13" s="1"/>
  <c r="AY34" i="13"/>
  <c r="I89" i="13" s="1"/>
  <c r="AR37" i="13"/>
  <c r="H92" i="13" s="1"/>
  <c r="AR47" i="13"/>
  <c r="H102" i="13" s="1"/>
  <c r="AK35" i="13"/>
  <c r="G90" i="13" s="1"/>
  <c r="P44" i="13"/>
  <c r="D99" i="13" s="1"/>
  <c r="AY45" i="13"/>
  <c r="I100" i="13" s="1"/>
  <c r="AR42" i="13"/>
  <c r="H97" i="13" s="1"/>
  <c r="AJ34" i="13"/>
  <c r="G71" i="13" s="1"/>
  <c r="P45" i="13"/>
  <c r="D100" i="13" s="1"/>
  <c r="AR41" i="13"/>
  <c r="H96" i="13" s="1"/>
  <c r="BF49" i="13"/>
  <c r="J104" i="13" s="1"/>
  <c r="BF45" i="13"/>
  <c r="J100" i="13" s="1"/>
  <c r="AQ48" i="13"/>
  <c r="H85" i="13" s="1"/>
  <c r="BE47" i="13"/>
  <c r="J84" i="13" s="1"/>
  <c r="B15" i="9" s="1"/>
  <c r="AJ44" i="13"/>
  <c r="G81" i="13" s="1"/>
  <c r="AR43" i="13"/>
  <c r="H98" i="13" s="1"/>
  <c r="AY36" i="13"/>
  <c r="I91" i="13" s="1"/>
  <c r="AX48" i="13"/>
  <c r="I85" i="13" s="1"/>
  <c r="AR49" i="13"/>
  <c r="H104" i="13" s="1"/>
  <c r="AY38" i="13"/>
  <c r="I93" i="13" s="1"/>
  <c r="W34" i="13"/>
  <c r="E89" i="13" s="1"/>
  <c r="AR40" i="13"/>
  <c r="H95" i="13" s="1"/>
  <c r="H41" i="13"/>
  <c r="C78" i="13" s="1"/>
  <c r="BD50" i="13"/>
  <c r="AR34" i="13"/>
  <c r="H89" i="13" s="1"/>
  <c r="P38" i="13"/>
  <c r="D93" i="13" s="1"/>
  <c r="AY37" i="13"/>
  <c r="I92" i="13" s="1"/>
  <c r="I39" i="13"/>
  <c r="C94" i="13" s="1"/>
  <c r="AX40" i="13"/>
  <c r="I77" i="13" s="1"/>
  <c r="AY39" i="13"/>
  <c r="I94" i="13" s="1"/>
  <c r="AT50" i="13"/>
  <c r="AN51" i="13"/>
  <c r="AU51" i="13"/>
  <c r="AR36" i="13"/>
  <c r="H91" i="13" s="1"/>
  <c r="AW50" i="13"/>
  <c r="BE34" i="13"/>
  <c r="J71" i="13" s="1"/>
  <c r="BF34" i="13"/>
  <c r="J89" i="13" s="1"/>
  <c r="N50" i="13"/>
  <c r="BE42" i="13"/>
  <c r="J79" i="13" s="1"/>
  <c r="B10" i="9" s="1"/>
  <c r="BF42" i="13"/>
  <c r="J97" i="13" s="1"/>
  <c r="BE36" i="13"/>
  <c r="J73" i="13" s="1"/>
  <c r="B4" i="9" s="1"/>
  <c r="BF36" i="13"/>
  <c r="J91" i="13" s="1"/>
  <c r="AQ35" i="13"/>
  <c r="H72" i="13" s="1"/>
  <c r="AR35" i="13"/>
  <c r="H90" i="13" s="1"/>
  <c r="AF50" i="13"/>
  <c r="BE37" i="13"/>
  <c r="J74" i="13" s="1"/>
  <c r="B5" i="9" s="1"/>
  <c r="BF37" i="13"/>
  <c r="J92" i="13" s="1"/>
  <c r="I49" i="13"/>
  <c r="C104" i="13" s="1"/>
  <c r="AQ45" i="13"/>
  <c r="H82" i="13" s="1"/>
  <c r="AR38" i="13"/>
  <c r="BE43" i="13"/>
  <c r="J80" i="13" s="1"/>
  <c r="B11" i="9" s="1"/>
  <c r="BF43" i="13"/>
  <c r="J98" i="13" s="1"/>
  <c r="U50" i="13"/>
  <c r="BE35" i="13"/>
  <c r="J72" i="13" s="1"/>
  <c r="BF35" i="13"/>
  <c r="J90" i="13" s="1"/>
  <c r="AB50" i="13"/>
  <c r="AI50" i="13"/>
  <c r="K50" i="13"/>
  <c r="AM50" i="13"/>
  <c r="AC43" i="13"/>
  <c r="F80" i="13" s="1"/>
  <c r="AD43" i="13"/>
  <c r="F98" i="13" s="1"/>
  <c r="AP50" i="13"/>
  <c r="AK48" i="13"/>
  <c r="G103" i="13" s="1"/>
  <c r="AJ48" i="13"/>
  <c r="G85" i="13" s="1"/>
  <c r="V46" i="13"/>
  <c r="E83" i="13" s="1"/>
  <c r="W46" i="13"/>
  <c r="E101" i="13" s="1"/>
  <c r="AC48" i="13"/>
  <c r="F85" i="13" s="1"/>
  <c r="AD48" i="13"/>
  <c r="F103" i="13" s="1"/>
  <c r="V45" i="13"/>
  <c r="E82" i="13" s="1"/>
  <c r="W45" i="13"/>
  <c r="E100" i="13" s="1"/>
  <c r="AC42" i="13"/>
  <c r="F79" i="13" s="1"/>
  <c r="AD42" i="13"/>
  <c r="F97" i="13" s="1"/>
  <c r="AC40" i="13"/>
  <c r="F77" i="13" s="1"/>
  <c r="AD40" i="13"/>
  <c r="F95" i="13" s="1"/>
  <c r="AJ41" i="13"/>
  <c r="G78" i="13" s="1"/>
  <c r="AK41" i="13"/>
  <c r="G96" i="13" s="1"/>
  <c r="AJ36" i="13"/>
  <c r="G73" i="13" s="1"/>
  <c r="AK36" i="13"/>
  <c r="G91" i="13" s="1"/>
  <c r="AC47" i="13"/>
  <c r="F84" i="13" s="1"/>
  <c r="AD47" i="13"/>
  <c r="F102" i="13" s="1"/>
  <c r="W48" i="13"/>
  <c r="E103" i="13" s="1"/>
  <c r="V48" i="13"/>
  <c r="E85" i="13" s="1"/>
  <c r="V36" i="13"/>
  <c r="E73" i="13" s="1"/>
  <c r="W36" i="13"/>
  <c r="E91" i="13" s="1"/>
  <c r="O47" i="13"/>
  <c r="D84" i="13" s="1"/>
  <c r="P47" i="13"/>
  <c r="D102" i="13" s="1"/>
  <c r="V35" i="13"/>
  <c r="E72" i="13" s="1"/>
  <c r="W35" i="13"/>
  <c r="E90" i="13" s="1"/>
  <c r="O36" i="13"/>
  <c r="D73" i="13" s="1"/>
  <c r="P36" i="13"/>
  <c r="D91" i="13" s="1"/>
  <c r="AC46" i="13"/>
  <c r="F83" i="13" s="1"/>
  <c r="AD46" i="13"/>
  <c r="F101" i="13" s="1"/>
  <c r="S51" i="13"/>
  <c r="V42" i="13"/>
  <c r="E79" i="13" s="1"/>
  <c r="W42" i="13"/>
  <c r="E97" i="13" s="1"/>
  <c r="AJ49" i="13"/>
  <c r="G86" i="13" s="1"/>
  <c r="AK49" i="13"/>
  <c r="G104" i="13" s="1"/>
  <c r="AJ37" i="13"/>
  <c r="G74" i="13" s="1"/>
  <c r="AK37" i="13"/>
  <c r="G92" i="13" s="1"/>
  <c r="O37" i="13"/>
  <c r="D74" i="13" s="1"/>
  <c r="P37" i="13"/>
  <c r="D92" i="13" s="1"/>
  <c r="AJ45" i="13"/>
  <c r="G82" i="13" s="1"/>
  <c r="AK45" i="13"/>
  <c r="G100" i="13" s="1"/>
  <c r="AJ46" i="13"/>
  <c r="G83" i="13" s="1"/>
  <c r="AK46" i="13"/>
  <c r="G101" i="13" s="1"/>
  <c r="AG51" i="13"/>
  <c r="V47" i="13"/>
  <c r="E84" i="13" s="1"/>
  <c r="W47" i="13"/>
  <c r="E102" i="13" s="1"/>
  <c r="G50" i="13"/>
  <c r="AC39" i="13"/>
  <c r="F76" i="13" s="1"/>
  <c r="F122" i="13" s="1"/>
  <c r="AD39" i="13"/>
  <c r="F94" i="13" s="1"/>
  <c r="AC38" i="13"/>
  <c r="F75" i="13" s="1"/>
  <c r="F123" i="13" s="1"/>
  <c r="AD38" i="13"/>
  <c r="F93" i="13" s="1"/>
  <c r="AD45" i="13"/>
  <c r="F100" i="13" s="1"/>
  <c r="AC45" i="13"/>
  <c r="F82" i="13" s="1"/>
  <c r="V38" i="13"/>
  <c r="E75" i="13" s="1"/>
  <c r="E123" i="13" s="1"/>
  <c r="W38" i="13"/>
  <c r="E93" i="13" s="1"/>
  <c r="AJ42" i="13"/>
  <c r="G79" i="13" s="1"/>
  <c r="AK42" i="13"/>
  <c r="G97" i="13" s="1"/>
  <c r="AJ43" i="13"/>
  <c r="G80" i="13" s="1"/>
  <c r="AK43" i="13"/>
  <c r="G98" i="13" s="1"/>
  <c r="BB51" i="13"/>
  <c r="O40" i="13"/>
  <c r="D77" i="13" s="1"/>
  <c r="P40" i="13"/>
  <c r="D95" i="13" s="1"/>
  <c r="V44" i="13"/>
  <c r="E81" i="13" s="1"/>
  <c r="W44" i="13"/>
  <c r="E99" i="13" s="1"/>
  <c r="W40" i="13"/>
  <c r="E95" i="13" s="1"/>
  <c r="V40" i="13"/>
  <c r="E77" i="13" s="1"/>
  <c r="V39" i="13"/>
  <c r="E76" i="13" s="1"/>
  <c r="E122" i="13" s="1"/>
  <c r="W39" i="13"/>
  <c r="E94" i="13" s="1"/>
  <c r="V49" i="13"/>
  <c r="E86" i="13" s="1"/>
  <c r="W49" i="13"/>
  <c r="E104" i="13" s="1"/>
  <c r="AC36" i="13"/>
  <c r="F73" i="13" s="1"/>
  <c r="AD36" i="13"/>
  <c r="F91" i="13" s="1"/>
  <c r="AC49" i="13"/>
  <c r="F86" i="13" s="1"/>
  <c r="AD49" i="13"/>
  <c r="F104" i="13" s="1"/>
  <c r="AD44" i="13"/>
  <c r="F99" i="13" s="1"/>
  <c r="AC44" i="13"/>
  <c r="F81" i="13" s="1"/>
  <c r="V43" i="13"/>
  <c r="E80" i="13" s="1"/>
  <c r="W43" i="13"/>
  <c r="E98" i="13" s="1"/>
  <c r="AJ47" i="13"/>
  <c r="G84" i="13" s="1"/>
  <c r="AK47" i="13"/>
  <c r="G102" i="13" s="1"/>
  <c r="O42" i="13"/>
  <c r="D79" i="13" s="1"/>
  <c r="P42" i="13"/>
  <c r="D97" i="13" s="1"/>
  <c r="BA50" i="13"/>
  <c r="V41" i="13"/>
  <c r="E78" i="13" s="1"/>
  <c r="W41" i="13"/>
  <c r="E96" i="13" s="1"/>
  <c r="L35" i="13"/>
  <c r="AC41" i="13"/>
  <c r="F78" i="13" s="1"/>
  <c r="AD41" i="13"/>
  <c r="F96" i="13" s="1"/>
  <c r="AC37" i="13"/>
  <c r="F74" i="13" s="1"/>
  <c r="AD37" i="13"/>
  <c r="F92" i="13" s="1"/>
  <c r="O49" i="13"/>
  <c r="D86" i="13" s="1"/>
  <c r="P49" i="13"/>
  <c r="D104" i="13" s="1"/>
  <c r="AJ39" i="13"/>
  <c r="G76" i="13" s="1"/>
  <c r="G122" i="13" s="1"/>
  <c r="AK39" i="13"/>
  <c r="G94" i="13" s="1"/>
  <c r="O39" i="13"/>
  <c r="D76" i="13" s="1"/>
  <c r="D122" i="13" s="1"/>
  <c r="P39" i="13"/>
  <c r="D94" i="13" s="1"/>
  <c r="O48" i="13"/>
  <c r="D85" i="13" s="1"/>
  <c r="P48" i="13"/>
  <c r="D103" i="13" s="1"/>
  <c r="H38" i="13"/>
  <c r="C75" i="13" s="1"/>
  <c r="C123" i="13" s="1"/>
  <c r="R50" i="13"/>
  <c r="Y50" i="13"/>
  <c r="Z34" i="13"/>
  <c r="H47" i="13"/>
  <c r="C84" i="13" s="1"/>
  <c r="I47" i="13"/>
  <c r="C102" i="13" s="1"/>
  <c r="I46" i="13"/>
  <c r="C101" i="13" s="1"/>
  <c r="H46" i="13"/>
  <c r="C83" i="13" s="1"/>
  <c r="H43" i="13"/>
  <c r="C80" i="13" s="1"/>
  <c r="I43" i="13"/>
  <c r="C98" i="13" s="1"/>
  <c r="C71" i="13"/>
  <c r="E51" i="13"/>
  <c r="I34" i="13"/>
  <c r="C89" i="13" s="1"/>
  <c r="I44" i="13"/>
  <c r="C99" i="13" s="1"/>
  <c r="H44" i="13"/>
  <c r="C81" i="13" s="1"/>
  <c r="H35" i="13"/>
  <c r="C72" i="13" s="1"/>
  <c r="I35" i="13"/>
  <c r="C90" i="13" s="1"/>
  <c r="H42" i="13"/>
  <c r="C79" i="13" s="1"/>
  <c r="I42" i="13"/>
  <c r="C97" i="13" s="1"/>
  <c r="H40" i="13"/>
  <c r="C77" i="13" s="1"/>
  <c r="I40" i="13"/>
  <c r="C95" i="13" s="1"/>
  <c r="H37" i="13"/>
  <c r="C74" i="13" s="1"/>
  <c r="I37" i="13"/>
  <c r="C92" i="13" s="1"/>
  <c r="I45" i="13"/>
  <c r="C100" i="13" s="1"/>
  <c r="H45" i="13"/>
  <c r="C82" i="13" s="1"/>
  <c r="H36" i="13"/>
  <c r="C73" i="13" s="1"/>
  <c r="I36" i="13"/>
  <c r="C91" i="13" s="1"/>
  <c r="D50" i="13"/>
  <c r="I48" i="13"/>
  <c r="C103" i="13" s="1"/>
  <c r="H48" i="13"/>
  <c r="C85" i="13" s="1"/>
  <c r="B3" i="9" l="1"/>
  <c r="K91" i="13"/>
  <c r="L91" i="13" s="1"/>
  <c r="M91" i="13" s="1"/>
  <c r="N91" i="13" s="1"/>
  <c r="O91" i="13" s="1"/>
  <c r="P91" i="13" s="1"/>
  <c r="Q91" i="13" s="1"/>
  <c r="R91" i="13" s="1"/>
  <c r="S91" i="13" s="1"/>
  <c r="T91" i="13" s="1"/>
  <c r="U91" i="13" s="1"/>
  <c r="V91" i="13" s="1"/>
  <c r="W91" i="13" s="1"/>
  <c r="X91" i="13" s="1"/>
  <c r="Y91" i="13" s="1"/>
  <c r="Z91" i="13" s="1"/>
  <c r="AA91" i="13" s="1"/>
  <c r="AB91" i="13" s="1"/>
  <c r="AC91" i="13" s="1"/>
  <c r="AD91" i="13" s="1"/>
  <c r="AE91" i="13" s="1"/>
  <c r="AF91" i="13" s="1"/>
  <c r="AG91" i="13" s="1"/>
  <c r="AH91" i="13" s="1"/>
  <c r="AI91" i="13" s="1"/>
  <c r="AJ91" i="13" s="1"/>
  <c r="AK91" i="13" s="1"/>
  <c r="AL91" i="13" s="1"/>
  <c r="AM91" i="13" s="1"/>
  <c r="AN91" i="13" s="1"/>
  <c r="AO91" i="13" s="1"/>
  <c r="K76" i="13"/>
  <c r="K122" i="13" s="1"/>
  <c r="C7" i="9" s="1"/>
  <c r="D138" i="13" s="1"/>
  <c r="K97" i="13"/>
  <c r="L97" i="13" s="1"/>
  <c r="M97" i="13" s="1"/>
  <c r="N97" i="13" s="1"/>
  <c r="O97" i="13" s="1"/>
  <c r="P97" i="13" s="1"/>
  <c r="Q97" i="13" s="1"/>
  <c r="R97" i="13" s="1"/>
  <c r="S97" i="13" s="1"/>
  <c r="T97" i="13" s="1"/>
  <c r="U97" i="13" s="1"/>
  <c r="V97" i="13" s="1"/>
  <c r="W97" i="13" s="1"/>
  <c r="X97" i="13" s="1"/>
  <c r="Y97" i="13" s="1"/>
  <c r="Z97" i="13" s="1"/>
  <c r="AA97" i="13" s="1"/>
  <c r="AB97" i="13" s="1"/>
  <c r="AC97" i="13" s="1"/>
  <c r="AD97" i="13" s="1"/>
  <c r="AE97" i="13" s="1"/>
  <c r="AF97" i="13" s="1"/>
  <c r="AG97" i="13" s="1"/>
  <c r="AH97" i="13" s="1"/>
  <c r="AI97" i="13" s="1"/>
  <c r="AJ97" i="13" s="1"/>
  <c r="AK97" i="13" s="1"/>
  <c r="AL97" i="13" s="1"/>
  <c r="AM97" i="13" s="1"/>
  <c r="AN97" i="13" s="1"/>
  <c r="AO97" i="13" s="1"/>
  <c r="K79" i="13"/>
  <c r="C10" i="9" s="1"/>
  <c r="K86" i="13"/>
  <c r="L86" i="13" s="1"/>
  <c r="K100" i="13"/>
  <c r="L100" i="13" s="1"/>
  <c r="M100" i="13" s="1"/>
  <c r="N100" i="13" s="1"/>
  <c r="O100" i="13" s="1"/>
  <c r="P100" i="13" s="1"/>
  <c r="Q100" i="13" s="1"/>
  <c r="R100" i="13" s="1"/>
  <c r="S100" i="13" s="1"/>
  <c r="T100" i="13" s="1"/>
  <c r="U100" i="13" s="1"/>
  <c r="V100" i="13" s="1"/>
  <c r="W100" i="13" s="1"/>
  <c r="X100" i="13" s="1"/>
  <c r="Y100" i="13" s="1"/>
  <c r="Z100" i="13" s="1"/>
  <c r="AA100" i="13" s="1"/>
  <c r="AB100" i="13" s="1"/>
  <c r="AC100" i="13" s="1"/>
  <c r="AD100" i="13" s="1"/>
  <c r="AE100" i="13" s="1"/>
  <c r="AF100" i="13" s="1"/>
  <c r="AG100" i="13" s="1"/>
  <c r="AH100" i="13" s="1"/>
  <c r="AI100" i="13" s="1"/>
  <c r="AJ100" i="13" s="1"/>
  <c r="AK100" i="13" s="1"/>
  <c r="AL100" i="13" s="1"/>
  <c r="AM100" i="13" s="1"/>
  <c r="AN100" i="13" s="1"/>
  <c r="AO100" i="13" s="1"/>
  <c r="K98" i="13"/>
  <c r="L98" i="13" s="1"/>
  <c r="M98" i="13" s="1"/>
  <c r="N98" i="13" s="1"/>
  <c r="O98" i="13" s="1"/>
  <c r="P98" i="13" s="1"/>
  <c r="Q98" i="13" s="1"/>
  <c r="R98" i="13" s="1"/>
  <c r="S98" i="13" s="1"/>
  <c r="T98" i="13" s="1"/>
  <c r="U98" i="13" s="1"/>
  <c r="V98" i="13" s="1"/>
  <c r="W98" i="13" s="1"/>
  <c r="X98" i="13" s="1"/>
  <c r="Y98" i="13" s="1"/>
  <c r="Z98" i="13" s="1"/>
  <c r="AA98" i="13" s="1"/>
  <c r="AB98" i="13" s="1"/>
  <c r="AC98" i="13" s="1"/>
  <c r="AD98" i="13" s="1"/>
  <c r="AE98" i="13" s="1"/>
  <c r="AF98" i="13" s="1"/>
  <c r="AG98" i="13" s="1"/>
  <c r="AH98" i="13" s="1"/>
  <c r="AI98" i="13" s="1"/>
  <c r="AJ98" i="13" s="1"/>
  <c r="AK98" i="13" s="1"/>
  <c r="AL98" i="13" s="1"/>
  <c r="AM98" i="13" s="1"/>
  <c r="AN98" i="13" s="1"/>
  <c r="AO98" i="13" s="1"/>
  <c r="K96" i="13"/>
  <c r="L96" i="13" s="1"/>
  <c r="M96" i="13" s="1"/>
  <c r="N96" i="13" s="1"/>
  <c r="O96" i="13" s="1"/>
  <c r="P96" i="13" s="1"/>
  <c r="Q96" i="13" s="1"/>
  <c r="R96" i="13" s="1"/>
  <c r="S96" i="13" s="1"/>
  <c r="T96" i="13" s="1"/>
  <c r="U96" i="13" s="1"/>
  <c r="V96" i="13" s="1"/>
  <c r="W96" i="13" s="1"/>
  <c r="X96" i="13" s="1"/>
  <c r="Y96" i="13" s="1"/>
  <c r="Z96" i="13" s="1"/>
  <c r="AA96" i="13" s="1"/>
  <c r="AB96" i="13" s="1"/>
  <c r="AC96" i="13" s="1"/>
  <c r="AD96" i="13" s="1"/>
  <c r="AE96" i="13" s="1"/>
  <c r="AF96" i="13" s="1"/>
  <c r="AG96" i="13" s="1"/>
  <c r="AH96" i="13" s="1"/>
  <c r="AI96" i="13" s="1"/>
  <c r="AJ96" i="13" s="1"/>
  <c r="AK96" i="13" s="1"/>
  <c r="AL96" i="13" s="1"/>
  <c r="AM96" i="13" s="1"/>
  <c r="AN96" i="13" s="1"/>
  <c r="AO96" i="13" s="1"/>
  <c r="K82" i="13"/>
  <c r="C13" i="9" s="1"/>
  <c r="K80" i="13"/>
  <c r="L80" i="13" s="1"/>
  <c r="K75" i="13"/>
  <c r="AX51" i="13"/>
  <c r="I67" i="13" s="1"/>
  <c r="K74" i="13"/>
  <c r="C5" i="9" s="1"/>
  <c r="K99" i="13"/>
  <c r="L99" i="13" s="1"/>
  <c r="M99" i="13" s="1"/>
  <c r="N99" i="13" s="1"/>
  <c r="O99" i="13" s="1"/>
  <c r="P99" i="13" s="1"/>
  <c r="Q99" i="13" s="1"/>
  <c r="R99" i="13" s="1"/>
  <c r="S99" i="13" s="1"/>
  <c r="T99" i="13" s="1"/>
  <c r="U99" i="13" s="1"/>
  <c r="V99" i="13" s="1"/>
  <c r="W99" i="13" s="1"/>
  <c r="X99" i="13" s="1"/>
  <c r="Y99" i="13" s="1"/>
  <c r="Z99" i="13" s="1"/>
  <c r="AA99" i="13" s="1"/>
  <c r="AB99" i="13" s="1"/>
  <c r="AC99" i="13" s="1"/>
  <c r="AD99" i="13" s="1"/>
  <c r="AE99" i="13" s="1"/>
  <c r="AF99" i="13" s="1"/>
  <c r="AG99" i="13" s="1"/>
  <c r="AH99" i="13" s="1"/>
  <c r="AI99" i="13" s="1"/>
  <c r="AJ99" i="13" s="1"/>
  <c r="AK99" i="13" s="1"/>
  <c r="AL99" i="13" s="1"/>
  <c r="AM99" i="13" s="1"/>
  <c r="AN99" i="13" s="1"/>
  <c r="AO99" i="13" s="1"/>
  <c r="K102" i="13"/>
  <c r="L102" i="13" s="1"/>
  <c r="M102" i="13" s="1"/>
  <c r="N102" i="13" s="1"/>
  <c r="O102" i="13" s="1"/>
  <c r="P102" i="13" s="1"/>
  <c r="Q102" i="13" s="1"/>
  <c r="R102" i="13" s="1"/>
  <c r="S102" i="13" s="1"/>
  <c r="T102" i="13" s="1"/>
  <c r="U102" i="13" s="1"/>
  <c r="V102" i="13" s="1"/>
  <c r="W102" i="13" s="1"/>
  <c r="X102" i="13" s="1"/>
  <c r="Y102" i="13" s="1"/>
  <c r="Z102" i="13" s="1"/>
  <c r="AA102" i="13" s="1"/>
  <c r="AB102" i="13" s="1"/>
  <c r="AC102" i="13" s="1"/>
  <c r="AD102" i="13" s="1"/>
  <c r="AE102" i="13" s="1"/>
  <c r="AF102" i="13" s="1"/>
  <c r="AG102" i="13" s="1"/>
  <c r="AH102" i="13" s="1"/>
  <c r="AI102" i="13" s="1"/>
  <c r="AJ102" i="13" s="1"/>
  <c r="AK102" i="13" s="1"/>
  <c r="AL102" i="13" s="1"/>
  <c r="AM102" i="13" s="1"/>
  <c r="AN102" i="13" s="1"/>
  <c r="AO102" i="13" s="1"/>
  <c r="K101" i="13"/>
  <c r="L101" i="13" s="1"/>
  <c r="M101" i="13" s="1"/>
  <c r="N101" i="13" s="1"/>
  <c r="O101" i="13" s="1"/>
  <c r="P101" i="13" s="1"/>
  <c r="Q101" i="13" s="1"/>
  <c r="R101" i="13" s="1"/>
  <c r="S101" i="13" s="1"/>
  <c r="T101" i="13" s="1"/>
  <c r="U101" i="13" s="1"/>
  <c r="V101" i="13" s="1"/>
  <c r="W101" i="13" s="1"/>
  <c r="X101" i="13" s="1"/>
  <c r="Y101" i="13" s="1"/>
  <c r="Z101" i="13" s="1"/>
  <c r="AA101" i="13" s="1"/>
  <c r="AB101" i="13" s="1"/>
  <c r="AC101" i="13" s="1"/>
  <c r="AD101" i="13" s="1"/>
  <c r="AE101" i="13" s="1"/>
  <c r="AF101" i="13" s="1"/>
  <c r="AG101" i="13" s="1"/>
  <c r="AH101" i="13" s="1"/>
  <c r="AI101" i="13" s="1"/>
  <c r="AJ101" i="13" s="1"/>
  <c r="AK101" i="13" s="1"/>
  <c r="AL101" i="13" s="1"/>
  <c r="AM101" i="13" s="1"/>
  <c r="AN101" i="13" s="1"/>
  <c r="AO101" i="13" s="1"/>
  <c r="K103" i="13"/>
  <c r="L103" i="13" s="1"/>
  <c r="M103" i="13" s="1"/>
  <c r="N103" i="13" s="1"/>
  <c r="O103" i="13" s="1"/>
  <c r="P103" i="13" s="1"/>
  <c r="Q103" i="13" s="1"/>
  <c r="R103" i="13" s="1"/>
  <c r="S103" i="13" s="1"/>
  <c r="T103" i="13" s="1"/>
  <c r="U103" i="13" s="1"/>
  <c r="V103" i="13" s="1"/>
  <c r="W103" i="13" s="1"/>
  <c r="X103" i="13" s="1"/>
  <c r="Y103" i="13" s="1"/>
  <c r="Z103" i="13" s="1"/>
  <c r="AA103" i="13" s="1"/>
  <c r="AB103" i="13" s="1"/>
  <c r="AC103" i="13" s="1"/>
  <c r="AD103" i="13" s="1"/>
  <c r="AE103" i="13" s="1"/>
  <c r="AF103" i="13" s="1"/>
  <c r="AG103" i="13" s="1"/>
  <c r="AH103" i="13" s="1"/>
  <c r="AI103" i="13" s="1"/>
  <c r="AJ103" i="13" s="1"/>
  <c r="AK103" i="13" s="1"/>
  <c r="AL103" i="13" s="1"/>
  <c r="AM103" i="13" s="1"/>
  <c r="AN103" i="13" s="1"/>
  <c r="AO103" i="13" s="1"/>
  <c r="K95" i="13"/>
  <c r="L95" i="13" s="1"/>
  <c r="M95" i="13" s="1"/>
  <c r="N95" i="13" s="1"/>
  <c r="O95" i="13" s="1"/>
  <c r="P95" i="13" s="1"/>
  <c r="Q95" i="13" s="1"/>
  <c r="R95" i="13" s="1"/>
  <c r="S95" i="13" s="1"/>
  <c r="T95" i="13" s="1"/>
  <c r="U95" i="13" s="1"/>
  <c r="V95" i="13" s="1"/>
  <c r="W95" i="13" s="1"/>
  <c r="X95" i="13" s="1"/>
  <c r="Y95" i="13" s="1"/>
  <c r="Z95" i="13" s="1"/>
  <c r="AA95" i="13" s="1"/>
  <c r="AB95" i="13" s="1"/>
  <c r="AC95" i="13" s="1"/>
  <c r="AD95" i="13" s="1"/>
  <c r="AE95" i="13" s="1"/>
  <c r="AF95" i="13" s="1"/>
  <c r="AG95" i="13" s="1"/>
  <c r="AH95" i="13" s="1"/>
  <c r="AI95" i="13" s="1"/>
  <c r="AJ95" i="13" s="1"/>
  <c r="AK95" i="13" s="1"/>
  <c r="AL95" i="13" s="1"/>
  <c r="AM95" i="13" s="1"/>
  <c r="AN95" i="13" s="1"/>
  <c r="AO95" i="13" s="1"/>
  <c r="K83" i="13"/>
  <c r="AR51" i="13"/>
  <c r="H68" i="13" s="1"/>
  <c r="H93" i="13"/>
  <c r="K93" i="13" s="1"/>
  <c r="L93" i="13" s="1"/>
  <c r="M93" i="13" s="1"/>
  <c r="N93" i="13" s="1"/>
  <c r="O93" i="13" s="1"/>
  <c r="P93" i="13" s="1"/>
  <c r="Q93" i="13" s="1"/>
  <c r="R93" i="13" s="1"/>
  <c r="S93" i="13" s="1"/>
  <c r="T93" i="13" s="1"/>
  <c r="U93" i="13" s="1"/>
  <c r="V93" i="13" s="1"/>
  <c r="W93" i="13" s="1"/>
  <c r="X93" i="13" s="1"/>
  <c r="Y93" i="13" s="1"/>
  <c r="Z93" i="13" s="1"/>
  <c r="AA93" i="13" s="1"/>
  <c r="AB93" i="13" s="1"/>
  <c r="AC93" i="13" s="1"/>
  <c r="AD93" i="13" s="1"/>
  <c r="AE93" i="13" s="1"/>
  <c r="AF93" i="13" s="1"/>
  <c r="AG93" i="13" s="1"/>
  <c r="AH93" i="13" s="1"/>
  <c r="AI93" i="13" s="1"/>
  <c r="AJ93" i="13" s="1"/>
  <c r="AK93" i="13" s="1"/>
  <c r="AL93" i="13" s="1"/>
  <c r="AM93" i="13" s="1"/>
  <c r="AN93" i="13" s="1"/>
  <c r="AO93" i="13" s="1"/>
  <c r="K92" i="13"/>
  <c r="L92" i="13" s="1"/>
  <c r="M92" i="13" s="1"/>
  <c r="N92" i="13" s="1"/>
  <c r="O92" i="13" s="1"/>
  <c r="P92" i="13" s="1"/>
  <c r="Q92" i="13" s="1"/>
  <c r="R92" i="13" s="1"/>
  <c r="S92" i="13" s="1"/>
  <c r="T92" i="13" s="1"/>
  <c r="U92" i="13" s="1"/>
  <c r="V92" i="13" s="1"/>
  <c r="W92" i="13" s="1"/>
  <c r="X92" i="13" s="1"/>
  <c r="Y92" i="13" s="1"/>
  <c r="Z92" i="13" s="1"/>
  <c r="AA92" i="13" s="1"/>
  <c r="AB92" i="13" s="1"/>
  <c r="AC92" i="13" s="1"/>
  <c r="AD92" i="13" s="1"/>
  <c r="AE92" i="13" s="1"/>
  <c r="AF92" i="13" s="1"/>
  <c r="AG92" i="13" s="1"/>
  <c r="AH92" i="13" s="1"/>
  <c r="AI92" i="13" s="1"/>
  <c r="AJ92" i="13" s="1"/>
  <c r="AK92" i="13" s="1"/>
  <c r="AL92" i="13" s="1"/>
  <c r="AM92" i="13" s="1"/>
  <c r="AN92" i="13" s="1"/>
  <c r="AO92" i="13" s="1"/>
  <c r="K81" i="13"/>
  <c r="K104" i="13"/>
  <c r="L104" i="13" s="1"/>
  <c r="M104" i="13" s="1"/>
  <c r="N104" i="13" s="1"/>
  <c r="O104" i="13" s="1"/>
  <c r="P104" i="13" s="1"/>
  <c r="Q104" i="13" s="1"/>
  <c r="R104" i="13" s="1"/>
  <c r="S104" i="13" s="1"/>
  <c r="T104" i="13" s="1"/>
  <c r="U104" i="13" s="1"/>
  <c r="V104" i="13" s="1"/>
  <c r="W104" i="13" s="1"/>
  <c r="X104" i="13" s="1"/>
  <c r="Y104" i="13" s="1"/>
  <c r="Z104" i="13" s="1"/>
  <c r="AA104" i="13" s="1"/>
  <c r="AB104" i="13" s="1"/>
  <c r="AC104" i="13" s="1"/>
  <c r="AD104" i="13" s="1"/>
  <c r="AE104" i="13" s="1"/>
  <c r="AF104" i="13" s="1"/>
  <c r="AG104" i="13" s="1"/>
  <c r="AH104" i="13" s="1"/>
  <c r="AI104" i="13" s="1"/>
  <c r="AJ104" i="13" s="1"/>
  <c r="AK104" i="13" s="1"/>
  <c r="AL104" i="13" s="1"/>
  <c r="AM104" i="13" s="1"/>
  <c r="AN104" i="13" s="1"/>
  <c r="AO104" i="13" s="1"/>
  <c r="K84" i="13"/>
  <c r="K78" i="13"/>
  <c r="K85" i="13"/>
  <c r="K77" i="13"/>
  <c r="AY51" i="13"/>
  <c r="I68" i="13" s="1"/>
  <c r="K73" i="13"/>
  <c r="K94" i="13"/>
  <c r="L94" i="13" s="1"/>
  <c r="M94" i="13" s="1"/>
  <c r="N94" i="13" s="1"/>
  <c r="O94" i="13" s="1"/>
  <c r="P94" i="13" s="1"/>
  <c r="Q94" i="13" s="1"/>
  <c r="R94" i="13" s="1"/>
  <c r="S94" i="13" s="1"/>
  <c r="T94" i="13" s="1"/>
  <c r="U94" i="13" s="1"/>
  <c r="V94" i="13" s="1"/>
  <c r="W94" i="13" s="1"/>
  <c r="X94" i="13" s="1"/>
  <c r="Y94" i="13" s="1"/>
  <c r="Z94" i="13" s="1"/>
  <c r="AA94" i="13" s="1"/>
  <c r="AB94" i="13" s="1"/>
  <c r="AC94" i="13" s="1"/>
  <c r="AD94" i="13" s="1"/>
  <c r="AE94" i="13" s="1"/>
  <c r="AF94" i="13" s="1"/>
  <c r="AG94" i="13" s="1"/>
  <c r="AH94" i="13" s="1"/>
  <c r="AI94" i="13" s="1"/>
  <c r="AJ94" i="13" s="1"/>
  <c r="AK94" i="13" s="1"/>
  <c r="AL94" i="13" s="1"/>
  <c r="AM94" i="13" s="1"/>
  <c r="AN94" i="13" s="1"/>
  <c r="AO94" i="13" s="1"/>
  <c r="V51" i="13"/>
  <c r="E67" i="13" s="1"/>
  <c r="AQ51" i="13"/>
  <c r="AR52" i="13" s="1"/>
  <c r="AJ51" i="13"/>
  <c r="G67" i="13" s="1"/>
  <c r="BF51" i="13"/>
  <c r="J68" i="13" s="1"/>
  <c r="B2" i="10" s="1"/>
  <c r="W51" i="13"/>
  <c r="BE51" i="13"/>
  <c r="AK51" i="13"/>
  <c r="Z51" i="13"/>
  <c r="AC34" i="13"/>
  <c r="AD34" i="13"/>
  <c r="O35" i="13"/>
  <c r="P35" i="13"/>
  <c r="L51" i="13"/>
  <c r="H51" i="13"/>
  <c r="C67" i="13" s="1"/>
  <c r="I51" i="13"/>
  <c r="C68" i="13" s="1"/>
  <c r="L74" i="13" l="1"/>
  <c r="D5" i="9" s="1"/>
  <c r="C11" i="9"/>
  <c r="L79" i="13"/>
  <c r="M79" i="13" s="1"/>
  <c r="L75" i="13"/>
  <c r="L123" i="13" s="1"/>
  <c r="D6" i="9" s="1"/>
  <c r="E139" i="13" s="1"/>
  <c r="E143" i="13" s="1"/>
  <c r="E146" i="13" s="1"/>
  <c r="K123" i="13"/>
  <c r="C17" i="9"/>
  <c r="L82" i="13"/>
  <c r="D13" i="9" s="1"/>
  <c r="L76" i="13"/>
  <c r="AX52" i="13"/>
  <c r="AY52" i="13"/>
  <c r="AD51" i="13"/>
  <c r="F89" i="13"/>
  <c r="K89" i="13" s="1"/>
  <c r="L89" i="13" s="1"/>
  <c r="M89" i="13" s="1"/>
  <c r="N89" i="13" s="1"/>
  <c r="O89" i="13" s="1"/>
  <c r="P89" i="13" s="1"/>
  <c r="Q89" i="13" s="1"/>
  <c r="R89" i="13" s="1"/>
  <c r="S89" i="13" s="1"/>
  <c r="T89" i="13" s="1"/>
  <c r="U89" i="13" s="1"/>
  <c r="V89" i="13" s="1"/>
  <c r="W89" i="13" s="1"/>
  <c r="X89" i="13" s="1"/>
  <c r="Y89" i="13" s="1"/>
  <c r="Z89" i="13" s="1"/>
  <c r="AA89" i="13" s="1"/>
  <c r="AB89" i="13" s="1"/>
  <c r="AC89" i="13" s="1"/>
  <c r="AD89" i="13" s="1"/>
  <c r="AE89" i="13" s="1"/>
  <c r="AF89" i="13" s="1"/>
  <c r="AG89" i="13" s="1"/>
  <c r="AH89" i="13" s="1"/>
  <c r="AI89" i="13" s="1"/>
  <c r="AJ89" i="13" s="1"/>
  <c r="AK89" i="13" s="1"/>
  <c r="AL89" i="13" s="1"/>
  <c r="AM89" i="13" s="1"/>
  <c r="AN89" i="13" s="1"/>
  <c r="AO89" i="13" s="1"/>
  <c r="C8" i="9"/>
  <c r="L77" i="13"/>
  <c r="M74" i="13"/>
  <c r="C14" i="9"/>
  <c r="L83" i="13"/>
  <c r="AC51" i="13"/>
  <c r="F67" i="13" s="1"/>
  <c r="F71" i="13"/>
  <c r="K71" i="13" s="1"/>
  <c r="C16" i="9"/>
  <c r="L85" i="13"/>
  <c r="C4" i="9"/>
  <c r="L73" i="13"/>
  <c r="D11" i="9"/>
  <c r="M80" i="13"/>
  <c r="P51" i="13"/>
  <c r="D68" i="13" s="1"/>
  <c r="D90" i="13"/>
  <c r="K90" i="13" s="1"/>
  <c r="L90" i="13" s="1"/>
  <c r="M90" i="13" s="1"/>
  <c r="N90" i="13" s="1"/>
  <c r="O90" i="13" s="1"/>
  <c r="P90" i="13" s="1"/>
  <c r="Q90" i="13" s="1"/>
  <c r="R90" i="13" s="1"/>
  <c r="S90" i="13" s="1"/>
  <c r="T90" i="13" s="1"/>
  <c r="U90" i="13" s="1"/>
  <c r="V90" i="13" s="1"/>
  <c r="W90" i="13" s="1"/>
  <c r="X90" i="13" s="1"/>
  <c r="Y90" i="13" s="1"/>
  <c r="Z90" i="13" s="1"/>
  <c r="AA90" i="13" s="1"/>
  <c r="AB90" i="13" s="1"/>
  <c r="AC90" i="13" s="1"/>
  <c r="AD90" i="13" s="1"/>
  <c r="AE90" i="13" s="1"/>
  <c r="AF90" i="13" s="1"/>
  <c r="AG90" i="13" s="1"/>
  <c r="AH90" i="13" s="1"/>
  <c r="AI90" i="13" s="1"/>
  <c r="AJ90" i="13" s="1"/>
  <c r="AK90" i="13" s="1"/>
  <c r="AL90" i="13" s="1"/>
  <c r="AM90" i="13" s="1"/>
  <c r="AN90" i="13" s="1"/>
  <c r="AO90" i="13" s="1"/>
  <c r="C9" i="9"/>
  <c r="L78" i="13"/>
  <c r="C12" i="9"/>
  <c r="L81" i="13"/>
  <c r="O51" i="13"/>
  <c r="D67" i="13" s="1"/>
  <c r="K67" i="13" s="1"/>
  <c r="D72" i="13"/>
  <c r="K72" i="13" s="1"/>
  <c r="C15" i="9"/>
  <c r="L84" i="13"/>
  <c r="M86" i="13"/>
  <c r="D17" i="9"/>
  <c r="BE52" i="13"/>
  <c r="J67" i="13"/>
  <c r="W52" i="13"/>
  <c r="E68" i="13"/>
  <c r="AQ52" i="13"/>
  <c r="H67" i="13"/>
  <c r="AK52" i="13"/>
  <c r="G68" i="13"/>
  <c r="BF52" i="13"/>
  <c r="V52" i="13"/>
  <c r="I52" i="13"/>
  <c r="AJ52" i="13"/>
  <c r="H52" i="13"/>
  <c r="M82" i="13" l="1"/>
  <c r="D10" i="9"/>
  <c r="M75" i="13"/>
  <c r="M123" i="13" s="1"/>
  <c r="E6" i="9" s="1"/>
  <c r="F139" i="13" s="1"/>
  <c r="F143" i="13" s="1"/>
  <c r="F146" i="13" s="1"/>
  <c r="F149" i="13" s="1"/>
  <c r="C6" i="9"/>
  <c r="D139" i="13" s="1"/>
  <c r="M76" i="13"/>
  <c r="M122" i="13" s="1"/>
  <c r="E7" i="9" s="1"/>
  <c r="F138" i="13" s="1"/>
  <c r="F142" i="13" s="1"/>
  <c r="F145" i="13" s="1"/>
  <c r="L122" i="13"/>
  <c r="D7" i="9" s="1"/>
  <c r="E138" i="13" s="1"/>
  <c r="E142" i="13" s="1"/>
  <c r="E145" i="13" s="1"/>
  <c r="AD52" i="13"/>
  <c r="AC52" i="13"/>
  <c r="P52" i="13"/>
  <c r="L67" i="13"/>
  <c r="M67" i="13" s="1"/>
  <c r="N67" i="13" s="1"/>
  <c r="O67" i="13" s="1"/>
  <c r="P67" i="13" s="1"/>
  <c r="Q67" i="13" s="1"/>
  <c r="R67" i="13" s="1"/>
  <c r="S67" i="13" s="1"/>
  <c r="T67" i="13" s="1"/>
  <c r="U67" i="13" s="1"/>
  <c r="V67" i="13" s="1"/>
  <c r="W67" i="13" s="1"/>
  <c r="X67" i="13" s="1"/>
  <c r="Y67" i="13" s="1"/>
  <c r="Z67" i="13" s="1"/>
  <c r="AA67" i="13" s="1"/>
  <c r="AB67" i="13" s="1"/>
  <c r="AC67" i="13" s="1"/>
  <c r="AD67" i="13" s="1"/>
  <c r="AE67" i="13" s="1"/>
  <c r="AF67" i="13" s="1"/>
  <c r="AG67" i="13" s="1"/>
  <c r="AH67" i="13" s="1"/>
  <c r="AI67" i="13" s="1"/>
  <c r="AJ67" i="13" s="1"/>
  <c r="AK67" i="13" s="1"/>
  <c r="AL67" i="13" s="1"/>
  <c r="AM67" i="13" s="1"/>
  <c r="AN67" i="13" s="1"/>
  <c r="AO67" i="13" s="1"/>
  <c r="F68" i="13"/>
  <c r="D15" i="9"/>
  <c r="M84" i="13"/>
  <c r="C3" i="9"/>
  <c r="L72" i="13"/>
  <c r="E13" i="9"/>
  <c r="N82" i="13"/>
  <c r="L71" i="13"/>
  <c r="N75" i="13"/>
  <c r="N123" i="13" s="1"/>
  <c r="F6" i="9" s="1"/>
  <c r="G139" i="13" s="1"/>
  <c r="G143" i="13" s="1"/>
  <c r="G146" i="13" s="1"/>
  <c r="G149" i="13" s="1"/>
  <c r="D12" i="9"/>
  <c r="M81" i="13"/>
  <c r="N80" i="13"/>
  <c r="E11" i="9"/>
  <c r="N76" i="13"/>
  <c r="N122" i="13" s="1"/>
  <c r="F7" i="9" s="1"/>
  <c r="G138" i="13" s="1"/>
  <c r="G142" i="13" s="1"/>
  <c r="G145" i="13" s="1"/>
  <c r="E5" i="9"/>
  <c r="N74" i="13"/>
  <c r="M78" i="13"/>
  <c r="D9" i="9"/>
  <c r="M73" i="13"/>
  <c r="D4" i="9"/>
  <c r="D14" i="9"/>
  <c r="M83" i="13"/>
  <c r="D8" i="9"/>
  <c r="M77" i="13"/>
  <c r="O52" i="13"/>
  <c r="E17" i="9"/>
  <c r="N86" i="13"/>
  <c r="D16" i="9"/>
  <c r="M85" i="13"/>
  <c r="N79" i="13"/>
  <c r="E10" i="9"/>
  <c r="K68" i="13" l="1"/>
  <c r="C2" i="10" s="1"/>
  <c r="F148" i="13"/>
  <c r="E148" i="13"/>
  <c r="L68" i="13"/>
  <c r="D2" i="10" s="1"/>
  <c r="E16" i="9"/>
  <c r="N85" i="13"/>
  <c r="O82" i="13"/>
  <c r="F13" i="9"/>
  <c r="F17" i="9"/>
  <c r="O86" i="13"/>
  <c r="N73" i="13"/>
  <c r="E4" i="9"/>
  <c r="O80" i="13"/>
  <c r="F11" i="9"/>
  <c r="M72" i="13"/>
  <c r="D3" i="9"/>
  <c r="F10" i="9"/>
  <c r="O79" i="13"/>
  <c r="O76" i="13"/>
  <c r="O122" i="13" s="1"/>
  <c r="G7" i="9" s="1"/>
  <c r="H138" i="13" s="1"/>
  <c r="H142" i="13" s="1"/>
  <c r="H145" i="13" s="1"/>
  <c r="H148" i="13" s="1"/>
  <c r="E12" i="9"/>
  <c r="N81" i="13"/>
  <c r="E9" i="9"/>
  <c r="N78" i="13"/>
  <c r="E8" i="9"/>
  <c r="N77" i="13"/>
  <c r="O74" i="13"/>
  <c r="F5" i="9"/>
  <c r="N84" i="13"/>
  <c r="E15" i="9"/>
  <c r="O75" i="13"/>
  <c r="O123" i="13" s="1"/>
  <c r="G6" i="9" s="1"/>
  <c r="H139" i="13" s="1"/>
  <c r="H143" i="13" s="1"/>
  <c r="H146" i="13" s="1"/>
  <c r="H149" i="13" s="1"/>
  <c r="E14" i="9"/>
  <c r="N83" i="13"/>
  <c r="M71" i="13"/>
  <c r="M68" i="13" l="1"/>
  <c r="E2" i="10" s="1"/>
  <c r="N71" i="13"/>
  <c r="P74" i="13"/>
  <c r="G5" i="9"/>
  <c r="O73" i="13"/>
  <c r="F4" i="9"/>
  <c r="F14" i="9"/>
  <c r="O83" i="13"/>
  <c r="F8" i="9"/>
  <c r="O77" i="13"/>
  <c r="P79" i="13"/>
  <c r="G10" i="9"/>
  <c r="P86" i="13"/>
  <c r="G17" i="9"/>
  <c r="P76" i="13"/>
  <c r="P122" i="13" s="1"/>
  <c r="H7" i="9" s="1"/>
  <c r="I138" i="13" s="1"/>
  <c r="I142" i="13" s="1"/>
  <c r="I145" i="13" s="1"/>
  <c r="I148" i="13" s="1"/>
  <c r="P75" i="13"/>
  <c r="P123" i="13" s="1"/>
  <c r="H6" i="9" s="1"/>
  <c r="I139" i="13" s="1"/>
  <c r="I143" i="13" s="1"/>
  <c r="I146" i="13" s="1"/>
  <c r="I149" i="13" s="1"/>
  <c r="F9" i="9"/>
  <c r="O78" i="13"/>
  <c r="N72" i="13"/>
  <c r="E3" i="9"/>
  <c r="P82" i="13"/>
  <c r="G13" i="9"/>
  <c r="O81" i="13"/>
  <c r="F12" i="9"/>
  <c r="F16" i="9"/>
  <c r="O85" i="13"/>
  <c r="F15" i="9"/>
  <c r="O84" i="13"/>
  <c r="P80" i="13"/>
  <c r="G11" i="9"/>
  <c r="N68" i="13"/>
  <c r="P81" i="13" l="1"/>
  <c r="G12" i="9"/>
  <c r="Q75" i="13"/>
  <c r="Q123" i="13" s="1"/>
  <c r="I6" i="9" s="1"/>
  <c r="J139" i="13" s="1"/>
  <c r="J143" i="13" s="1"/>
  <c r="J146" i="13" s="1"/>
  <c r="J149" i="13" s="1"/>
  <c r="O71" i="13"/>
  <c r="P83" i="13"/>
  <c r="G14" i="9"/>
  <c r="Q80" i="13"/>
  <c r="H11" i="9"/>
  <c r="Q82" i="13"/>
  <c r="H13" i="9"/>
  <c r="Q76" i="13"/>
  <c r="Q122" i="13" s="1"/>
  <c r="I7" i="9" s="1"/>
  <c r="J138" i="13" s="1"/>
  <c r="J142" i="13" s="1"/>
  <c r="J145" i="13" s="1"/>
  <c r="J148" i="13" s="1"/>
  <c r="O68" i="13"/>
  <c r="F2" i="10"/>
  <c r="P84" i="13"/>
  <c r="G15" i="9"/>
  <c r="O72" i="13"/>
  <c r="F3" i="9"/>
  <c r="Q86" i="13"/>
  <c r="H17" i="9"/>
  <c r="P73" i="13"/>
  <c r="G4" i="9"/>
  <c r="P85" i="13"/>
  <c r="G16" i="9"/>
  <c r="P78" i="13"/>
  <c r="G9" i="9"/>
  <c r="Q79" i="13"/>
  <c r="H10" i="9"/>
  <c r="Q74" i="13"/>
  <c r="H5" i="9"/>
  <c r="P77" i="13"/>
  <c r="G8" i="9"/>
  <c r="R74" i="13" l="1"/>
  <c r="I5" i="9"/>
  <c r="Q73" i="13"/>
  <c r="H4" i="9"/>
  <c r="P68" i="13"/>
  <c r="G2" i="10"/>
  <c r="Q83" i="13"/>
  <c r="H14" i="9"/>
  <c r="P71" i="13"/>
  <c r="R79" i="13"/>
  <c r="I10" i="9"/>
  <c r="R86" i="13"/>
  <c r="I17" i="9"/>
  <c r="R76" i="13"/>
  <c r="R122" i="13" s="1"/>
  <c r="J7" i="9" s="1"/>
  <c r="K138" i="13" s="1"/>
  <c r="K142" i="13" s="1"/>
  <c r="K145" i="13" s="1"/>
  <c r="K148" i="13" s="1"/>
  <c r="Q78" i="13"/>
  <c r="H9" i="9"/>
  <c r="P72" i="13"/>
  <c r="G3" i="9"/>
  <c r="R82" i="13"/>
  <c r="I13" i="9"/>
  <c r="R75" i="13"/>
  <c r="R123" i="13" s="1"/>
  <c r="J6" i="9" s="1"/>
  <c r="K139" i="13" s="1"/>
  <c r="K143" i="13" s="1"/>
  <c r="K146" i="13" s="1"/>
  <c r="K149" i="13" s="1"/>
  <c r="Q77" i="13"/>
  <c r="H8" i="9"/>
  <c r="Q85" i="13"/>
  <c r="H16" i="9"/>
  <c r="Q84" i="13"/>
  <c r="H15" i="9"/>
  <c r="R80" i="13"/>
  <c r="I11" i="9"/>
  <c r="Q81" i="13"/>
  <c r="H12" i="9"/>
  <c r="R81" i="13" l="1"/>
  <c r="I12" i="9"/>
  <c r="R77" i="13"/>
  <c r="I8" i="9"/>
  <c r="R78" i="13"/>
  <c r="I9" i="9"/>
  <c r="Q71" i="13"/>
  <c r="S74" i="13"/>
  <c r="J5" i="9"/>
  <c r="S80" i="13"/>
  <c r="J11" i="9"/>
  <c r="S75" i="13"/>
  <c r="S123" i="13" s="1"/>
  <c r="K6" i="9" s="1"/>
  <c r="L139" i="13" s="1"/>
  <c r="L143" i="13" s="1"/>
  <c r="L146" i="13" s="1"/>
  <c r="L149" i="13" s="1"/>
  <c r="S76" i="13"/>
  <c r="S122" i="13" s="1"/>
  <c r="K7" i="9" s="1"/>
  <c r="L138" i="13" s="1"/>
  <c r="L142" i="13" s="1"/>
  <c r="L145" i="13" s="1"/>
  <c r="L148" i="13" s="1"/>
  <c r="R83" i="13"/>
  <c r="I14" i="9"/>
  <c r="R84" i="13"/>
  <c r="I15" i="9"/>
  <c r="S82" i="13"/>
  <c r="J13" i="9"/>
  <c r="S86" i="13"/>
  <c r="J17" i="9"/>
  <c r="Q68" i="13"/>
  <c r="H2" i="10"/>
  <c r="R85" i="13"/>
  <c r="I16" i="9"/>
  <c r="Q72" i="13"/>
  <c r="H3" i="9"/>
  <c r="S79" i="13"/>
  <c r="J10" i="9"/>
  <c r="R73" i="13"/>
  <c r="I4" i="9"/>
  <c r="S85" i="13" l="1"/>
  <c r="J16" i="9"/>
  <c r="S73" i="13"/>
  <c r="J4" i="9"/>
  <c r="R68" i="13"/>
  <c r="I2" i="10"/>
  <c r="S83" i="13"/>
  <c r="J14" i="9"/>
  <c r="T74" i="13"/>
  <c r="K5" i="9"/>
  <c r="S81" i="13"/>
  <c r="J12" i="9"/>
  <c r="T76" i="13"/>
  <c r="T122" i="13" s="1"/>
  <c r="L7" i="9" s="1"/>
  <c r="M138" i="13" s="1"/>
  <c r="M142" i="13" s="1"/>
  <c r="M145" i="13" s="1"/>
  <c r="M148" i="13" s="1"/>
  <c r="R71" i="13"/>
  <c r="T79" i="13"/>
  <c r="K10" i="9"/>
  <c r="T86" i="13"/>
  <c r="K17" i="9"/>
  <c r="R72" i="13"/>
  <c r="I3" i="9"/>
  <c r="T82" i="13"/>
  <c r="K13" i="9"/>
  <c r="T75" i="13"/>
  <c r="T123" i="13" s="1"/>
  <c r="L6" i="9" s="1"/>
  <c r="M139" i="13" s="1"/>
  <c r="M143" i="13" s="1"/>
  <c r="M146" i="13" s="1"/>
  <c r="M149" i="13" s="1"/>
  <c r="S78" i="13"/>
  <c r="J9" i="9"/>
  <c r="S84" i="13"/>
  <c r="J15" i="9"/>
  <c r="T80" i="13"/>
  <c r="K11" i="9"/>
  <c r="S77" i="13"/>
  <c r="J8" i="9"/>
  <c r="U86" i="13" l="1"/>
  <c r="L17" i="9"/>
  <c r="T81" i="13"/>
  <c r="K12" i="9"/>
  <c r="T73" i="13"/>
  <c r="K4" i="9"/>
  <c r="T77" i="13"/>
  <c r="K8" i="9"/>
  <c r="U75" i="13"/>
  <c r="U123" i="13" s="1"/>
  <c r="M6" i="9" s="1"/>
  <c r="N139" i="13" s="1"/>
  <c r="N143" i="13" s="1"/>
  <c r="N146" i="13" s="1"/>
  <c r="N149" i="13" s="1"/>
  <c r="U79" i="13"/>
  <c r="L10" i="9"/>
  <c r="U74" i="13"/>
  <c r="L5" i="9"/>
  <c r="T85" i="13"/>
  <c r="K16" i="9"/>
  <c r="U80" i="13"/>
  <c r="L11" i="9"/>
  <c r="U82" i="13"/>
  <c r="L13" i="9"/>
  <c r="S71" i="13"/>
  <c r="T83" i="13"/>
  <c r="K14" i="9"/>
  <c r="T84" i="13"/>
  <c r="K15" i="9"/>
  <c r="S72" i="13"/>
  <c r="J3" i="9"/>
  <c r="U76" i="13"/>
  <c r="U122" i="13" s="1"/>
  <c r="M7" i="9" s="1"/>
  <c r="N138" i="13" s="1"/>
  <c r="N142" i="13" s="1"/>
  <c r="N145" i="13" s="1"/>
  <c r="N148" i="13" s="1"/>
  <c r="S68" i="13"/>
  <c r="J2" i="10"/>
  <c r="T78" i="13"/>
  <c r="K9" i="9"/>
  <c r="U78" i="13" l="1"/>
  <c r="L9" i="9"/>
  <c r="V80" i="13"/>
  <c r="M11" i="9"/>
  <c r="V86" i="13"/>
  <c r="M17" i="9"/>
  <c r="T68" i="13"/>
  <c r="K2" i="10"/>
  <c r="U83" i="13"/>
  <c r="L14" i="9"/>
  <c r="U85" i="13"/>
  <c r="L16" i="9"/>
  <c r="U77" i="13"/>
  <c r="L8" i="9"/>
  <c r="U84" i="13"/>
  <c r="L15" i="9"/>
  <c r="V75" i="13"/>
  <c r="V123" i="13" s="1"/>
  <c r="N6" i="9" s="1"/>
  <c r="O139" i="13" s="1"/>
  <c r="O143" i="13" s="1"/>
  <c r="O146" i="13" s="1"/>
  <c r="O149" i="13" s="1"/>
  <c r="V76" i="13"/>
  <c r="V122" i="13" s="1"/>
  <c r="N7" i="9" s="1"/>
  <c r="O138" i="13" s="1"/>
  <c r="O142" i="13" s="1"/>
  <c r="O145" i="13" s="1"/>
  <c r="O148" i="13" s="1"/>
  <c r="T71" i="13"/>
  <c r="V74" i="13"/>
  <c r="M5" i="9"/>
  <c r="U73" i="13"/>
  <c r="L4" i="9"/>
  <c r="T72" i="13"/>
  <c r="K3" i="9"/>
  <c r="V82" i="13"/>
  <c r="M13" i="9"/>
  <c r="V79" i="13"/>
  <c r="M10" i="9"/>
  <c r="U81" i="13"/>
  <c r="L12" i="9"/>
  <c r="U72" i="13" l="1"/>
  <c r="L3" i="9"/>
  <c r="V81" i="13"/>
  <c r="M12" i="9"/>
  <c r="V73" i="13"/>
  <c r="M4" i="9"/>
  <c r="W75" i="13"/>
  <c r="W123" i="13" s="1"/>
  <c r="O6" i="9" s="1"/>
  <c r="P139" i="13" s="1"/>
  <c r="P143" i="13" s="1"/>
  <c r="P146" i="13" s="1"/>
  <c r="P149" i="13" s="1"/>
  <c r="V83" i="13"/>
  <c r="M14" i="9"/>
  <c r="V78" i="13"/>
  <c r="M9" i="9"/>
  <c r="U68" i="13"/>
  <c r="L2" i="10"/>
  <c r="W79" i="13"/>
  <c r="N10" i="9"/>
  <c r="W74" i="13"/>
  <c r="N5" i="9"/>
  <c r="V84" i="13"/>
  <c r="M15" i="9"/>
  <c r="W82" i="13"/>
  <c r="N13" i="9"/>
  <c r="U71" i="13"/>
  <c r="V77" i="13"/>
  <c r="M8" i="9"/>
  <c r="W86" i="13"/>
  <c r="N17" i="9"/>
  <c r="W76" i="13"/>
  <c r="W122" i="13" s="1"/>
  <c r="O7" i="9" s="1"/>
  <c r="P138" i="13" s="1"/>
  <c r="P142" i="13" s="1"/>
  <c r="P145" i="13" s="1"/>
  <c r="P148" i="13" s="1"/>
  <c r="V85" i="13"/>
  <c r="M16" i="9"/>
  <c r="W80" i="13"/>
  <c r="N11" i="9"/>
  <c r="X80" i="13" l="1"/>
  <c r="O11" i="9"/>
  <c r="W77" i="13"/>
  <c r="N8" i="9"/>
  <c r="X74" i="13"/>
  <c r="O5" i="9"/>
  <c r="W83" i="13"/>
  <c r="N14" i="9"/>
  <c r="V72" i="13"/>
  <c r="M3" i="9"/>
  <c r="V71" i="13"/>
  <c r="X75" i="13"/>
  <c r="X123" i="13" s="1"/>
  <c r="P6" i="9" s="1"/>
  <c r="Q139" i="13" s="1"/>
  <c r="Q143" i="13" s="1"/>
  <c r="Q146" i="13" s="1"/>
  <c r="Q149" i="13" s="1"/>
  <c r="W85" i="13"/>
  <c r="N16" i="9"/>
  <c r="X82" i="13"/>
  <c r="O13" i="9"/>
  <c r="V68" i="13"/>
  <c r="M2" i="10"/>
  <c r="W73" i="13"/>
  <c r="N4" i="9"/>
  <c r="X79" i="13"/>
  <c r="O10" i="9"/>
  <c r="X76" i="13"/>
  <c r="X122" i="13" s="1"/>
  <c r="P7" i="9" s="1"/>
  <c r="Q138" i="13" s="1"/>
  <c r="Q142" i="13" s="1"/>
  <c r="Q145" i="13" s="1"/>
  <c r="Q148" i="13" s="1"/>
  <c r="X86" i="13"/>
  <c r="O17" i="9"/>
  <c r="W84" i="13"/>
  <c r="N15" i="9"/>
  <c r="W78" i="13"/>
  <c r="N9" i="9"/>
  <c r="W81" i="13"/>
  <c r="N12" i="9"/>
  <c r="X81" i="13" l="1"/>
  <c r="O12" i="9"/>
  <c r="Y76" i="13"/>
  <c r="Y122" i="13" s="1"/>
  <c r="Q7" i="9" s="1"/>
  <c r="R138" i="13" s="1"/>
  <c r="R142" i="13" s="1"/>
  <c r="R145" i="13" s="1"/>
  <c r="R148" i="13" s="1"/>
  <c r="Y82" i="13"/>
  <c r="P13" i="9"/>
  <c r="W72" i="13"/>
  <c r="N3" i="9"/>
  <c r="X78" i="13"/>
  <c r="O9" i="9"/>
  <c r="X83" i="13"/>
  <c r="O14" i="9"/>
  <c r="Y74" i="13"/>
  <c r="P5" i="9"/>
  <c r="X85" i="13"/>
  <c r="O16" i="9"/>
  <c r="X73" i="13"/>
  <c r="O4" i="9"/>
  <c r="Y75" i="13"/>
  <c r="Y123" i="13" s="1"/>
  <c r="Q6" i="9" s="1"/>
  <c r="R139" i="13" s="1"/>
  <c r="R143" i="13" s="1"/>
  <c r="R146" i="13" s="1"/>
  <c r="R149" i="13" s="1"/>
  <c r="Y79" i="13"/>
  <c r="P10" i="9"/>
  <c r="X84" i="13"/>
  <c r="O15" i="9"/>
  <c r="Y86" i="13"/>
  <c r="P17" i="9"/>
  <c r="W68" i="13"/>
  <c r="N2" i="10"/>
  <c r="W71" i="13"/>
  <c r="X77" i="13"/>
  <c r="O8" i="9"/>
  <c r="Y80" i="13"/>
  <c r="P11" i="9"/>
  <c r="Z80" i="13" l="1"/>
  <c r="Q11" i="9"/>
  <c r="Z86" i="13"/>
  <c r="Q17" i="9"/>
  <c r="Y73" i="13"/>
  <c r="P4" i="9"/>
  <c r="Y78" i="13"/>
  <c r="P9" i="9"/>
  <c r="Y81" i="13"/>
  <c r="P12" i="9"/>
  <c r="Y85" i="13"/>
  <c r="P16" i="9"/>
  <c r="Y77" i="13"/>
  <c r="P8" i="9"/>
  <c r="X72" i="13"/>
  <c r="O3" i="9"/>
  <c r="X71" i="13"/>
  <c r="Z74" i="13"/>
  <c r="Q5" i="9"/>
  <c r="Z82" i="13"/>
  <c r="Q13" i="9"/>
  <c r="Y84" i="13"/>
  <c r="P15" i="9"/>
  <c r="Z79" i="13"/>
  <c r="Q10" i="9"/>
  <c r="X68" i="13"/>
  <c r="O2" i="10"/>
  <c r="Z75" i="13"/>
  <c r="Z123" i="13" s="1"/>
  <c r="R6" i="9" s="1"/>
  <c r="S139" i="13" s="1"/>
  <c r="S143" i="13" s="1"/>
  <c r="S146" i="13" s="1"/>
  <c r="S149" i="13" s="1"/>
  <c r="Y83" i="13"/>
  <c r="P14" i="9"/>
  <c r="Z76" i="13"/>
  <c r="Z122" i="13" s="1"/>
  <c r="R7" i="9" s="1"/>
  <c r="S138" i="13" s="1"/>
  <c r="S142" i="13" s="1"/>
  <c r="S145" i="13" s="1"/>
  <c r="S148" i="13" s="1"/>
  <c r="Z83" i="13" l="1"/>
  <c r="Q14" i="9"/>
  <c r="AA76" i="13"/>
  <c r="AA122" i="13" s="1"/>
  <c r="S7" i="9" s="1"/>
  <c r="T138" i="13" s="1"/>
  <c r="T142" i="13" s="1"/>
  <c r="T145" i="13" s="1"/>
  <c r="T148" i="13" s="1"/>
  <c r="Y71" i="13"/>
  <c r="Y72" i="13"/>
  <c r="P3" i="9"/>
  <c r="Z84" i="13"/>
  <c r="Q15" i="9"/>
  <c r="AA75" i="13"/>
  <c r="AA123" i="13" s="1"/>
  <c r="S6" i="9" s="1"/>
  <c r="T139" i="13" s="1"/>
  <c r="T143" i="13" s="1"/>
  <c r="T146" i="13" s="1"/>
  <c r="T149" i="13" s="1"/>
  <c r="Z77" i="13"/>
  <c r="Q8" i="9"/>
  <c r="Z73" i="13"/>
  <c r="Q4" i="9"/>
  <c r="Z78" i="13"/>
  <c r="Q9" i="9"/>
  <c r="AA82" i="13"/>
  <c r="R13" i="9"/>
  <c r="Y68" i="13"/>
  <c r="P2" i="10"/>
  <c r="AA74" i="13"/>
  <c r="R5" i="9"/>
  <c r="Z85" i="13"/>
  <c r="Q16" i="9"/>
  <c r="AA86" i="13"/>
  <c r="R17" i="9"/>
  <c r="AA79" i="13"/>
  <c r="R10" i="9"/>
  <c r="Z81" i="13"/>
  <c r="Q12" i="9"/>
  <c r="AA80" i="13"/>
  <c r="R11" i="9"/>
  <c r="AB80" i="13" l="1"/>
  <c r="S11" i="9"/>
  <c r="AA85" i="13"/>
  <c r="R16" i="9"/>
  <c r="AA78" i="13"/>
  <c r="R9" i="9"/>
  <c r="AA84" i="13"/>
  <c r="R15" i="9"/>
  <c r="AA83" i="13"/>
  <c r="R14" i="9"/>
  <c r="Z72" i="13"/>
  <c r="Q3" i="9"/>
  <c r="AB74" i="13"/>
  <c r="S5" i="9"/>
  <c r="AA73" i="13"/>
  <c r="R4" i="9"/>
  <c r="AB79" i="13"/>
  <c r="S10" i="9"/>
  <c r="AA77" i="13"/>
  <c r="R8" i="9"/>
  <c r="Z71" i="13"/>
  <c r="AB86" i="13"/>
  <c r="S17" i="9"/>
  <c r="AA81" i="13"/>
  <c r="R12" i="9"/>
  <c r="Z68" i="13"/>
  <c r="Q2" i="10"/>
  <c r="AB82" i="13"/>
  <c r="S13" i="9"/>
  <c r="AB75" i="13"/>
  <c r="AB123" i="13" s="1"/>
  <c r="T6" i="9" s="1"/>
  <c r="U139" i="13" s="1"/>
  <c r="U143" i="13" s="1"/>
  <c r="U146" i="13" s="1"/>
  <c r="U149" i="13" s="1"/>
  <c r="AB76" i="13"/>
  <c r="AB122" i="13" s="1"/>
  <c r="T7" i="9" s="1"/>
  <c r="U138" i="13" s="1"/>
  <c r="U142" i="13" s="1"/>
  <c r="U145" i="13" s="1"/>
  <c r="U148" i="13" s="1"/>
  <c r="AC76" i="13" l="1"/>
  <c r="AC122" i="13" s="1"/>
  <c r="U7" i="9" s="1"/>
  <c r="V138" i="13" s="1"/>
  <c r="V142" i="13" s="1"/>
  <c r="V145" i="13" s="1"/>
  <c r="V148" i="13" s="1"/>
  <c r="AC79" i="13"/>
  <c r="T10" i="9"/>
  <c r="AB73" i="13"/>
  <c r="S4" i="9"/>
  <c r="AC82" i="13"/>
  <c r="T13" i="9"/>
  <c r="AC74" i="13"/>
  <c r="T5" i="9"/>
  <c r="AB78" i="13"/>
  <c r="S9" i="9"/>
  <c r="AC75" i="13"/>
  <c r="AC123" i="13" s="1"/>
  <c r="U6" i="9" s="1"/>
  <c r="V139" i="13" s="1"/>
  <c r="V143" i="13" s="1"/>
  <c r="V146" i="13" s="1"/>
  <c r="V149" i="13" s="1"/>
  <c r="AC86" i="13"/>
  <c r="T17" i="9"/>
  <c r="AA71" i="13"/>
  <c r="AB84" i="13"/>
  <c r="S15" i="9"/>
  <c r="AA68" i="13"/>
  <c r="R2" i="10"/>
  <c r="AB77" i="13"/>
  <c r="S8" i="9"/>
  <c r="AA72" i="13"/>
  <c r="R3" i="9"/>
  <c r="AB85" i="13"/>
  <c r="S16" i="9"/>
  <c r="AB81" i="13"/>
  <c r="S12" i="9"/>
  <c r="AB83" i="13"/>
  <c r="S14" i="9"/>
  <c r="AC80" i="13"/>
  <c r="T11" i="9"/>
  <c r="AD80" i="13" l="1"/>
  <c r="U11" i="9"/>
  <c r="AB72" i="13"/>
  <c r="S3" i="9"/>
  <c r="AB71" i="13"/>
  <c r="AD74" i="13"/>
  <c r="U5" i="9"/>
  <c r="AD76" i="13"/>
  <c r="AD122" i="13" s="1"/>
  <c r="V7" i="9" s="1"/>
  <c r="W138" i="13" s="1"/>
  <c r="W142" i="13" s="1"/>
  <c r="W145" i="13" s="1"/>
  <c r="W148" i="13" s="1"/>
  <c r="AC83" i="13"/>
  <c r="T14" i="9"/>
  <c r="AD82" i="13"/>
  <c r="U13" i="9"/>
  <c r="AC77" i="13"/>
  <c r="T8" i="9"/>
  <c r="AB68" i="13"/>
  <c r="S2" i="10"/>
  <c r="AC73" i="13"/>
  <c r="T4" i="9"/>
  <c r="AD86" i="13"/>
  <c r="U17" i="9"/>
  <c r="AC81" i="13"/>
  <c r="T12" i="9"/>
  <c r="AD75" i="13"/>
  <c r="AD123" i="13" s="1"/>
  <c r="V6" i="9" s="1"/>
  <c r="W139" i="13" s="1"/>
  <c r="W143" i="13" s="1"/>
  <c r="W146" i="13" s="1"/>
  <c r="W149" i="13" s="1"/>
  <c r="AC85" i="13"/>
  <c r="T16" i="9"/>
  <c r="AC84" i="13"/>
  <c r="T15" i="9"/>
  <c r="AC78" i="13"/>
  <c r="T9" i="9"/>
  <c r="AD79" i="13"/>
  <c r="U10" i="9"/>
  <c r="AD84" i="13" l="1"/>
  <c r="U15" i="9"/>
  <c r="V17" i="9"/>
  <c r="AE86" i="13"/>
  <c r="AE82" i="13"/>
  <c r="V13" i="9"/>
  <c r="AC71" i="13"/>
  <c r="AD77" i="13"/>
  <c r="U8" i="9"/>
  <c r="AD81" i="13"/>
  <c r="U12" i="9"/>
  <c r="AD85" i="13"/>
  <c r="U16" i="9"/>
  <c r="AD83" i="13"/>
  <c r="U14" i="9"/>
  <c r="AD78" i="13"/>
  <c r="U9" i="9"/>
  <c r="AE74" i="13"/>
  <c r="V5" i="9"/>
  <c r="AD73" i="13"/>
  <c r="U4" i="9"/>
  <c r="AC72" i="13"/>
  <c r="T3" i="9"/>
  <c r="V10" i="9"/>
  <c r="AE79" i="13"/>
  <c r="AE75" i="13"/>
  <c r="AE123" i="13" s="1"/>
  <c r="W6" i="9" s="1"/>
  <c r="X139" i="13" s="1"/>
  <c r="X143" i="13" s="1"/>
  <c r="X146" i="13" s="1"/>
  <c r="X149" i="13" s="1"/>
  <c r="AC68" i="13"/>
  <c r="T2" i="10"/>
  <c r="AE76" i="13"/>
  <c r="AE122" i="13" s="1"/>
  <c r="W7" i="9" s="1"/>
  <c r="X138" i="13" s="1"/>
  <c r="X142" i="13" s="1"/>
  <c r="X145" i="13" s="1"/>
  <c r="X148" i="13" s="1"/>
  <c r="AE80" i="13"/>
  <c r="V11" i="9"/>
  <c r="AF76" i="13" l="1"/>
  <c r="AF122" i="13" s="1"/>
  <c r="X7" i="9" s="1"/>
  <c r="Y138" i="13" s="1"/>
  <c r="AD68" i="13"/>
  <c r="U2" i="10"/>
  <c r="AE73" i="13"/>
  <c r="V4" i="9"/>
  <c r="V16" i="9"/>
  <c r="AE85" i="13"/>
  <c r="AF82" i="13"/>
  <c r="W13" i="9"/>
  <c r="AE83" i="13"/>
  <c r="V14" i="9"/>
  <c r="AF75" i="13"/>
  <c r="AF123" i="13" s="1"/>
  <c r="X6" i="9" s="1"/>
  <c r="Y139" i="13" s="1"/>
  <c r="AF86" i="13"/>
  <c r="W17" i="9"/>
  <c r="AD72" i="13"/>
  <c r="U3" i="9"/>
  <c r="AD71" i="13"/>
  <c r="AF79" i="13"/>
  <c r="W10" i="9"/>
  <c r="AF74" i="13"/>
  <c r="W5" i="9"/>
  <c r="V12" i="9"/>
  <c r="AE81" i="13"/>
  <c r="W11" i="9"/>
  <c r="AF80" i="13"/>
  <c r="V9" i="9"/>
  <c r="AE78" i="13"/>
  <c r="AE77" i="13"/>
  <c r="V8" i="9"/>
  <c r="V15" i="9"/>
  <c r="AE84" i="13"/>
  <c r="AF85" i="13" l="1"/>
  <c r="W16" i="9"/>
  <c r="AG75" i="13"/>
  <c r="AG123" i="13" s="1"/>
  <c r="Y6" i="9" s="1"/>
  <c r="Z139" i="13" s="1"/>
  <c r="AG74" i="13"/>
  <c r="X5" i="9"/>
  <c r="AG79" i="13"/>
  <c r="X10" i="9"/>
  <c r="AF73" i="13"/>
  <c r="W4" i="9"/>
  <c r="AF77" i="13"/>
  <c r="W8" i="9"/>
  <c r="AF78" i="13"/>
  <c r="W9" i="9"/>
  <c r="X11" i="9"/>
  <c r="AG80" i="13"/>
  <c r="AE71" i="13"/>
  <c r="AF83" i="13"/>
  <c r="W14" i="9"/>
  <c r="AF84" i="13"/>
  <c r="W15" i="9"/>
  <c r="AF81" i="13"/>
  <c r="W12" i="9"/>
  <c r="AG86" i="13"/>
  <c r="X17" i="9"/>
  <c r="AE68" i="13"/>
  <c r="V2" i="10"/>
  <c r="AE72" i="13"/>
  <c r="V3" i="9"/>
  <c r="AG82" i="13"/>
  <c r="X13" i="9"/>
  <c r="AG76" i="13"/>
  <c r="AG122" i="13" s="1"/>
  <c r="Y7" i="9" s="1"/>
  <c r="Z138" i="13" s="1"/>
  <c r="AH80" i="13" l="1"/>
  <c r="Y11" i="9"/>
  <c r="AH79" i="13"/>
  <c r="Y10" i="9"/>
  <c r="AF72" i="13"/>
  <c r="W3" i="9"/>
  <c r="AG84" i="13"/>
  <c r="X15" i="9"/>
  <c r="AG78" i="13"/>
  <c r="X9" i="9"/>
  <c r="AH74" i="13"/>
  <c r="Y5" i="9"/>
  <c r="AH82" i="13"/>
  <c r="Y13" i="9"/>
  <c r="AF68" i="13"/>
  <c r="W2" i="10"/>
  <c r="AG77" i="13"/>
  <c r="X8" i="9"/>
  <c r="AF71" i="13"/>
  <c r="AG81" i="13"/>
  <c r="X12" i="9"/>
  <c r="AG83" i="13"/>
  <c r="X14" i="9"/>
  <c r="AH75" i="13"/>
  <c r="AH123" i="13" s="1"/>
  <c r="Z6" i="9" s="1"/>
  <c r="AA139" i="13" s="1"/>
  <c r="AH76" i="13"/>
  <c r="AH122" i="13" s="1"/>
  <c r="Z7" i="9" s="1"/>
  <c r="AA138" i="13" s="1"/>
  <c r="AH86" i="13"/>
  <c r="Y17" i="9"/>
  <c r="AG73" i="13"/>
  <c r="X4" i="9"/>
  <c r="AG85" i="13"/>
  <c r="X16" i="9"/>
  <c r="AH83" i="13" l="1"/>
  <c r="Y14" i="9"/>
  <c r="AH81" i="13"/>
  <c r="Y12" i="9"/>
  <c r="AI82" i="13"/>
  <c r="Z13" i="9"/>
  <c r="AG72" i="13"/>
  <c r="X3" i="9"/>
  <c r="AH84" i="13"/>
  <c r="Y15" i="9"/>
  <c r="AG68" i="13"/>
  <c r="X2" i="10"/>
  <c r="AI76" i="13"/>
  <c r="AI122" i="13" s="1"/>
  <c r="AA7" i="9" s="1"/>
  <c r="AB138" i="13" s="1"/>
  <c r="AI74" i="13"/>
  <c r="Z5" i="9"/>
  <c r="AH73" i="13"/>
  <c r="Y4" i="9"/>
  <c r="AI86" i="13"/>
  <c r="Z17" i="9"/>
  <c r="AG71" i="13"/>
  <c r="AI79" i="13"/>
  <c r="Z10" i="9"/>
  <c r="AH85" i="13"/>
  <c r="Y16" i="9"/>
  <c r="AI75" i="13"/>
  <c r="AI123" i="13" s="1"/>
  <c r="AA6" i="9" s="1"/>
  <c r="AB139" i="13" s="1"/>
  <c r="AH77" i="13"/>
  <c r="Y8" i="9"/>
  <c r="AH78" i="13"/>
  <c r="Y9" i="9"/>
  <c r="AI80" i="13"/>
  <c r="Z11" i="9"/>
  <c r="AJ79" i="13" l="1"/>
  <c r="AA10" i="9"/>
  <c r="AI77" i="13"/>
  <c r="Z8" i="9"/>
  <c r="AH71" i="13"/>
  <c r="AJ76" i="13"/>
  <c r="AJ122" i="13" s="1"/>
  <c r="AB7" i="9" s="1"/>
  <c r="AC138" i="13" s="1"/>
  <c r="AJ82" i="13"/>
  <c r="AA13" i="9"/>
  <c r="AJ74" i="13"/>
  <c r="AA5" i="9"/>
  <c r="AI78" i="13"/>
  <c r="Z9" i="9"/>
  <c r="AJ75" i="13"/>
  <c r="AJ123" i="13" s="1"/>
  <c r="AB6" i="9" s="1"/>
  <c r="AC139" i="13" s="1"/>
  <c r="AH68" i="13"/>
  <c r="Y2" i="10"/>
  <c r="AH72" i="13"/>
  <c r="Y3" i="9"/>
  <c r="AJ86" i="13"/>
  <c r="AA17" i="9"/>
  <c r="AI81" i="13"/>
  <c r="Z12" i="9"/>
  <c r="AJ80" i="13"/>
  <c r="AA11" i="9"/>
  <c r="AI85" i="13"/>
  <c r="Z16" i="9"/>
  <c r="AI73" i="13"/>
  <c r="Z4" i="9"/>
  <c r="AI84" i="13"/>
  <c r="Z15" i="9"/>
  <c r="AI83" i="13"/>
  <c r="Z14" i="9"/>
  <c r="AJ84" i="13" l="1"/>
  <c r="AA15" i="9"/>
  <c r="AK86" i="13"/>
  <c r="AB17" i="9"/>
  <c r="AJ78" i="13"/>
  <c r="AA9" i="9"/>
  <c r="AI71" i="13"/>
  <c r="AK75" i="13"/>
  <c r="AK123" i="13" s="1"/>
  <c r="AC6" i="9" s="1"/>
  <c r="AD139" i="13" s="1"/>
  <c r="AK76" i="13"/>
  <c r="AK122" i="13" s="1"/>
  <c r="AC7" i="9" s="1"/>
  <c r="AD138" i="13" s="1"/>
  <c r="AI72" i="13"/>
  <c r="Z3" i="9"/>
  <c r="AJ77" i="13"/>
  <c r="AA8" i="9"/>
  <c r="AJ81" i="13"/>
  <c r="AA12" i="9"/>
  <c r="AJ73" i="13"/>
  <c r="AA4" i="9"/>
  <c r="AJ85" i="13"/>
  <c r="AA16" i="9"/>
  <c r="AK74" i="13"/>
  <c r="AB5" i="9"/>
  <c r="AJ83" i="13"/>
  <c r="AA14" i="9"/>
  <c r="AK80" i="13"/>
  <c r="AB11" i="9"/>
  <c r="AI68" i="13"/>
  <c r="Z2" i="10"/>
  <c r="AK82" i="13"/>
  <c r="AB13" i="9"/>
  <c r="AK79" i="13"/>
  <c r="AB10" i="9"/>
  <c r="AK77" i="13" l="1"/>
  <c r="AB8" i="9"/>
  <c r="AK85" i="13"/>
  <c r="AB16" i="9"/>
  <c r="AJ72" i="13"/>
  <c r="AA3" i="9"/>
  <c r="AK78" i="13"/>
  <c r="AB9" i="9"/>
  <c r="AL82" i="13"/>
  <c r="AC13" i="9"/>
  <c r="AJ71" i="13"/>
  <c r="AL74" i="13"/>
  <c r="AC5" i="9"/>
  <c r="AL80" i="13"/>
  <c r="AC11" i="9"/>
  <c r="AL76" i="13"/>
  <c r="AL122" i="13" s="1"/>
  <c r="AD7" i="9" s="1"/>
  <c r="AE138" i="13" s="1"/>
  <c r="AJ68" i="13"/>
  <c r="AA2" i="10"/>
  <c r="AK73" i="13"/>
  <c r="AB4" i="9"/>
  <c r="AL86" i="13"/>
  <c r="AC17" i="9"/>
  <c r="AL79" i="13"/>
  <c r="AC10" i="9"/>
  <c r="AK83" i="13"/>
  <c r="AB14" i="9"/>
  <c r="AK81" i="13"/>
  <c r="AB12" i="9"/>
  <c r="AL75" i="13"/>
  <c r="AL123" i="13" s="1"/>
  <c r="AD6" i="9" s="1"/>
  <c r="AE139" i="13" s="1"/>
  <c r="AK84" i="13"/>
  <c r="AB15" i="9"/>
  <c r="AM75" i="13" l="1"/>
  <c r="AM123" i="13" s="1"/>
  <c r="AE6" i="9" s="1"/>
  <c r="AF139" i="13" s="1"/>
  <c r="AM86" i="13"/>
  <c r="AD17" i="9"/>
  <c r="AL81" i="13"/>
  <c r="AC12" i="9"/>
  <c r="AL73" i="13"/>
  <c r="AC4" i="9"/>
  <c r="AM74" i="13"/>
  <c r="AD5" i="9"/>
  <c r="AK72" i="13"/>
  <c r="AB3" i="9"/>
  <c r="AL78" i="13"/>
  <c r="AC9" i="9"/>
  <c r="AL83" i="13"/>
  <c r="AC14" i="9"/>
  <c r="AK71" i="13"/>
  <c r="AM80" i="13"/>
  <c r="AD11" i="9"/>
  <c r="AK68" i="13"/>
  <c r="AB2" i="10"/>
  <c r="AL85" i="13"/>
  <c r="AC16" i="9"/>
  <c r="AL84" i="13"/>
  <c r="AC15" i="9"/>
  <c r="AM79" i="13"/>
  <c r="AD10" i="9"/>
  <c r="AM76" i="13"/>
  <c r="AM122" i="13" s="1"/>
  <c r="AE7" i="9" s="1"/>
  <c r="AF138" i="13" s="1"/>
  <c r="AM82" i="13"/>
  <c r="AD13" i="9"/>
  <c r="AL77" i="13"/>
  <c r="AC8" i="9"/>
  <c r="AM85" i="13" l="1"/>
  <c r="AD16" i="9"/>
  <c r="AN76" i="13"/>
  <c r="AN122" i="13" s="1"/>
  <c r="AF7" i="9" s="1"/>
  <c r="AG138" i="13" s="1"/>
  <c r="AL68" i="13"/>
  <c r="AC2" i="10"/>
  <c r="AM78" i="13"/>
  <c r="AD9" i="9"/>
  <c r="AM81" i="13"/>
  <c r="AD12" i="9"/>
  <c r="AM83" i="13"/>
  <c r="AD14" i="9"/>
  <c r="AM73" i="13"/>
  <c r="AD4" i="9"/>
  <c r="AL72" i="13"/>
  <c r="AC3" i="9"/>
  <c r="AN82" i="13"/>
  <c r="AE13" i="9"/>
  <c r="AN79" i="13"/>
  <c r="AE10" i="9"/>
  <c r="AN80" i="13"/>
  <c r="AE11" i="9"/>
  <c r="AN86" i="13"/>
  <c r="AE17" i="9"/>
  <c r="AM77" i="13"/>
  <c r="AD8" i="9"/>
  <c r="AM84" i="13"/>
  <c r="AD15" i="9"/>
  <c r="AL71" i="13"/>
  <c r="AN74" i="13"/>
  <c r="AE5" i="9"/>
  <c r="AN75" i="13"/>
  <c r="AN123" i="13" s="1"/>
  <c r="AF6" i="9" s="1"/>
  <c r="AG139" i="13" s="1"/>
  <c r="AO86" i="13" l="1"/>
  <c r="AG17" i="9" s="1"/>
  <c r="AF17" i="9"/>
  <c r="AO80" i="13"/>
  <c r="AG11" i="9" s="1"/>
  <c r="AF11" i="9"/>
  <c r="AN73" i="13"/>
  <c r="AE4" i="9"/>
  <c r="AM68" i="13"/>
  <c r="AD2" i="10"/>
  <c r="AO74" i="13"/>
  <c r="AG5" i="9" s="1"/>
  <c r="AF5" i="9"/>
  <c r="AN78" i="13"/>
  <c r="AE9" i="9"/>
  <c r="AM72" i="13"/>
  <c r="AD3" i="9"/>
  <c r="AN84" i="13"/>
  <c r="AE15" i="9"/>
  <c r="AN83" i="13"/>
  <c r="AE14" i="9"/>
  <c r="AM71" i="13"/>
  <c r="AO79" i="13"/>
  <c r="AG10" i="9" s="1"/>
  <c r="AF10" i="9"/>
  <c r="AO76" i="13"/>
  <c r="AO122" i="13" s="1"/>
  <c r="AG7" i="9" s="1"/>
  <c r="AH138" i="13" s="1"/>
  <c r="AO75" i="13"/>
  <c r="AO123" i="13" s="1"/>
  <c r="AG6" i="9" s="1"/>
  <c r="AH139" i="13" s="1"/>
  <c r="AN77" i="13"/>
  <c r="AE8" i="9"/>
  <c r="AO82" i="13"/>
  <c r="AG13" i="9" s="1"/>
  <c r="AF13" i="9"/>
  <c r="AN81" i="13"/>
  <c r="AE12" i="9"/>
  <c r="AN85" i="13"/>
  <c r="AE16" i="9"/>
  <c r="AO81" i="13" l="1"/>
  <c r="AG12" i="9" s="1"/>
  <c r="AF12" i="9"/>
  <c r="AN72" i="13"/>
  <c r="AE3" i="9"/>
  <c r="AO73" i="13"/>
  <c r="AG4" i="9" s="1"/>
  <c r="AF4" i="9"/>
  <c r="AN68" i="13"/>
  <c r="AE2" i="10"/>
  <c r="AO84" i="13"/>
  <c r="AG15" i="9" s="1"/>
  <c r="AF15" i="9"/>
  <c r="AO77" i="13"/>
  <c r="AG8" i="9" s="1"/>
  <c r="AF8" i="9"/>
  <c r="AN71" i="13"/>
  <c r="AO78" i="13"/>
  <c r="AG9" i="9" s="1"/>
  <c r="AF9" i="9"/>
  <c r="AO85" i="13"/>
  <c r="AG16" i="9" s="1"/>
  <c r="AF16" i="9"/>
  <c r="AO83" i="13"/>
  <c r="AG14" i="9" s="1"/>
  <c r="AF14" i="9"/>
  <c r="AO68" i="13" l="1"/>
  <c r="AG2" i="10" s="1"/>
  <c r="AF2" i="10"/>
  <c r="AO72" i="13"/>
  <c r="AG3" i="9" s="1"/>
  <c r="AF3" i="9"/>
  <c r="AO71" i="13"/>
</calcChain>
</file>

<file path=xl/sharedStrings.xml><?xml version="1.0" encoding="utf-8"?>
<sst xmlns="http://schemas.openxmlformats.org/spreadsheetml/2006/main" count="656" uniqueCount="290">
  <si>
    <t>EIaE BAU Imported Electricity</t>
  </si>
  <si>
    <t>Oregon</t>
  </si>
  <si>
    <t>Alabama</t>
  </si>
  <si>
    <t>AL</t>
  </si>
  <si>
    <t>EIaE BAU Exported Electricity</t>
  </si>
  <si>
    <t>Alaska</t>
  </si>
  <si>
    <t>AK</t>
  </si>
  <si>
    <t>States that import from MX</t>
  </si>
  <si>
    <t>EIaE Imported Electricity Price</t>
  </si>
  <si>
    <t>Arizona</t>
  </si>
  <si>
    <t>AZ</t>
  </si>
  <si>
    <t>NM</t>
  </si>
  <si>
    <t>EIaE BAU Exported Electricity Price</t>
  </si>
  <si>
    <t>Arkansas</t>
  </si>
  <si>
    <t>AR</t>
  </si>
  <si>
    <t>California</t>
  </si>
  <si>
    <t>CA</t>
  </si>
  <si>
    <t>Source:</t>
  </si>
  <si>
    <t>Quantity of Imports and Exports</t>
  </si>
  <si>
    <t>Colorado</t>
  </si>
  <si>
    <t>CO</t>
  </si>
  <si>
    <t>Energy Information Administration</t>
  </si>
  <si>
    <t>Connecticut</t>
  </si>
  <si>
    <t>CT</t>
  </si>
  <si>
    <t>NV</t>
  </si>
  <si>
    <t>Delaware</t>
  </si>
  <si>
    <t>DE</t>
  </si>
  <si>
    <t>Annual Energy Outlook 2019</t>
  </si>
  <si>
    <t>Florida</t>
  </si>
  <si>
    <t>FL</t>
  </si>
  <si>
    <t>*Note, California has state specific data</t>
  </si>
  <si>
    <t>Georgia</t>
  </si>
  <si>
    <t>GA</t>
  </si>
  <si>
    <t>Hawaii</t>
  </si>
  <si>
    <t>HI</t>
  </si>
  <si>
    <t>Import from Mexico?</t>
  </si>
  <si>
    <t>Idaho</t>
  </si>
  <si>
    <t>ID</t>
  </si>
  <si>
    <t>Imports and Export EIA SEDS</t>
  </si>
  <si>
    <t>Illinois</t>
  </si>
  <si>
    <t>IL</t>
  </si>
  <si>
    <t>Indiana</t>
  </si>
  <si>
    <t>IN</t>
  </si>
  <si>
    <t>Iowa</t>
  </si>
  <si>
    <t>IA</t>
  </si>
  <si>
    <t>Example Link: https://www.eia.gov/electricity/state/virginia/state_tables.php</t>
  </si>
  <si>
    <t>&lt;-- Change the state in the URL to access all other states</t>
  </si>
  <si>
    <t>Kansas</t>
  </si>
  <si>
    <t>KS</t>
  </si>
  <si>
    <t>Tab 10: Imports and Exports (lines 15,28)</t>
  </si>
  <si>
    <t>Kentucky</t>
  </si>
  <si>
    <t>KY</t>
  </si>
  <si>
    <t>Table "Electricity Generation," Reference Case, Canada</t>
  </si>
  <si>
    <t>Louisiana</t>
  </si>
  <si>
    <t>LA</t>
  </si>
  <si>
    <t>Maine</t>
  </si>
  <si>
    <t>ME</t>
  </si>
  <si>
    <t>Imported and Exported Electricity Prices</t>
  </si>
  <si>
    <t>Maryland</t>
  </si>
  <si>
    <t>MD</t>
  </si>
  <si>
    <t>Massachusetts</t>
  </si>
  <si>
    <t>MA</t>
  </si>
  <si>
    <t>Michigan</t>
  </si>
  <si>
    <t>MI</t>
  </si>
  <si>
    <t>Minnesota</t>
  </si>
  <si>
    <t>MN</t>
  </si>
  <si>
    <t>http://www.eia.gov/forecasts/aeo/excel/aeotab_3.xlsx</t>
  </si>
  <si>
    <t>Mississippi</t>
  </si>
  <si>
    <t>MS</t>
  </si>
  <si>
    <t>Table 3</t>
  </si>
  <si>
    <t>Missouri</t>
  </si>
  <si>
    <t>MO</t>
  </si>
  <si>
    <t>Montana</t>
  </si>
  <si>
    <t>MT</t>
  </si>
  <si>
    <t>Notes</t>
  </si>
  <si>
    <t>Nebraska</t>
  </si>
  <si>
    <t>NE</t>
  </si>
  <si>
    <t>We need to know the mix of imported electricity types if we will be including</t>
  </si>
  <si>
    <t>Nevada</t>
  </si>
  <si>
    <t>pollutant emissions associated with imported electricity into the totals, which</t>
  </si>
  <si>
    <t>New Hampshire</t>
  </si>
  <si>
    <t>NH</t>
  </si>
  <si>
    <t>is managed by a control lever.  If these emissions will not be included in the</t>
  </si>
  <si>
    <t>New Jersey</t>
  </si>
  <si>
    <t>NJ</t>
  </si>
  <si>
    <t>emissions totals, the breakdown is unimportant, and you may assign all</t>
  </si>
  <si>
    <t>New Mexico</t>
  </si>
  <si>
    <t>imported electricity emissions to any one electricity source, if you prefer.</t>
  </si>
  <si>
    <t>New York</t>
  </si>
  <si>
    <t>NY</t>
  </si>
  <si>
    <t>North Carolina</t>
  </si>
  <si>
    <t>NC</t>
  </si>
  <si>
    <t>Electricity exports are supplied by power plants in the modeled region and</t>
  </si>
  <si>
    <t>North Dakota</t>
  </si>
  <si>
    <t>ND</t>
  </si>
  <si>
    <t>hence do not need their electricity source to be specified here.</t>
  </si>
  <si>
    <t>Ohio</t>
  </si>
  <si>
    <t>OH</t>
  </si>
  <si>
    <t>Oklahoma</t>
  </si>
  <si>
    <t>OK</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</si>
  <si>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</si>
  <si>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</si>
  <si>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</si>
  <si>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</si>
  <si>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</si>
  <si>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</si>
  <si>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</si>
  <si>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</si>
  <si>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</si>
  <si>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</si>
  <si>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</si>
  <si>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</si>
  <si>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</si>
  <si>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</si>
  <si>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</si>
  <si>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</si>
  <si>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</si>
  <si>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</si>
  <si>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</si>
  <si>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</si>
  <si>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</si>
  <si>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</si>
  <si>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</si>
  <si>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</si>
  <si>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</si>
  <si>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Conversion Factors</t>
  </si>
  <si>
    <t>Wyoming</t>
  </si>
  <si>
    <t>WY</t>
  </si>
  <si>
    <t>MWh/BTU</t>
  </si>
  <si>
    <t>2012 USD/2018 USD</t>
  </si>
  <si>
    <t>State Import and Export Prices (VA ONLY)</t>
  </si>
  <si>
    <t>Prices are equivalent for imports and exports, with changes over time derived from the national AEO projections</t>
  </si>
  <si>
    <t>Wholesale prices are approximated by taking the average retail price and the national fraction of generation costs versus transmission and distribution</t>
  </si>
  <si>
    <t>DC</t>
  </si>
  <si>
    <t>State</t>
  </si>
  <si>
    <t>Total</t>
  </si>
  <si>
    <t>hard coal</t>
  </si>
  <si>
    <t>natural gas nonpeaker</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</si>
  <si>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</si>
  <si>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</si>
  <si>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</si>
  <si>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</si>
  <si>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</si>
  <si>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</si>
  <si>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</si>
  <si>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</si>
  <si>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</si>
  <si>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</si>
  <si>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</si>
  <si>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</si>
  <si>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</si>
  <si>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</si>
  <si>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Wind</t>
  </si>
  <si>
    <t>Solar</t>
  </si>
  <si>
    <t>Natural Gas</t>
  </si>
  <si>
    <t>Generation</t>
  </si>
  <si>
    <t>Coal</t>
  </si>
  <si>
    <t>Geothermal</t>
  </si>
  <si>
    <t>Hydro</t>
  </si>
  <si>
    <t>Imports</t>
  </si>
  <si>
    <t>Nuclear</t>
  </si>
  <si>
    <t>Data represents imports and exports in MWh</t>
  </si>
  <si>
    <t>https://www.eia.gov/electricity/data/state/avgprice_annual.xlsx</t>
  </si>
  <si>
    <t>Average Price (Cents/kilowatthour) by State by Provider, 1990-2018</t>
  </si>
  <si>
    <t>Year</t>
  </si>
  <si>
    <t>Industry Sector Category</t>
  </si>
  <si>
    <t>Residential</t>
  </si>
  <si>
    <t>Commercial</t>
  </si>
  <si>
    <t>Industrial</t>
  </si>
  <si>
    <t>Transportation</t>
  </si>
  <si>
    <t>Other</t>
  </si>
  <si>
    <t>Total Electric Industry</t>
  </si>
  <si>
    <t>NA</t>
  </si>
  <si>
    <t>Electricity (Case Reference case)</t>
  </si>
  <si>
    <t>https://www.eia.gov/outlooks/aeo/data/browser/#/?id=8-AEO2020&amp;region=0-0&amp;cases=ref2020&amp;start=2018&amp;end=2050&amp;f=A&amp;linechart=ref2020-d112119a.6-8-AEO2020~ref2020-d112119a.74-8-AEO2020~ref2020-d112119a.75-8-AEO2020~ref2020-d112119a.76-8-AEO2020&amp;ctype=linechart&amp;sourcekey=0</t>
  </si>
  <si>
    <t>11:28:04 GMT-0400 (Eastern Daylight Time)</t>
  </si>
  <si>
    <t>Source: U.S. Energy Information Administration</t>
  </si>
  <si>
    <t>Transmission</t>
  </si>
  <si>
    <t>Distribution</t>
  </si>
  <si>
    <t>Generation percentage</t>
  </si>
  <si>
    <t>National Electricity Price Projection (AEO 2020)</t>
  </si>
  <si>
    <t>Fractional electricity price change from 2019</t>
  </si>
  <si>
    <t>Price of Generation by State ($/MWh) ($2019)</t>
  </si>
  <si>
    <t xml:space="preserve">National Generation Fraction of Electricity Price </t>
  </si>
  <si>
    <t>Imported Electricity (MW*hour)</t>
  </si>
  <si>
    <t>Exported Electricity (MW*hour)</t>
  </si>
  <si>
    <t>Electricity Exports (MWh)</t>
  </si>
  <si>
    <t>Unit: 2012 USD/MWh</t>
  </si>
  <si>
    <t>Imported Electricity Price</t>
  </si>
  <si>
    <t>Exported Electricity Price</t>
  </si>
  <si>
    <t>Oregon Electricity Net Import Export Estimates 2012-2019</t>
  </si>
  <si>
    <t xml:space="preserve">Compiled on </t>
  </si>
  <si>
    <t>By</t>
  </si>
  <si>
    <t>Stephanie Kruse</t>
  </si>
  <si>
    <t>2018 **</t>
  </si>
  <si>
    <t>Fuel Type Category Name *</t>
  </si>
  <si>
    <t>Consumption Total (MWh)</t>
  </si>
  <si>
    <t>Generation Total (MWh)</t>
  </si>
  <si>
    <t>Net Import / Export (MWh)</t>
  </si>
  <si>
    <t>Biogenic</t>
  </si>
  <si>
    <t>Biomass</t>
  </si>
  <si>
    <t>Non-Biogenic</t>
  </si>
  <si>
    <t>Petroleum</t>
  </si>
  <si>
    <t>Unknown</t>
  </si>
  <si>
    <t xml:space="preserve">Notes: </t>
  </si>
  <si>
    <t>Electricity consumption data is from ODOE's Electricity Resource Mix data set. https://www.oregon.gov/energy/energy-oregon/Pages/Electricity-Mix-in-Oregon.aspx</t>
  </si>
  <si>
    <t>Electricity generation data was retrieved from the EIA SEDS program. https://www.eia.gov/state/seds/seds-data-complete.php?sid=US</t>
  </si>
  <si>
    <t xml:space="preserve">Net / Import Export (MWh) column: Values in parenthesis indicate imports to Oregon and positive values indicate exports from Oregon.  </t>
  </si>
  <si>
    <t>* Fuel Type Categories vary slightly from EIA data set so that ODOE ERM data and EIA data align. Biogenic is also called Waste and Non-Biogenic includes Biogas and Municipal non biogenic solid waste</t>
  </si>
  <si>
    <t>** 2018 Import/Export column data  is from 2020 Biennial Energy Report and differs from the rest of the data because the more in depth analysis considers (mainly industrial) combined heat and power generation data. https://energyinfo.oregon.gov/ber</t>
  </si>
  <si>
    <t>https://www.eia.gov/energyexplained/biomass/#:~:text=Biomass%E2%80%94renewable%20energy%20from%20plants,comes%20from%20plants%20and%20animals.&amp;text=The%20use%20of%20biomass%20fuels,emissions%20from%20fossil%20fuel%20use.</t>
  </si>
  <si>
    <t>https://www.oregon.gov/energy/energy-oregon/Pages/Solar.aspx</t>
  </si>
  <si>
    <t>**"Solar photovoltaic (PV) cells are the most common technology for generating electricity from solar energy". Solar thermal is therefore assumed to be zero.</t>
  </si>
  <si>
    <t>*municipal solid waste in the table directly above is aggregated biogenic and non-biogenic ODOE data.</t>
  </si>
  <si>
    <t>Electricity Fraction Mix - Consumption</t>
  </si>
  <si>
    <t>Electricity Fraction Mix - Generation</t>
  </si>
  <si>
    <t>Total without Unknown</t>
  </si>
  <si>
    <t>Total with Unknown</t>
  </si>
  <si>
    <t>Consumption Total w/o Unknown (MWh)</t>
  </si>
  <si>
    <t>Consumption Total with Unknown (MWh)</t>
  </si>
  <si>
    <t>*</t>
  </si>
  <si>
    <t>**</t>
  </si>
  <si>
    <t>ODOE data included an Unknown category. This data was distributed into 'Consumption Total with Unknown (MWh)' column based on the electricity consumption mix from the known energy sources.</t>
  </si>
  <si>
    <t>Import (MWh)</t>
  </si>
  <si>
    <t>Export (MWh)</t>
  </si>
  <si>
    <t>Net Import/Export (MWh)</t>
  </si>
  <si>
    <t>Unknown' value was originally missing in table above for years 2015 through 2019. This value was calculated by subtracting the total from the summed values above.</t>
  </si>
  <si>
    <t>Values that do not originate from the data given, and do not equal the results from the data analysis. Use the results from our analysis.</t>
  </si>
  <si>
    <t>Exports</t>
  </si>
  <si>
    <t>Average 2012 through 2019 data. Keep steady imports and exports for BAU following 2019.</t>
  </si>
  <si>
    <t>hard coal - after % reduction</t>
  </si>
  <si>
    <t>hard coal - before % reduction</t>
  </si>
  <si>
    <t>amount reduced by</t>
  </si>
  <si>
    <t>ratio of solar : wind = 1 : 1.9184</t>
  </si>
  <si>
    <t>solar</t>
  </si>
  <si>
    <t>wind</t>
  </si>
  <si>
    <t>New import totals for solar and wind (new ratio added to already existing solar PV and onshore wind)</t>
  </si>
  <si>
    <t>slope = rise/run</t>
  </si>
  <si>
    <t>Percentage hard coal imports reduced by</t>
  </si>
  <si>
    <t>HB2021 Bill</t>
  </si>
  <si>
    <t>Fraction reduction of coal by the year</t>
  </si>
  <si>
    <t>Before Increased Imports</t>
  </si>
  <si>
    <t>After Increased Imports</t>
  </si>
  <si>
    <t>*% decline in emissions between 2020 and 2038, assume equal to % decline in BAU coal imports = 60.2381%</t>
  </si>
  <si>
    <t>New BAU import totals for solar and wind (new ratio added to already existing solar PV and onshore wind)</t>
  </si>
  <si>
    <t>Percent Change - solar PV</t>
  </si>
  <si>
    <t>Percent Change - onshore wind</t>
  </si>
  <si>
    <t>FoPITY 5 - solar PV</t>
  </si>
  <si>
    <t>FoPITY 5 - onshore wind</t>
  </si>
  <si>
    <t>Average Imports/Exports Held Constant</t>
  </si>
  <si>
    <t>Adjusting Coal Imports for IRP</t>
  </si>
  <si>
    <t>Oregon Department of Energy</t>
  </si>
  <si>
    <t>Future Coal Imports</t>
  </si>
  <si>
    <t>Pacificorp</t>
  </si>
  <si>
    <t>2019 Integrated Resource Plan</t>
  </si>
  <si>
    <t>https://www.pacificorp.com/content/dam/pcorp/documents/en/pacificorp/energy/integrated-resource-plan/2019_IRP_Volume_I.pdf</t>
  </si>
  <si>
    <t>MW solar step</t>
  </si>
  <si>
    <t>(cumulative MW)</t>
  </si>
  <si>
    <t>new solar capacity</t>
  </si>
  <si>
    <t>new wind capacity</t>
  </si>
  <si>
    <t>Capacity factors</t>
  </si>
  <si>
    <t>new generation solar (capacity*capacity factor)</t>
  </si>
  <si>
    <t>new generation wind (capacity*capacity factor)</t>
  </si>
  <si>
    <t>ratio of wind to solar generation</t>
  </si>
  <si>
    <t>Average ratio of wind to solar generation</t>
  </si>
  <si>
    <t>% change</t>
  </si>
  <si>
    <t>Forecasted emissions (Million MTCO2e)</t>
  </si>
  <si>
    <t>OR GHG 1990-2017</t>
  </si>
  <si>
    <t>*Emissions from in-state facilities generating electricity utilized in Oregon are accounted for in the electricity use emissions</t>
  </si>
  <si>
    <t>Average</t>
  </si>
  <si>
    <t>CO2 (Million MTCO2e)</t>
  </si>
  <si>
    <t>Residential Electricity Use</t>
  </si>
  <si>
    <t>Commercial Electricity Use</t>
  </si>
  <si>
    <t>Industrial Electricity Use</t>
  </si>
  <si>
    <t>Avg Total</t>
  </si>
  <si>
    <t>Targets to hit with HB21</t>
  </si>
  <si>
    <t>Reduction from baseline (Million MTCO2e)</t>
  </si>
  <si>
    <t>Baseline</t>
  </si>
  <si>
    <t>by Year</t>
  </si>
  <si>
    <t>80% below baseline</t>
  </si>
  <si>
    <t>90% below baseline</t>
  </si>
  <si>
    <t>100% below baseline</t>
  </si>
  <si>
    <t>64% clean elec.</t>
  </si>
  <si>
    <t>BAU (Million MTCO2e)</t>
  </si>
  <si>
    <t>Output Total CO2e Emissions by Sector[electricity sector]</t>
  </si>
  <si>
    <t>Expected Capacity Factor (dimensionless)</t>
  </si>
  <si>
    <t>see file elec/BECF</t>
  </si>
  <si>
    <t>Calculations to support HB 2021 Policy Settings</t>
  </si>
  <si>
    <t>Provided on request</t>
  </si>
  <si>
    <t>See OregonElectricity_ODOE tab for notes on methodology in Oregon.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</si>
</sst>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
    <numFmt numFmtId="165" formatCode="0.0000"/>
    <numFmt numFmtId="166" formatCode="_(* #,##0_);_(* \(#,##0\);_(* &quot;-&quot;??_);_(@_)"/>
    <numFmt numFmtId="167" formatCode="0.0000%"/>
  </numFmts>
  <fonts count="21" x14ac:knownFonts="1">
    <font>
      <sz val="11"/>
      <color theme="1"/>
      <name val="Arial"/>
    </font>
    <font>
      <b/>
      <sz val="11"/>
      <color theme="1"/>
      <name val="Calibri"/>
      <family val="2"/>
    </font>
    <font>
      <sz val="11"/>
      <color theme="1"/>
      <name val="Calibri"/>
      <family val="2"/>
    </font>
    <font>
      <sz val="11"/>
      <color rgb="FF000000"/>
      <name val="Calibri"/>
      <family val="2"/>
    </font>
    <font>
      <sz val="11"/>
      <color theme="1"/>
      <name val="Calibri"/>
      <family val="2"/>
    </font>
    <font>
      <u/>
      <sz val="11"/>
      <color rgb="FF0000FF"/>
      <name val="Calibri"/>
      <family val="2"/>
    </font>
    <font>
      <b/>
      <sz val="12"/>
      <color rgb="FF0066CC"/>
      <name val="Calibri"/>
      <family val="2"/>
    </font>
    <font>
      <b/>
      <sz val="11"/>
      <color rgb="FF000000"/>
      <name val="Calibri"/>
      <family val="2"/>
    </font>
    <font>
      <u/>
      <sz val="11"/>
      <color theme="10"/>
      <name val="Calibri"/>
      <family val="2"/>
    </font>
    <font>
      <u/>
      <sz val="11"/>
      <color rgb="FF0070C0"/>
      <name val="Calibri"/>
      <family val="2"/>
    </font>
    <font>
      <sz val="11"/>
      <color theme="1"/>
      <name val="Arial"/>
      <family val="2"/>
    </font>
    <font>
      <b/>
      <sz val="11"/>
      <color theme="1"/>
      <name val="Arial"/>
      <family val="2"/>
    </font>
    <font>
      <u/>
      <sz val="11"/>
      <color theme="10"/>
      <name val="Arial"/>
      <family val="2"/>
    </font>
    <font>
      <sz val="11"/>
      <color theme="1"/>
      <name val="Arial"/>
      <family val="2"/>
    </font>
    <font>
      <b/>
      <sz val="11"/>
      <color theme="1"/>
      <name val="Calibri"/>
      <family val="2"/>
      <scheme val="minor"/>
    </font>
    <font>
      <b/>
      <sz val="11"/>
      <name val="Calibri"/>
      <family val="2"/>
    </font>
    <font>
      <sz val="10"/>
      <name val="Arial"/>
      <family val="2"/>
    </font>
    <font>
      <b/>
      <u/>
      <sz val="11"/>
      <color theme="1"/>
      <name val="Arial"/>
      <family val="2"/>
    </font>
    <font>
      <b/>
      <u/>
      <sz val="11"/>
      <color theme="1"/>
      <name val="Calibri"/>
      <family val="2"/>
    </font>
    <font>
      <sz val="11"/>
      <color theme="1"/>
      <name val="Arial"/>
      <family val="2"/>
    </font>
    <font>
      <b/>
      <u/>
      <sz val="14"/>
      <color theme="1"/>
      <name val="Calibri"/>
      <family val="2"/>
    </font>
  </fonts>
  <fills count="14">
    <fill>
      <patternFill patternType="none"/>
    </fill>
    <fill>
      <patternFill patternType="gray125"/>
    </fill>
    <fill>
      <patternFill patternType="solid">
        <fgColor rgb="FFBFBFBF"/>
        <bgColor rgb="FFBFBFBF"/>
      </patternFill>
    </fill>
    <fill>
      <patternFill patternType="solid">
        <fgColor rgb="FFFFFF00"/>
        <bgColor rgb="FFFFFF00"/>
      </patternFill>
    </fill>
    <fill>
      <patternFill patternType="solid">
        <fgColor rgb="FFFFFFFF"/>
        <bgColor rgb="FFFFFFFF"/>
      </patternFill>
    </fill>
    <fill>
      <patternFill patternType="solid">
        <fgColor rgb="FFD4D4D4"/>
        <bgColor rgb="FFD4D4D4"/>
      </patternFill>
    </fill>
    <fill>
      <patternFill patternType="solid">
        <fgColor rgb="FFEAF1DD"/>
        <bgColor rgb="FFEAF1DD"/>
      </patternFill>
    </fill>
    <fill>
      <patternFill patternType="solid">
        <fgColor rgb="FFD8E5F1"/>
        <bgColor rgb="FFD8E5F1"/>
      </patternFill>
    </fill>
    <fill>
      <patternFill patternType="solid">
        <fgColor rgb="FFFFFF0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2" tint="-0.14999847407452621"/>
        <bgColor indexed="64"/>
      </patternFill>
    </fill>
  </fills>
  <borders count="20">
    <border>
      <left/>
      <right/>
      <top/>
      <bottom/>
      <diagonal/>
    </border>
    <border>
      <left/>
      <right/>
      <top/>
      <bottom/>
      <diagonal/>
    </border>
    <border>
      <left/>
      <right/>
      <top/>
      <bottom style="dotted">
        <color rgb="FFBFBFBF"/>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5">
    <xf numFmtId="0" fontId="0" fillId="0" borderId="3"/>
    <xf numFmtId="0" fontId="12" fillId="0" borderId="3" applyNumberFormat="0" applyFill="0" applyBorder="0" applyAlignment="0" applyProtection="0"/>
    <xf numFmtId="43" fontId="13" fillId="0" borderId="0" applyFont="0" applyFill="0" applyBorder="0" applyAlignment="0" applyProtection="0"/>
    <xf numFmtId="9" fontId="19" fillId="0" borderId="0" applyFont="0" applyFill="0" applyBorder="0" applyAlignment="0" applyProtection="0"/>
    <xf numFmtId="0" fontId="10" fillId="0" borderId="3"/>
  </cellStyleXfs>
  <cellXfs count="129">
    <xf numFmtId="0" fontId="0" fillId="0" borderId="0" xfId="0" applyBorder="1"/>
    <xf numFmtId="0" fontId="2" fillId="0" borderId="0" xfId="0" applyFont="1" applyBorder="1"/>
    <xf numFmtId="0" fontId="1" fillId="2" borderId="1" xfId="0" applyFont="1" applyFill="1" applyBorder="1"/>
    <xf numFmtId="0" fontId="2" fillId="0" borderId="0" xfId="0" applyFont="1" applyBorder="1" applyAlignment="1">
      <alignment horizontal="left"/>
    </xf>
    <xf numFmtId="0" fontId="5" fillId="0" borderId="0" xfId="0" applyFont="1" applyBorder="1"/>
    <xf numFmtId="11" fontId="2" fillId="0" borderId="0" xfId="0" applyNumberFormat="1" applyFont="1" applyBorder="1"/>
    <xf numFmtId="164" fontId="2" fillId="0" borderId="0" xfId="0" applyNumberFormat="1" applyFont="1" applyBorder="1"/>
    <xf numFmtId="4" fontId="2" fillId="0" borderId="2" xfId="0" applyNumberFormat="1" applyFont="1" applyBorder="1" applyAlignment="1">
      <alignment horizontal="right" wrapText="1"/>
    </xf>
    <xf numFmtId="0" fontId="4" fillId="0" borderId="0" xfId="0" applyFont="1" applyBorder="1"/>
    <xf numFmtId="0" fontId="3" fillId="0" borderId="0" xfId="0" applyFont="1" applyBorder="1"/>
    <xf numFmtId="0" fontId="2" fillId="3" borderId="1" xfId="0" applyFont="1" applyFill="1" applyBorder="1"/>
    <xf numFmtId="0" fontId="6" fillId="4" borderId="1" xfId="0" applyFont="1" applyFill="1" applyBorder="1" applyAlignment="1">
      <alignment horizontal="left"/>
    </xf>
    <xf numFmtId="0" fontId="7" fillId="5" borderId="4" xfId="0" applyFont="1" applyFill="1" applyBorder="1" applyAlignment="1">
      <alignment horizontal="center"/>
    </xf>
    <xf numFmtId="0" fontId="7" fillId="5" borderId="5" xfId="0" applyFont="1" applyFill="1" applyBorder="1" applyAlignment="1">
      <alignment horizontal="center"/>
    </xf>
    <xf numFmtId="0" fontId="3" fillId="6" borderId="6" xfId="0" applyFont="1" applyFill="1" applyBorder="1" applyAlignment="1">
      <alignment horizontal="left"/>
    </xf>
    <xf numFmtId="0" fontId="3" fillId="6" borderId="7" xfId="0" applyFont="1" applyFill="1" applyBorder="1" applyAlignment="1">
      <alignment horizontal="left"/>
    </xf>
    <xf numFmtId="0" fontId="3" fillId="7" borderId="7" xfId="0" applyFont="1" applyFill="1" applyBorder="1" applyAlignment="1">
      <alignment horizontal="right"/>
    </xf>
    <xf numFmtId="0" fontId="7" fillId="0" borderId="0" xfId="0" applyFont="1" applyBorder="1" applyAlignment="1">
      <alignment horizontal="right"/>
    </xf>
    <xf numFmtId="0" fontId="3" fillId="0" borderId="0" xfId="0" applyFont="1" applyBorder="1" applyAlignment="1">
      <alignment horizontal="left"/>
    </xf>
    <xf numFmtId="0" fontId="1" fillId="0" borderId="0" xfId="0" applyFont="1" applyBorder="1" applyAlignment="1">
      <alignment horizontal="left" wrapText="1"/>
    </xf>
    <xf numFmtId="0" fontId="1" fillId="0" borderId="0" xfId="0" applyFont="1" applyBorder="1" applyAlignment="1">
      <alignment wrapText="1"/>
    </xf>
    <xf numFmtId="0" fontId="2" fillId="3" borderId="0" xfId="0" applyFont="1" applyFill="1" applyBorder="1"/>
    <xf numFmtId="165" fontId="2" fillId="0" borderId="0" xfId="0" applyNumberFormat="1" applyFont="1" applyBorder="1"/>
    <xf numFmtId="2" fontId="2" fillId="0" borderId="0" xfId="0" applyNumberFormat="1" applyFont="1" applyBorder="1"/>
    <xf numFmtId="43" fontId="2" fillId="0" borderId="0" xfId="0" applyNumberFormat="1" applyFont="1" applyBorder="1"/>
    <xf numFmtId="0" fontId="1" fillId="0" borderId="0" xfId="0" applyFont="1" applyBorder="1"/>
    <xf numFmtId="0" fontId="1" fillId="3" borderId="0" xfId="0" applyFont="1" applyFill="1" applyBorder="1"/>
    <xf numFmtId="0" fontId="8" fillId="0" borderId="0" xfId="0" applyFont="1" applyBorder="1"/>
    <xf numFmtId="0" fontId="9" fillId="0" borderId="0" xfId="0" applyFont="1" applyBorder="1"/>
    <xf numFmtId="0" fontId="10" fillId="0" borderId="0" xfId="0" applyFont="1" applyBorder="1"/>
    <xf numFmtId="0" fontId="0" fillId="0" borderId="3" xfId="0"/>
    <xf numFmtId="0" fontId="0" fillId="0" borderId="0" xfId="0" applyBorder="1"/>
    <xf numFmtId="14" fontId="2" fillId="0" borderId="0" xfId="0" applyNumberFormat="1" applyFont="1" applyBorder="1"/>
    <xf numFmtId="0" fontId="0" fillId="0" borderId="0" xfId="0" applyBorder="1"/>
    <xf numFmtId="1" fontId="0" fillId="0" borderId="3" xfId="0" applyNumberFormat="1"/>
    <xf numFmtId="14" fontId="0" fillId="0" borderId="3" xfId="0" applyNumberFormat="1"/>
    <xf numFmtId="0" fontId="0" fillId="0" borderId="8" xfId="0" applyBorder="1" applyAlignment="1">
      <alignment wrapText="1"/>
    </xf>
    <xf numFmtId="0" fontId="15" fillId="0" borderId="8" xfId="0" applyFont="1" applyBorder="1" applyAlignment="1">
      <alignment wrapText="1"/>
    </xf>
    <xf numFmtId="1" fontId="15" fillId="0" borderId="8" xfId="0" applyNumberFormat="1" applyFont="1" applyBorder="1" applyAlignment="1">
      <alignment wrapText="1"/>
    </xf>
    <xf numFmtId="0" fontId="0" fillId="0" borderId="8" xfId="0" applyBorder="1" applyProtection="1">
      <protection locked="0"/>
    </xf>
    <xf numFmtId="166" fontId="0" fillId="0" borderId="8" xfId="2" applyNumberFormat="1" applyFont="1" applyBorder="1" applyProtection="1">
      <protection locked="0"/>
    </xf>
    <xf numFmtId="166" fontId="16" fillId="0" borderId="8" xfId="2" quotePrefix="1" applyNumberFormat="1" applyFont="1" applyFill="1" applyBorder="1"/>
    <xf numFmtId="166" fontId="0" fillId="0" borderId="8" xfId="2" applyNumberFormat="1" applyFont="1" applyBorder="1"/>
    <xf numFmtId="166" fontId="0" fillId="0" borderId="8" xfId="2" applyNumberFormat="1" applyFont="1" applyFill="1" applyBorder="1"/>
    <xf numFmtId="166" fontId="0" fillId="0" borderId="8" xfId="2" applyNumberFormat="1" applyFont="1" applyFill="1" applyBorder="1" applyProtection="1">
      <protection locked="0"/>
    </xf>
    <xf numFmtId="0" fontId="14" fillId="0" borderId="8" xfId="0" applyFont="1" applyBorder="1" applyProtection="1">
      <protection locked="0"/>
    </xf>
    <xf numFmtId="166" fontId="14" fillId="0" borderId="8" xfId="2" applyNumberFormat="1" applyFont="1" applyFill="1" applyBorder="1" applyProtection="1">
      <protection locked="0"/>
    </xf>
    <xf numFmtId="166" fontId="14" fillId="0" borderId="8" xfId="2" applyNumberFormat="1" applyFont="1" applyBorder="1" applyProtection="1">
      <protection locked="0"/>
    </xf>
    <xf numFmtId="166" fontId="14" fillId="0" borderId="8" xfId="2" applyNumberFormat="1" applyFont="1" applyBorder="1"/>
    <xf numFmtId="0" fontId="2" fillId="0" borderId="3" xfId="0" applyFont="1" applyFill="1" applyBorder="1" applyAlignment="1">
      <alignment horizontal="left"/>
    </xf>
    <xf numFmtId="0" fontId="0" fillId="0" borderId="3" xfId="0" applyBorder="1"/>
    <xf numFmtId="43" fontId="0" fillId="0" borderId="3" xfId="2" applyFont="1" applyBorder="1"/>
    <xf numFmtId="2" fontId="0" fillId="0" borderId="3" xfId="2" applyNumberFormat="1" applyFont="1" applyBorder="1"/>
    <xf numFmtId="0" fontId="12" fillId="0" borderId="3" xfId="1" applyFill="1" applyBorder="1" applyAlignment="1">
      <alignment horizontal="left"/>
    </xf>
    <xf numFmtId="0" fontId="0" fillId="0" borderId="0" xfId="0" applyBorder="1" applyAlignment="1">
      <alignment horizontal="right"/>
    </xf>
    <xf numFmtId="0" fontId="0" fillId="0" borderId="0" xfId="0" applyBorder="1"/>
    <xf numFmtId="166" fontId="0" fillId="0" borderId="3" xfId="0" applyNumberFormat="1"/>
    <xf numFmtId="2" fontId="0" fillId="0" borderId="3" xfId="0" applyNumberFormat="1" applyFill="1" applyBorder="1"/>
    <xf numFmtId="2" fontId="0" fillId="0" borderId="3" xfId="0" applyNumberFormat="1" applyBorder="1"/>
    <xf numFmtId="0" fontId="0" fillId="0" borderId="3" xfId="0" quotePrefix="1" applyFont="1"/>
    <xf numFmtId="1" fontId="10" fillId="0" borderId="3" xfId="0" applyNumberFormat="1" applyFont="1"/>
    <xf numFmtId="0" fontId="10" fillId="9" borderId="3" xfId="0" applyFont="1" applyFill="1"/>
    <xf numFmtId="0" fontId="2" fillId="0" borderId="9" xfId="0" applyFont="1" applyBorder="1" applyAlignment="1">
      <alignment horizontal="left" wrapText="1"/>
    </xf>
    <xf numFmtId="0" fontId="2" fillId="0" borderId="10" xfId="0" applyFont="1" applyBorder="1" applyAlignment="1">
      <alignment horizontal="left" wrapText="1"/>
    </xf>
    <xf numFmtId="0" fontId="2" fillId="0" borderId="16" xfId="0" applyFont="1" applyBorder="1" applyAlignment="1">
      <alignment horizontal="left" wrapText="1"/>
    </xf>
    <xf numFmtId="2" fontId="0" fillId="0" borderId="17" xfId="2" applyNumberFormat="1" applyFont="1" applyBorder="1"/>
    <xf numFmtId="2" fontId="0" fillId="0" borderId="18" xfId="0" applyNumberFormat="1" applyBorder="1"/>
    <xf numFmtId="2" fontId="0" fillId="0" borderId="13" xfId="2" applyNumberFormat="1" applyFont="1" applyBorder="1"/>
    <xf numFmtId="2" fontId="0" fillId="0" borderId="19" xfId="2" applyNumberFormat="1" applyFont="1" applyBorder="1"/>
    <xf numFmtId="2" fontId="0" fillId="0" borderId="19" xfId="0" applyNumberFormat="1" applyBorder="1"/>
    <xf numFmtId="2" fontId="0" fillId="0" borderId="14" xfId="0" applyNumberFormat="1" applyBorder="1"/>
    <xf numFmtId="2" fontId="0" fillId="0" borderId="17" xfId="0" applyNumberFormat="1" applyBorder="1"/>
    <xf numFmtId="2" fontId="0" fillId="0" borderId="13" xfId="0" applyNumberFormat="1" applyBorder="1"/>
    <xf numFmtId="2" fontId="10" fillId="0" borderId="3" xfId="0" applyNumberFormat="1" applyFont="1" applyBorder="1"/>
    <xf numFmtId="0" fontId="17" fillId="0" borderId="0" xfId="0" applyFont="1" applyBorder="1"/>
    <xf numFmtId="2" fontId="0" fillId="10" borderId="3" xfId="0" applyNumberFormat="1" applyFill="1" applyBorder="1"/>
    <xf numFmtId="0" fontId="2" fillId="10" borderId="0" xfId="0" applyFont="1" applyFill="1" applyBorder="1"/>
    <xf numFmtId="2" fontId="0" fillId="11" borderId="18" xfId="0" applyNumberFormat="1" applyFill="1" applyBorder="1"/>
    <xf numFmtId="0" fontId="2" fillId="11" borderId="0" xfId="0" applyFont="1" applyFill="1" applyBorder="1"/>
    <xf numFmtId="2" fontId="2" fillId="3" borderId="1" xfId="0" applyNumberFormat="1" applyFont="1" applyFill="1" applyBorder="1"/>
    <xf numFmtId="2" fontId="4" fillId="0" borderId="0" xfId="0" applyNumberFormat="1" applyFont="1" applyBorder="1"/>
    <xf numFmtId="0" fontId="18" fillId="0" borderId="0" xfId="0" applyFont="1" applyBorder="1"/>
    <xf numFmtId="2" fontId="4" fillId="8" borderId="0" xfId="0" applyNumberFormat="1" applyFont="1" applyFill="1" applyBorder="1"/>
    <xf numFmtId="0" fontId="0" fillId="0" borderId="0" xfId="0" applyBorder="1"/>
    <xf numFmtId="0" fontId="2" fillId="0" borderId="3" xfId="0" applyFont="1" applyFill="1" applyBorder="1" applyAlignment="1">
      <alignment horizontal="left" wrapText="1"/>
    </xf>
    <xf numFmtId="167" fontId="0" fillId="0" borderId="3" xfId="3" applyNumberFormat="1" applyFont="1" applyBorder="1"/>
    <xf numFmtId="167" fontId="0" fillId="0" borderId="0" xfId="3" applyNumberFormat="1" applyFont="1" applyBorder="1"/>
    <xf numFmtId="0" fontId="10" fillId="0" borderId="3" xfId="0" applyFont="1" applyBorder="1"/>
    <xf numFmtId="0" fontId="0" fillId="0" borderId="0" xfId="0" applyBorder="1"/>
    <xf numFmtId="0" fontId="20" fillId="0" borderId="3" xfId="0" applyFont="1" applyFill="1" applyBorder="1" applyAlignment="1">
      <alignment horizontal="left"/>
    </xf>
    <xf numFmtId="0" fontId="11" fillId="0" borderId="3" xfId="0" applyFont="1" applyBorder="1"/>
    <xf numFmtId="167" fontId="0" fillId="8" borderId="3" xfId="3" applyNumberFormat="1" applyFont="1" applyFill="1" applyBorder="1"/>
    <xf numFmtId="0" fontId="0" fillId="8" borderId="0" xfId="0" applyFill="1" applyBorder="1"/>
    <xf numFmtId="0" fontId="0" fillId="8" borderId="3" xfId="0" applyFill="1" applyBorder="1"/>
    <xf numFmtId="2" fontId="0" fillId="0" borderId="0" xfId="3" applyNumberFormat="1" applyFont="1" applyBorder="1"/>
    <xf numFmtId="2" fontId="0" fillId="0" borderId="0" xfId="0" applyNumberFormat="1" applyBorder="1"/>
    <xf numFmtId="10" fontId="0" fillId="0" borderId="3" xfId="0" applyNumberFormat="1" applyBorder="1"/>
    <xf numFmtId="0" fontId="11" fillId="12" borderId="3" xfId="0" applyFont="1" applyFill="1" applyBorder="1"/>
    <xf numFmtId="0" fontId="1" fillId="12" borderId="3" xfId="0" applyFont="1" applyFill="1" applyBorder="1" applyAlignment="1">
      <alignment horizontal="left"/>
    </xf>
    <xf numFmtId="0" fontId="11" fillId="12" borderId="0" xfId="0" applyFont="1" applyFill="1" applyBorder="1"/>
    <xf numFmtId="0" fontId="11" fillId="12" borderId="3" xfId="0" applyFont="1" applyFill="1"/>
    <xf numFmtId="1" fontId="11" fillId="12" borderId="3" xfId="0" applyNumberFormat="1" applyFont="1" applyFill="1"/>
    <xf numFmtId="0" fontId="10" fillId="0" borderId="3" xfId="4"/>
    <xf numFmtId="0" fontId="11" fillId="0" borderId="3" xfId="4" applyFont="1"/>
    <xf numFmtId="0" fontId="11" fillId="8" borderId="3" xfId="4" applyFont="1" applyFill="1"/>
    <xf numFmtId="0" fontId="10" fillId="8" borderId="3" xfId="4" applyFill="1"/>
    <xf numFmtId="0" fontId="10" fillId="0" borderId="3" xfId="4" applyAlignment="1">
      <alignment wrapText="1"/>
    </xf>
    <xf numFmtId="0" fontId="10" fillId="0" borderId="8" xfId="4" applyBorder="1"/>
    <xf numFmtId="0" fontId="1" fillId="0" borderId="3" xfId="4" applyFont="1" applyAlignment="1">
      <alignment wrapText="1"/>
    </xf>
    <xf numFmtId="0" fontId="2" fillId="0" borderId="3" xfId="4" applyFont="1"/>
    <xf numFmtId="0" fontId="2" fillId="0" borderId="3" xfId="4" applyFont="1" applyAlignment="1">
      <alignment wrapText="1"/>
    </xf>
    <xf numFmtId="164" fontId="2" fillId="0" borderId="3" xfId="4" applyNumberFormat="1" applyFont="1"/>
    <xf numFmtId="164" fontId="2" fillId="13" borderId="3" xfId="4" applyNumberFormat="1" applyFont="1" applyFill="1"/>
    <xf numFmtId="166" fontId="14" fillId="0" borderId="8" xfId="2" applyNumberFormat="1" applyFont="1" applyFill="1" applyBorder="1"/>
    <xf numFmtId="0" fontId="2" fillId="0" borderId="0" xfId="0" applyFont="1" applyFill="1" applyBorder="1"/>
    <xf numFmtId="0" fontId="1" fillId="0" borderId="1" xfId="0" applyFont="1" applyFill="1" applyBorder="1"/>
    <xf numFmtId="0" fontId="2" fillId="0" borderId="1" xfId="0" applyFont="1" applyFill="1" applyBorder="1"/>
    <xf numFmtId="0" fontId="0" fillId="0" borderId="11" xfId="0" applyBorder="1" applyAlignment="1">
      <alignment horizontal="center" wrapText="1"/>
    </xf>
    <xf numFmtId="0" fontId="0" fillId="0" borderId="15" xfId="0" applyBorder="1" applyAlignment="1">
      <alignment horizontal="center" wrapText="1"/>
    </xf>
    <xf numFmtId="0" fontId="0" fillId="0" borderId="12" xfId="0" applyBorder="1" applyAlignment="1">
      <alignment horizontal="center" wrapText="1"/>
    </xf>
    <xf numFmtId="1" fontId="0" fillId="0" borderId="11" xfId="0" applyNumberFormat="1" applyBorder="1" applyAlignment="1">
      <alignment horizontal="center"/>
    </xf>
    <xf numFmtId="1" fontId="0" fillId="0" borderId="15" xfId="0" applyNumberFormat="1" applyBorder="1" applyAlignment="1">
      <alignment horizontal="center"/>
    </xf>
    <xf numFmtId="1" fontId="0" fillId="0" borderId="12" xfId="0" applyNumberFormat="1" applyBorder="1" applyAlignment="1">
      <alignment horizontal="center"/>
    </xf>
    <xf numFmtId="0" fontId="0" fillId="0" borderId="11"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0" fillId="0" borderId="8" xfId="0" applyBorder="1" applyAlignment="1">
      <alignment horizontal="center" wrapText="1"/>
    </xf>
    <xf numFmtId="0" fontId="6" fillId="4" borderId="3" xfId="0" applyFont="1" applyFill="1" applyAlignment="1">
      <alignment horizontal="left"/>
    </xf>
    <xf numFmtId="0" fontId="0" fillId="0" borderId="0" xfId="0" applyBorder="1"/>
  </cellXfs>
  <cellStyles count="5">
    <cellStyle name="Comma" xfId="2" builtinId="3"/>
    <cellStyle name="Hyperlink" xfId="1" builtinId="8"/>
    <cellStyle name="Normal" xfId="0" builtinId="0"/>
    <cellStyle name="Normal 2" xfId="4" xr:uid="{8EFC3178-2AB6-4BB2-8FA1-C6E00D25FB9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eganM/Documents/eps-oregon/calibration_O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mahajan/Documents/eps-oregon/InputData/elec/BECF/BAU%20Expected%20Capacity%20Facto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MeganM/Documents/eps-oregon/InputData/indst/BPE/BPE-VOC.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olivia/Documents/EPS_Models%20by%20Region/Oregon/calibration_OR_v3_RMI.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olivia/Dropbox%20(Energy%20Innovation)/Documents/EPS_Models%20by%20Region/RMI/Minnesota/MN_Model/InputData/indst/PERAC/Proc%20Emis%20Reductions%20and%20Cos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EmFuelType"/>
      <sheetName val="Transportation"/>
      <sheetName val="Process Emissions"/>
      <sheetName val="Industrial Energy"/>
      <sheetName val="Commercial"/>
      <sheetName val="Residential"/>
      <sheetName val="Electricity"/>
      <sheetName val="OR GHG 1990-2017"/>
      <sheetName val="Total Emissions"/>
      <sheetName val="EPS"/>
      <sheetName val="NoSettings"/>
      <sheetName val="outputvars"/>
      <sheetName val="Script_SEDS code"/>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EIA-860"/>
      <sheetName val="923"/>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IRPcalcs"/>
      <sheetName val="NREL ATB"/>
      <sheetName val="Wind By State"/>
      <sheetName val="Solar by State"/>
      <sheetName val="Table 4.8.B"/>
      <sheetName val="OR calcs"/>
      <sheetName val="Capacity"/>
      <sheetName val="Generation"/>
      <sheetName val="EIA-860"/>
      <sheetName val="923"/>
      <sheetName val="Gridlab Cap Factors"/>
      <sheetName val="BECF-pre-ret"/>
      <sheetName val="BECF-pre-nonret"/>
      <sheetName val="BECF-new"/>
    </sheetNames>
    <sheetDataSet>
      <sheetData sheetId="0"/>
      <sheetData sheetId="1"/>
      <sheetData sheetId="2"/>
      <sheetData sheetId="3"/>
      <sheetData sheetId="4">
        <row r="61">
          <cell r="B61">
            <v>47.606200000000001</v>
          </cell>
        </row>
        <row r="62">
          <cell r="B62">
            <v>41.878100000000003</v>
          </cell>
        </row>
        <row r="63">
          <cell r="B63">
            <v>39.099699999999999</v>
          </cell>
        </row>
        <row r="64">
          <cell r="B64">
            <v>34.052199999999999</v>
          </cell>
        </row>
        <row r="65">
          <cell r="B65">
            <v>34.863999999999997</v>
          </cell>
        </row>
      </sheetData>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Country Selector"/>
      <sheetName val="OR GHG 1990-2017"/>
      <sheetName val="OR Calcs"/>
      <sheetName val="Multipliers and Adjustments"/>
      <sheetName val="EPA non-CO2 Data"/>
      <sheetName val="USCA HFC Data"/>
      <sheetName val="F-Gas FLIGHT"/>
      <sheetName val="NREL F-gas Downscale"/>
      <sheetName val="F-gas calcs"/>
      <sheetName val="Agriculture Calcs"/>
      <sheetName val="ProcessEmission_SharesByState"/>
      <sheetName val="Water and Waste SIT"/>
      <sheetName val="IEA-MethaneEmissions"/>
      <sheetName val="EPA Source to Industry Map"/>
      <sheetName val="PRIMAP Historical CO2 Data"/>
      <sheetName val="Process CO2 Hist Year"/>
      <sheetName val="UN Pop Projections"/>
      <sheetName val="Process CO2 Growth"/>
      <sheetName val="BPE-SoAPEfA"/>
      <sheetName val="GHGs -&gt;"/>
      <sheetName val="BPE-CO2"/>
      <sheetName val="BPE-CH4"/>
      <sheetName val="BPE-N2O"/>
      <sheetName val="BPE-F-gases"/>
      <sheetName val="Non-GHGs -&gt;"/>
      <sheetName val="BPE-VOC"/>
      <sheetName val="BPE-CO"/>
      <sheetName val="BPE-NOx"/>
      <sheetName val="BPE-PM10"/>
      <sheetName val="BPE-PM25"/>
      <sheetName val="BPE-SOx"/>
      <sheetName val="BPE-BC"/>
      <sheetName val="BPE-OC"/>
    </sheetNames>
    <sheetDataSet>
      <sheetData sheetId="0">
        <row r="116">
          <cell r="A116">
            <v>28</v>
          </cell>
        </row>
        <row r="118">
          <cell r="A118">
            <v>265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TOC"/>
      <sheetName val="Notes"/>
      <sheetName val="Comparisons"/>
      <sheetName val="2018-2019 MWh Oregon"/>
      <sheetName val="GHG Crosswalk"/>
      <sheetName val="EIA 8. Retail Sales"/>
      <sheetName val="Emissions Summary Table"/>
      <sheetName val="EPS_Emissions Summary"/>
      <sheetName val="EPS"/>
      <sheetName val="NoSettings"/>
      <sheetName val="SEDS_2018"/>
      <sheetName val="SEDS_MSN Descriptions"/>
      <sheetName val="NREL_Energy"/>
      <sheetName val="NREL_Sales"/>
      <sheetName val="NREL_Stock"/>
      <sheetName val="NREL_service_demand"/>
      <sheetName val="Pivot_NREL_Energy"/>
      <sheetName val="Pivot_NREL_Stock"/>
      <sheetName val="NREL_Pivot_service_demand"/>
      <sheetName val="Avlo"/>
      <sheetName val="NREL_Sales_Pivot"/>
      <sheetName val="BNEF"/>
      <sheetName val="EEI-IEI"/>
      <sheetName val="Growth"/>
      <sheetName val="Capacity"/>
      <sheetName val="Generation"/>
      <sheetName val="EIA-860"/>
      <sheetName val="EIA-923"/>
      <sheetName val="AEO8"/>
      <sheetName val="AEO 9"/>
      <sheetName val="Cross-Page Data"/>
      <sheetName val="AEO_CO2"/>
      <sheetName val="EPA_CO2e Total by State"/>
      <sheetName val="EPA_CO2 Energy Related"/>
      <sheetName val="OR GHG 1990-2017"/>
      <sheetName val="Land Use"/>
    </sheetNames>
    <sheetDataSet>
      <sheetData sheetId="0"/>
      <sheetData sheetId="1"/>
      <sheetData sheetId="2">
        <row r="4">
          <cell r="A4">
            <v>2.9307099999999999E-7</v>
          </cell>
        </row>
        <row r="12">
          <cell r="A12">
            <v>3412000</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IEA-MethaneEmissions-US"/>
      <sheetName val="IEA-MethaneAbatement-US"/>
      <sheetName val="EPA_BPEiC"/>
      <sheetName val="IEA Tech to Policy Mapping"/>
      <sheetName val="EPA to IEA Scaling"/>
      <sheetName val="Country Selector"/>
      <sheetName val="Multipliers and Adjustments"/>
      <sheetName val="EPA US Data"/>
      <sheetName val="Tech to Policy Mapping"/>
      <sheetName val="SNAP Adjustment"/>
      <sheetName val="US Cement Data"/>
      <sheetName val="F-Gas Downscale"/>
      <sheetName val="Agriculture EPA SIT 2017"/>
      <sheetName val="Coal EPA SIT 2017"/>
      <sheetName val="Solid Waste EPA SIT 2017"/>
      <sheetName val="FLIGHT 2018 by State Sector"/>
      <sheetName val="State Downscaling Multipliers"/>
      <sheetName val="Data Check"/>
      <sheetName val="PERAC-cement"/>
      <sheetName val="PERAC-ngps-mthncptr"/>
      <sheetName val="PERAC-ngps-mthndstr"/>
      <sheetName val="PERAC-fgassubstitution"/>
      <sheetName val="PERAC-fgasdestruction"/>
      <sheetName val="PERAC-fgasrecovery"/>
      <sheetName val="PERAC-inspctmaintretrofit"/>
      <sheetName val="PERAC-coalmining-mthncptr"/>
      <sheetName val="PERAC-coalmining-mthndstr"/>
      <sheetName val="PERAC-waste-mthncptr"/>
      <sheetName val="PERAC-waste-mthndstr"/>
      <sheetName val="PERAC-cropsrice"/>
      <sheetName val="PERAC-livestock"/>
      <sheetName val="PERAC-MCD"/>
    </sheetNames>
    <sheetDataSet>
      <sheetData sheetId="0">
        <row r="170">
          <cell r="A170" t="str">
            <v>2019.............................................................................     .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eia.gov/forecasts/aeo/excel/aeotab_3.xlsx"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regon.gov/energy/energy-oregon/Pages/Solar.aspx" TargetMode="External"/><Relationship Id="rId1" Type="http://schemas.openxmlformats.org/officeDocument/2006/relationships/hyperlink" Target="https://www.eia.gov/energyexplained/biomas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eia.gov/outlooks/aeo/data/browser/" TargetMode="External"/><Relationship Id="rId1" Type="http://schemas.openxmlformats.org/officeDocument/2006/relationships/hyperlink" Target="https://www.eia.gov/electricity/data/state/avgprice_annual.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88"/>
  <sheetViews>
    <sheetView tabSelected="1" zoomScaleNormal="100" workbookViewId="0">
      <selection activeCell="A38" sqref="A38"/>
    </sheetView>
  </sheetViews>
  <sheetFormatPr defaultColWidth="12.6640625" defaultRowHeight="15" customHeight="1" x14ac:dyDescent="0.35"/>
  <cols>
    <col min="1" max="1" width="7.6640625" style="1" customWidth="1"/>
    <col min="2" max="2" width="61.33203125" style="1" customWidth="1"/>
    <col min="3" max="4" width="7.6640625" style="1" customWidth="1"/>
    <col min="5" max="5" width="64.6640625" style="1" customWidth="1"/>
    <col min="6" max="26" width="7.6640625" style="1" customWidth="1"/>
    <col min="27" max="28" width="12.6640625" style="1" customWidth="1"/>
    <col min="29" max="16384" width="12.6640625" style="1"/>
  </cols>
  <sheetData>
    <row r="1" spans="1:15" ht="14.5" x14ac:dyDescent="0.35">
      <c r="A1" s="25" t="s">
        <v>0</v>
      </c>
      <c r="B1" s="1" t="s">
        <v>1</v>
      </c>
      <c r="C1" s="32">
        <v>44307</v>
      </c>
      <c r="K1" s="9" t="s">
        <v>2</v>
      </c>
      <c r="L1" s="9" t="s">
        <v>3</v>
      </c>
    </row>
    <row r="2" spans="1:15" ht="14.5" x14ac:dyDescent="0.35">
      <c r="A2" s="25" t="s">
        <v>4</v>
      </c>
      <c r="B2" s="1" t="str">
        <f>LOOKUP(B1,K1:L50,L1:L50)</f>
        <v>OR</v>
      </c>
      <c r="K2" s="9" t="s">
        <v>5</v>
      </c>
      <c r="L2" s="9" t="s">
        <v>6</v>
      </c>
      <c r="N2" s="1" t="s">
        <v>7</v>
      </c>
    </row>
    <row r="3" spans="1:15" ht="14.5" x14ac:dyDescent="0.35">
      <c r="A3" s="25" t="s">
        <v>8</v>
      </c>
      <c r="K3" s="9" t="s">
        <v>9</v>
      </c>
      <c r="L3" s="9" t="s">
        <v>10</v>
      </c>
      <c r="N3" s="25" t="s">
        <v>11</v>
      </c>
      <c r="O3" s="1">
        <f>IF(N3=$B$2,1,0)</f>
        <v>0</v>
      </c>
    </row>
    <row r="4" spans="1:15" ht="14.5" x14ac:dyDescent="0.35">
      <c r="A4" s="25" t="s">
        <v>12</v>
      </c>
      <c r="E4" s="114"/>
      <c r="F4" s="114"/>
      <c r="G4" s="114"/>
      <c r="H4" s="114"/>
      <c r="I4" s="114"/>
      <c r="J4" s="114"/>
      <c r="K4" s="9" t="s">
        <v>13</v>
      </c>
      <c r="L4" s="9" t="s">
        <v>14</v>
      </c>
      <c r="N4" s="25" t="s">
        <v>10</v>
      </c>
      <c r="O4" s="1">
        <f>IF(N4=$B$2,1,0)</f>
        <v>0</v>
      </c>
    </row>
    <row r="5" spans="1:15" ht="14.5" x14ac:dyDescent="0.35">
      <c r="E5" s="114"/>
      <c r="F5" s="114"/>
      <c r="G5" s="114"/>
      <c r="H5" s="114"/>
      <c r="I5" s="114"/>
      <c r="J5" s="114"/>
      <c r="K5" s="9" t="s">
        <v>15</v>
      </c>
      <c r="L5" s="9" t="s">
        <v>16</v>
      </c>
      <c r="N5" s="25"/>
      <c r="O5" s="1">
        <f>IF(N5=$B$2,1,0)</f>
        <v>0</v>
      </c>
    </row>
    <row r="6" spans="1:15" ht="14.5" x14ac:dyDescent="0.35">
      <c r="A6" s="25" t="s">
        <v>17</v>
      </c>
      <c r="B6" s="2" t="s">
        <v>18</v>
      </c>
      <c r="E6" s="115"/>
      <c r="F6" s="116"/>
      <c r="G6" s="116"/>
      <c r="H6" s="116"/>
      <c r="I6" s="116"/>
      <c r="J6" s="116"/>
      <c r="K6" s="9" t="s">
        <v>19</v>
      </c>
      <c r="L6" s="9" t="s">
        <v>20</v>
      </c>
      <c r="N6" s="25"/>
      <c r="O6" s="1">
        <f>IF(N6=$B$2,1,0)</f>
        <v>0</v>
      </c>
    </row>
    <row r="7" spans="1:15" ht="14.5" x14ac:dyDescent="0.35">
      <c r="B7" s="1" t="s">
        <v>251</v>
      </c>
      <c r="E7" s="114"/>
      <c r="F7" s="114"/>
      <c r="G7" s="114"/>
      <c r="H7" s="114"/>
      <c r="I7" s="114"/>
      <c r="J7" s="114"/>
      <c r="K7" s="9" t="s">
        <v>22</v>
      </c>
      <c r="L7" s="9" t="s">
        <v>23</v>
      </c>
      <c r="N7" s="25" t="s">
        <v>24</v>
      </c>
      <c r="O7" s="1">
        <f>IF(N7=$B$2,1,0)</f>
        <v>0</v>
      </c>
    </row>
    <row r="8" spans="1:15" ht="14.5" x14ac:dyDescent="0.35">
      <c r="B8" s="3">
        <v>2021</v>
      </c>
      <c r="E8" s="114"/>
      <c r="F8" s="114"/>
      <c r="G8" s="114"/>
      <c r="H8" s="114"/>
      <c r="I8" s="114"/>
      <c r="J8" s="114"/>
      <c r="K8" s="9" t="s">
        <v>25</v>
      </c>
      <c r="L8" s="9" t="s">
        <v>26</v>
      </c>
      <c r="N8" s="25"/>
      <c r="O8" s="1">
        <f>SUM(O3:O7)</f>
        <v>0</v>
      </c>
    </row>
    <row r="9" spans="1:15" ht="14.5" x14ac:dyDescent="0.35">
      <c r="B9" s="1" t="s">
        <v>288</v>
      </c>
      <c r="E9" s="114"/>
      <c r="F9" s="114"/>
      <c r="G9" s="114"/>
      <c r="H9" s="114"/>
      <c r="I9" s="114"/>
      <c r="J9" s="114"/>
      <c r="K9" s="9" t="s">
        <v>28</v>
      </c>
      <c r="L9" s="9" t="s">
        <v>29</v>
      </c>
      <c r="N9" s="1" t="s">
        <v>30</v>
      </c>
    </row>
    <row r="10" spans="1:15" ht="14.5" x14ac:dyDescent="0.35">
      <c r="B10" s="27"/>
      <c r="E10" s="114"/>
      <c r="F10" s="114"/>
      <c r="G10" s="114"/>
      <c r="H10" s="114"/>
      <c r="I10" s="114"/>
      <c r="J10" s="114"/>
      <c r="K10" s="9" t="s">
        <v>31</v>
      </c>
      <c r="L10" s="9" t="s">
        <v>32</v>
      </c>
    </row>
    <row r="11" spans="1:15" ht="14.5" x14ac:dyDescent="0.35">
      <c r="E11" s="114"/>
      <c r="F11" s="114"/>
      <c r="G11" s="114"/>
      <c r="H11" s="114"/>
      <c r="I11" s="114"/>
      <c r="J11" s="114"/>
      <c r="K11" s="9" t="s">
        <v>33</v>
      </c>
      <c r="L11" s="9" t="s">
        <v>34</v>
      </c>
      <c r="N11" s="26" t="s">
        <v>35</v>
      </c>
    </row>
    <row r="12" spans="1:15" ht="14.5" x14ac:dyDescent="0.35">
      <c r="K12" s="9" t="s">
        <v>36</v>
      </c>
      <c r="L12" s="9" t="s">
        <v>37</v>
      </c>
      <c r="N12" s="21" t="str">
        <f>IF(O8=1,"TRUE","FALSE")</f>
        <v>FALSE</v>
      </c>
    </row>
    <row r="13" spans="1:15" ht="14.5" x14ac:dyDescent="0.35">
      <c r="B13" s="2" t="s">
        <v>252</v>
      </c>
      <c r="E13" s="2" t="s">
        <v>38</v>
      </c>
      <c r="F13" s="2"/>
      <c r="G13" s="2"/>
      <c r="H13" s="2"/>
      <c r="K13" s="9" t="s">
        <v>39</v>
      </c>
      <c r="L13" s="9" t="s">
        <v>40</v>
      </c>
    </row>
    <row r="14" spans="1:15" ht="14.5" x14ac:dyDescent="0.35">
      <c r="B14" s="1" t="s">
        <v>253</v>
      </c>
      <c r="E14" s="1" t="s">
        <v>21</v>
      </c>
      <c r="K14" s="9" t="s">
        <v>41</v>
      </c>
      <c r="L14" s="9" t="s">
        <v>42</v>
      </c>
    </row>
    <row r="15" spans="1:15" ht="14.5" x14ac:dyDescent="0.35">
      <c r="B15" s="3">
        <v>2019</v>
      </c>
      <c r="E15" s="3">
        <v>2019</v>
      </c>
      <c r="K15" s="9" t="s">
        <v>43</v>
      </c>
      <c r="L15" s="9" t="s">
        <v>44</v>
      </c>
    </row>
    <row r="16" spans="1:15" ht="14.5" x14ac:dyDescent="0.35">
      <c r="B16" s="1" t="s">
        <v>254</v>
      </c>
      <c r="E16" s="1" t="s">
        <v>45</v>
      </c>
      <c r="F16" s="25" t="s">
        <v>46</v>
      </c>
      <c r="K16" s="9" t="s">
        <v>47</v>
      </c>
      <c r="L16" s="9" t="s">
        <v>48</v>
      </c>
    </row>
    <row r="17" spans="1:12" ht="14.5" x14ac:dyDescent="0.35">
      <c r="B17" s="4" t="s">
        <v>255</v>
      </c>
      <c r="E17" s="25" t="s">
        <v>49</v>
      </c>
      <c r="K17" s="9" t="s">
        <v>50</v>
      </c>
      <c r="L17" s="9" t="s">
        <v>51</v>
      </c>
    </row>
    <row r="18" spans="1:12" ht="14.5" x14ac:dyDescent="0.35">
      <c r="B18" s="1" t="s">
        <v>52</v>
      </c>
      <c r="K18" s="9" t="s">
        <v>53</v>
      </c>
      <c r="L18" s="9" t="s">
        <v>54</v>
      </c>
    </row>
    <row r="19" spans="1:12" ht="14.5" x14ac:dyDescent="0.35">
      <c r="K19" s="9" t="s">
        <v>55</v>
      </c>
      <c r="L19" s="9" t="s">
        <v>56</v>
      </c>
    </row>
    <row r="20" spans="1:12" ht="14.5" x14ac:dyDescent="0.35">
      <c r="B20" s="2" t="s">
        <v>57</v>
      </c>
      <c r="E20" s="115"/>
      <c r="K20" s="9" t="s">
        <v>58</v>
      </c>
      <c r="L20" s="9" t="s">
        <v>59</v>
      </c>
    </row>
    <row r="21" spans="1:12" ht="15.75" customHeight="1" x14ac:dyDescent="0.35">
      <c r="B21" s="1" t="s">
        <v>21</v>
      </c>
      <c r="E21" s="114"/>
      <c r="K21" s="9" t="s">
        <v>60</v>
      </c>
      <c r="L21" s="9" t="s">
        <v>61</v>
      </c>
    </row>
    <row r="22" spans="1:12" ht="15.75" customHeight="1" x14ac:dyDescent="0.35">
      <c r="B22" s="3">
        <v>2019</v>
      </c>
      <c r="E22" s="114"/>
      <c r="K22" s="9" t="s">
        <v>62</v>
      </c>
      <c r="L22" s="9" t="s">
        <v>63</v>
      </c>
    </row>
    <row r="23" spans="1:12" ht="15.75" customHeight="1" x14ac:dyDescent="0.35">
      <c r="B23" s="1" t="s">
        <v>27</v>
      </c>
      <c r="E23" s="114"/>
      <c r="K23" s="9" t="s">
        <v>64</v>
      </c>
      <c r="L23" s="9" t="s">
        <v>65</v>
      </c>
    </row>
    <row r="24" spans="1:12" ht="15.75" customHeight="1" x14ac:dyDescent="0.35">
      <c r="B24" s="28" t="s">
        <v>66</v>
      </c>
      <c r="E24" s="114"/>
      <c r="K24" s="9" t="s">
        <v>67</v>
      </c>
      <c r="L24" s="9" t="s">
        <v>68</v>
      </c>
    </row>
    <row r="25" spans="1:12" ht="15.75" customHeight="1" x14ac:dyDescent="0.35">
      <c r="B25" s="1" t="s">
        <v>69</v>
      </c>
      <c r="E25" s="114"/>
      <c r="K25" s="9" t="s">
        <v>70</v>
      </c>
      <c r="L25" s="9" t="s">
        <v>71</v>
      </c>
    </row>
    <row r="26" spans="1:12" ht="15.75" customHeight="1" x14ac:dyDescent="0.35">
      <c r="E26" s="114"/>
      <c r="K26" s="9" t="s">
        <v>72</v>
      </c>
      <c r="L26" s="9" t="s">
        <v>73</v>
      </c>
    </row>
    <row r="27" spans="1:12" ht="15.75" customHeight="1" x14ac:dyDescent="0.35">
      <c r="A27" s="25" t="s">
        <v>74</v>
      </c>
      <c r="K27" s="9" t="s">
        <v>75</v>
      </c>
      <c r="L27" s="9" t="s">
        <v>76</v>
      </c>
    </row>
    <row r="28" spans="1:12" ht="15.75" customHeight="1" x14ac:dyDescent="0.35">
      <c r="A28" s="1" t="s">
        <v>77</v>
      </c>
      <c r="K28" s="9" t="s">
        <v>78</v>
      </c>
      <c r="L28" s="9" t="s">
        <v>24</v>
      </c>
    </row>
    <row r="29" spans="1:12" ht="15.75" customHeight="1" x14ac:dyDescent="0.35">
      <c r="A29" s="1" t="s">
        <v>79</v>
      </c>
      <c r="K29" s="9" t="s">
        <v>80</v>
      </c>
      <c r="L29" s="9" t="s">
        <v>81</v>
      </c>
    </row>
    <row r="30" spans="1:12" ht="15.75" customHeight="1" x14ac:dyDescent="0.35">
      <c r="A30" s="1" t="s">
        <v>82</v>
      </c>
      <c r="K30" s="9" t="s">
        <v>83</v>
      </c>
      <c r="L30" s="9" t="s">
        <v>84</v>
      </c>
    </row>
    <row r="31" spans="1:12" ht="15.75" customHeight="1" x14ac:dyDescent="0.35">
      <c r="A31" s="1" t="s">
        <v>85</v>
      </c>
      <c r="K31" s="9" t="s">
        <v>86</v>
      </c>
      <c r="L31" s="9" t="s">
        <v>11</v>
      </c>
    </row>
    <row r="32" spans="1:12" ht="15.75" customHeight="1" x14ac:dyDescent="0.35">
      <c r="A32" s="1" t="s">
        <v>87</v>
      </c>
      <c r="K32" s="9" t="s">
        <v>88</v>
      </c>
      <c r="L32" s="9" t="s">
        <v>89</v>
      </c>
    </row>
    <row r="33" spans="1:12" ht="15.75" customHeight="1" x14ac:dyDescent="0.35">
      <c r="K33" s="9" t="s">
        <v>90</v>
      </c>
      <c r="L33" s="9" t="s">
        <v>91</v>
      </c>
    </row>
    <row r="34" spans="1:12" ht="15.75" customHeight="1" x14ac:dyDescent="0.35">
      <c r="A34" s="1" t="s">
        <v>92</v>
      </c>
      <c r="K34" s="9" t="s">
        <v>93</v>
      </c>
      <c r="L34" s="9" t="s">
        <v>94</v>
      </c>
    </row>
    <row r="35" spans="1:12" ht="15.75" customHeight="1" x14ac:dyDescent="0.35">
      <c r="A35" s="1" t="s">
        <v>95</v>
      </c>
      <c r="K35" s="9" t="s">
        <v>96</v>
      </c>
      <c r="L35" s="9" t="s">
        <v>97</v>
      </c>
    </row>
    <row r="36" spans="1:12" ht="15.75" customHeight="1" x14ac:dyDescent="0.35">
      <c r="K36" s="9" t="s">
        <v>98</v>
      </c>
      <c r="L36" s="9" t="s">
        <v>99</v>
      </c>
    </row>
    <row r="37" spans="1:12" ht="15.75" customHeight="1" x14ac:dyDescent="0.35">
      <c r="A37" s="1" t="s">
        <v>289</v>
      </c>
      <c r="K37" s="9" t="s">
        <v>1</v>
      </c>
      <c r="L37" s="9" t="s">
        <v>100</v>
      </c>
    </row>
    <row r="38" spans="1:12" ht="15.75" customHeight="1" x14ac:dyDescent="0.35">
      <c r="K38" s="9" t="s">
        <v>101</v>
      </c>
      <c r="L38" s="9" t="s">
        <v>102</v>
      </c>
    </row>
    <row r="39" spans="1:12" ht="15.75" customHeight="1" x14ac:dyDescent="0.35">
      <c r="A39" s="25" t="s">
        <v>125</v>
      </c>
      <c r="K39" s="9" t="s">
        <v>103</v>
      </c>
      <c r="L39" s="9" t="s">
        <v>104</v>
      </c>
    </row>
    <row r="40" spans="1:12" ht="15.75" customHeight="1" x14ac:dyDescent="0.35">
      <c r="A40" s="5">
        <v>2.931E-7</v>
      </c>
      <c r="K40" s="9" t="s">
        <v>105</v>
      </c>
      <c r="L40" s="9" t="s">
        <v>106</v>
      </c>
    </row>
    <row r="41" spans="1:12" ht="15.75" customHeight="1" x14ac:dyDescent="0.35">
      <c r="A41" s="6">
        <v>0.91400000000000003</v>
      </c>
      <c r="K41" s="9" t="s">
        <v>107</v>
      </c>
      <c r="L41" s="9" t="s">
        <v>108</v>
      </c>
    </row>
    <row r="42" spans="1:12" ht="15.75" customHeight="1" x14ac:dyDescent="0.35">
      <c r="A42" s="6"/>
      <c r="K42" s="9" t="s">
        <v>109</v>
      </c>
      <c r="L42" s="9" t="s">
        <v>110</v>
      </c>
    </row>
    <row r="43" spans="1:12" ht="15.75" customHeight="1" x14ac:dyDescent="0.35">
      <c r="A43" s="25" t="s">
        <v>130</v>
      </c>
      <c r="K43" s="9" t="s">
        <v>111</v>
      </c>
      <c r="L43" s="9" t="s">
        <v>112</v>
      </c>
    </row>
    <row r="44" spans="1:12" ht="15.75" customHeight="1" x14ac:dyDescent="0.35">
      <c r="A44" s="1" t="s">
        <v>131</v>
      </c>
      <c r="K44" s="9" t="s">
        <v>113</v>
      </c>
      <c r="L44" s="9" t="s">
        <v>114</v>
      </c>
    </row>
    <row r="45" spans="1:12" ht="15.75" customHeight="1" x14ac:dyDescent="0.35">
      <c r="A45" s="9" t="s">
        <v>132</v>
      </c>
      <c r="K45" s="9" t="s">
        <v>115</v>
      </c>
      <c r="L45" s="9" t="s">
        <v>116</v>
      </c>
    </row>
    <row r="46" spans="1:12" ht="15.75" customHeight="1" x14ac:dyDescent="0.35">
      <c r="K46" s="9" t="s">
        <v>117</v>
      </c>
      <c r="L46" s="9" t="s">
        <v>118</v>
      </c>
    </row>
    <row r="47" spans="1:12" ht="15.75" customHeight="1" x14ac:dyDescent="0.35">
      <c r="K47" s="9" t="s">
        <v>119</v>
      </c>
      <c r="L47" s="9" t="s">
        <v>120</v>
      </c>
    </row>
    <row r="48" spans="1:12" ht="15.75" customHeight="1" x14ac:dyDescent="0.35">
      <c r="K48" s="9" t="s">
        <v>121</v>
      </c>
      <c r="L48" s="9" t="s">
        <v>122</v>
      </c>
    </row>
    <row r="49" spans="2:12" ht="15.75" customHeight="1" x14ac:dyDescent="0.35">
      <c r="K49" s="9" t="s">
        <v>123</v>
      </c>
      <c r="L49" s="9" t="s">
        <v>124</v>
      </c>
    </row>
    <row r="50" spans="2:12" ht="15.75" customHeight="1" x14ac:dyDescent="0.35">
      <c r="K50" s="9" t="s">
        <v>126</v>
      </c>
      <c r="L50" s="9" t="s">
        <v>127</v>
      </c>
    </row>
    <row r="51" spans="2:12" ht="15.75" customHeight="1" x14ac:dyDescent="0.35">
      <c r="B51" s="1" t="s">
        <v>128</v>
      </c>
    </row>
    <row r="52" spans="2:12" ht="15.75" customHeight="1" x14ac:dyDescent="0.35">
      <c r="B52" s="1" t="s">
        <v>129</v>
      </c>
    </row>
    <row r="53" spans="2:12" ht="15.75" customHeight="1" x14ac:dyDescent="0.35"/>
    <row r="54" spans="2:12" ht="15.75" customHeight="1" x14ac:dyDescent="0.35"/>
    <row r="55" spans="2:12" ht="15.75" customHeight="1" x14ac:dyDescent="0.35"/>
    <row r="56" spans="2:12" ht="15.75" customHeight="1" x14ac:dyDescent="0.35"/>
    <row r="57" spans="2:12" ht="15.75" customHeight="1" x14ac:dyDescent="0.35"/>
    <row r="58" spans="2:12" ht="15.75" customHeight="1" x14ac:dyDescent="0.35"/>
    <row r="59" spans="2:12" ht="15.75" customHeight="1" x14ac:dyDescent="0.35"/>
    <row r="60" spans="2:12" ht="15.75" customHeight="1" x14ac:dyDescent="0.35"/>
    <row r="61" spans="2:12" ht="15.75" customHeight="1" x14ac:dyDescent="0.35"/>
    <row r="62" spans="2:12" ht="15.75" customHeight="1" x14ac:dyDescent="0.35"/>
    <row r="63" spans="2:12" ht="15.75" customHeight="1" x14ac:dyDescent="0.35"/>
    <row r="64" spans="2: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sheetData>
  <hyperlinks>
    <hyperlink ref="B24" r:id="rId1" xr:uid="{00000000-0004-0000-0000-000002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9FA03-76EB-476E-9277-BD996B89ECF5}">
  <dimension ref="A1:BM156"/>
  <sheetViews>
    <sheetView topLeftCell="A79" zoomScale="80" zoomScaleNormal="80" workbookViewId="0">
      <selection activeCell="W7" sqref="W7:W19"/>
    </sheetView>
  </sheetViews>
  <sheetFormatPr defaultRowHeight="14" x14ac:dyDescent="0.3"/>
  <cols>
    <col min="2" max="2" width="22.1640625" customWidth="1"/>
    <col min="3" max="58" width="13.33203125" customWidth="1"/>
  </cols>
  <sheetData>
    <row r="1" spans="1:59" x14ac:dyDescent="0.3">
      <c r="A1" s="30"/>
      <c r="B1" s="100" t="s">
        <v>190</v>
      </c>
      <c r="C1" s="100"/>
      <c r="D1" s="101"/>
      <c r="E1" s="100"/>
      <c r="F1" s="100"/>
      <c r="G1" s="101"/>
      <c r="H1" s="100"/>
      <c r="I1" s="100"/>
      <c r="J1" s="101"/>
      <c r="K1" s="100"/>
      <c r="L1" s="100"/>
      <c r="M1" s="101"/>
      <c r="N1" s="100"/>
      <c r="O1" s="100"/>
      <c r="P1" s="101"/>
      <c r="Q1" s="100"/>
      <c r="R1" s="100"/>
      <c r="S1" s="101"/>
      <c r="T1" s="100"/>
      <c r="U1" s="100"/>
      <c r="V1" s="101"/>
      <c r="W1" s="100"/>
      <c r="X1" s="100"/>
      <c r="Y1" s="101"/>
      <c r="Z1" s="100"/>
      <c r="AA1" s="100"/>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c r="BE1" s="99"/>
      <c r="BF1" s="99"/>
      <c r="BG1" s="99"/>
    </row>
    <row r="2" spans="1:59" x14ac:dyDescent="0.3">
      <c r="A2" s="30"/>
      <c r="B2" s="30" t="s">
        <v>191</v>
      </c>
      <c r="C2" s="35">
        <v>44301</v>
      </c>
      <c r="D2" s="34"/>
      <c r="E2" s="30"/>
      <c r="F2" s="30"/>
      <c r="G2" s="34"/>
      <c r="H2" s="30"/>
      <c r="I2" s="30"/>
      <c r="J2" s="34"/>
      <c r="K2" s="30"/>
      <c r="L2" s="30"/>
      <c r="M2" s="34"/>
      <c r="N2" s="30"/>
      <c r="O2" s="30"/>
      <c r="P2" s="34"/>
      <c r="Q2" s="30"/>
      <c r="R2" s="30"/>
      <c r="S2" s="34"/>
      <c r="T2" s="30"/>
      <c r="U2" s="30"/>
      <c r="V2" s="34"/>
      <c r="W2" s="30"/>
      <c r="X2" s="30"/>
      <c r="Y2" s="34"/>
      <c r="Z2" s="30"/>
      <c r="AA2" s="30"/>
    </row>
    <row r="3" spans="1:59" x14ac:dyDescent="0.3">
      <c r="A3" s="30"/>
      <c r="B3" s="30" t="s">
        <v>192</v>
      </c>
      <c r="C3" s="30" t="s">
        <v>193</v>
      </c>
      <c r="D3" s="34"/>
      <c r="E3" s="30"/>
      <c r="F3" s="30"/>
      <c r="G3" s="34"/>
      <c r="H3" s="30"/>
      <c r="I3" s="30"/>
      <c r="J3" s="34"/>
      <c r="K3" s="30"/>
      <c r="L3" s="30"/>
      <c r="M3" s="34"/>
      <c r="N3" s="30"/>
      <c r="O3" s="30"/>
      <c r="P3" s="34"/>
      <c r="Q3" s="30"/>
      <c r="R3" s="30"/>
      <c r="S3" s="34"/>
      <c r="T3" s="30"/>
      <c r="U3" s="30"/>
      <c r="V3" s="34"/>
      <c r="W3" s="30"/>
      <c r="X3" s="30"/>
      <c r="Y3" s="34"/>
      <c r="Z3" s="30"/>
      <c r="AA3" s="30"/>
    </row>
    <row r="4" spans="1:59" x14ac:dyDescent="0.3">
      <c r="A4" s="30"/>
      <c r="B4" s="30"/>
      <c r="C4" s="30"/>
      <c r="D4" s="34"/>
      <c r="E4" s="30"/>
      <c r="F4" s="30"/>
      <c r="G4" s="34"/>
      <c r="H4" s="30"/>
      <c r="I4" s="30"/>
      <c r="J4" s="34"/>
      <c r="K4" s="30"/>
      <c r="L4" s="30"/>
      <c r="M4" s="34"/>
      <c r="N4" s="30"/>
      <c r="O4" s="30"/>
      <c r="P4" s="34"/>
      <c r="Q4" s="30"/>
      <c r="R4" s="30"/>
      <c r="S4" s="34"/>
      <c r="T4" s="30"/>
      <c r="U4" s="30"/>
      <c r="V4" s="34"/>
      <c r="W4" s="30"/>
      <c r="X4" s="30"/>
      <c r="Y4" s="34"/>
      <c r="Z4" s="30"/>
      <c r="AA4" s="30"/>
    </row>
    <row r="5" spans="1:59" x14ac:dyDescent="0.3">
      <c r="A5" s="30"/>
      <c r="B5" s="36" t="s">
        <v>164</v>
      </c>
      <c r="C5" s="117">
        <v>2012</v>
      </c>
      <c r="D5" s="118"/>
      <c r="E5" s="119"/>
      <c r="F5" s="117">
        <v>2013</v>
      </c>
      <c r="G5" s="118"/>
      <c r="H5" s="119"/>
      <c r="I5" s="117">
        <v>2014</v>
      </c>
      <c r="J5" s="118"/>
      <c r="K5" s="119"/>
      <c r="L5" s="117">
        <v>2015</v>
      </c>
      <c r="M5" s="118"/>
      <c r="N5" s="119"/>
      <c r="O5" s="117">
        <v>2016</v>
      </c>
      <c r="P5" s="118"/>
      <c r="Q5" s="119"/>
      <c r="R5" s="117">
        <v>2017</v>
      </c>
      <c r="S5" s="118"/>
      <c r="T5" s="119"/>
      <c r="U5" s="117" t="s">
        <v>194</v>
      </c>
      <c r="V5" s="118"/>
      <c r="W5" s="119"/>
      <c r="X5" s="126">
        <v>2019</v>
      </c>
      <c r="Y5" s="126"/>
      <c r="Z5" s="126"/>
      <c r="AA5" s="30"/>
    </row>
    <row r="6" spans="1:59" ht="29" x14ac:dyDescent="0.35">
      <c r="A6" s="30"/>
      <c r="B6" s="37" t="s">
        <v>195</v>
      </c>
      <c r="C6" s="37" t="s">
        <v>196</v>
      </c>
      <c r="D6" s="38" t="s">
        <v>197</v>
      </c>
      <c r="E6" s="37" t="s">
        <v>198</v>
      </c>
      <c r="F6" s="37" t="s">
        <v>196</v>
      </c>
      <c r="G6" s="38" t="s">
        <v>197</v>
      </c>
      <c r="H6" s="37" t="s">
        <v>198</v>
      </c>
      <c r="I6" s="37" t="s">
        <v>196</v>
      </c>
      <c r="J6" s="38" t="s">
        <v>197</v>
      </c>
      <c r="K6" s="37" t="s">
        <v>198</v>
      </c>
      <c r="L6" s="37" t="s">
        <v>196</v>
      </c>
      <c r="M6" s="38" t="s">
        <v>197</v>
      </c>
      <c r="N6" s="37" t="s">
        <v>198</v>
      </c>
      <c r="O6" s="37" t="s">
        <v>196</v>
      </c>
      <c r="P6" s="38" t="s">
        <v>197</v>
      </c>
      <c r="Q6" s="37" t="s">
        <v>198</v>
      </c>
      <c r="R6" s="37" t="s">
        <v>196</v>
      </c>
      <c r="S6" s="38" t="s">
        <v>197</v>
      </c>
      <c r="T6" s="37" t="s">
        <v>198</v>
      </c>
      <c r="U6" s="37" t="s">
        <v>196</v>
      </c>
      <c r="V6" s="38" t="s">
        <v>197</v>
      </c>
      <c r="W6" s="37" t="s">
        <v>198</v>
      </c>
      <c r="X6" s="37" t="s">
        <v>196</v>
      </c>
      <c r="Y6" s="38" t="s">
        <v>197</v>
      </c>
      <c r="Z6" s="37" t="s">
        <v>198</v>
      </c>
      <c r="AA6" s="30"/>
    </row>
    <row r="7" spans="1:59" x14ac:dyDescent="0.3">
      <c r="A7" s="30"/>
      <c r="B7" s="39" t="s">
        <v>199</v>
      </c>
      <c r="C7" s="40">
        <v>54927.103999999999</v>
      </c>
      <c r="D7" s="41">
        <v>231587</v>
      </c>
      <c r="E7" s="40">
        <f>D7-C7</f>
        <v>176659.89600000001</v>
      </c>
      <c r="F7" s="40">
        <v>55487.790999999997</v>
      </c>
      <c r="G7" s="40">
        <v>293888.37</v>
      </c>
      <c r="H7" s="40">
        <f>G7-F7</f>
        <v>238400.579</v>
      </c>
      <c r="I7" s="42">
        <v>60737.684999999998</v>
      </c>
      <c r="J7" s="42">
        <v>348095.49</v>
      </c>
      <c r="K7" s="40">
        <f>J7-I7</f>
        <v>287357.80499999999</v>
      </c>
      <c r="L7" s="40">
        <v>42553</v>
      </c>
      <c r="M7" s="40">
        <v>368525</v>
      </c>
      <c r="N7" s="40">
        <f>M7-L7</f>
        <v>325972</v>
      </c>
      <c r="O7" s="40">
        <v>41505</v>
      </c>
      <c r="P7" s="40">
        <v>359105</v>
      </c>
      <c r="Q7" s="40">
        <f>P7-O7</f>
        <v>317600</v>
      </c>
      <c r="R7" s="40">
        <v>3237</v>
      </c>
      <c r="S7" s="40">
        <v>361329</v>
      </c>
      <c r="T7" s="40">
        <f>S7-R7</f>
        <v>358092</v>
      </c>
      <c r="U7" s="42">
        <v>29886</v>
      </c>
      <c r="V7" s="42">
        <v>357073</v>
      </c>
      <c r="W7" s="43">
        <v>248484</v>
      </c>
      <c r="X7" s="42">
        <v>31661</v>
      </c>
      <c r="Y7" s="42">
        <v>324451</v>
      </c>
      <c r="Z7" s="40">
        <f>Y7-X7</f>
        <v>292790</v>
      </c>
      <c r="AA7" s="30"/>
    </row>
    <row r="8" spans="1:59" x14ac:dyDescent="0.3">
      <c r="A8" s="30"/>
      <c r="B8" s="39" t="s">
        <v>200</v>
      </c>
      <c r="C8" s="40">
        <v>184707.18100000001</v>
      </c>
      <c r="D8" s="41">
        <v>600112</v>
      </c>
      <c r="E8" s="40">
        <f t="shared" ref="E8:E19" si="0">D8-C8</f>
        <v>415404.81900000002</v>
      </c>
      <c r="F8" s="40">
        <v>178508.27799999999</v>
      </c>
      <c r="G8" s="40">
        <v>700182.35</v>
      </c>
      <c r="H8" s="40">
        <f t="shared" ref="H8:H19" si="1">G8-F8</f>
        <v>521674.07199999999</v>
      </c>
      <c r="I8" s="40">
        <v>227716.56400000001</v>
      </c>
      <c r="J8" s="40">
        <v>802525.94</v>
      </c>
      <c r="K8" s="40">
        <f t="shared" ref="K8:K19" si="2">J8-I8</f>
        <v>574809.37599999993</v>
      </c>
      <c r="L8" s="40">
        <v>76106</v>
      </c>
      <c r="M8" s="40">
        <v>747239</v>
      </c>
      <c r="N8" s="40">
        <f t="shared" ref="N8:N19" si="3">M8-L8</f>
        <v>671133</v>
      </c>
      <c r="O8" s="40">
        <v>224819</v>
      </c>
      <c r="P8" s="40">
        <v>641447</v>
      </c>
      <c r="Q8" s="40">
        <f t="shared" ref="Q8:Q19" si="4">P8-O8</f>
        <v>416628</v>
      </c>
      <c r="R8" s="40">
        <v>290286</v>
      </c>
      <c r="S8" s="40">
        <v>619331</v>
      </c>
      <c r="T8" s="40">
        <f t="shared" ref="T8:T19" si="5">S8-R8</f>
        <v>329045</v>
      </c>
      <c r="U8" s="42">
        <v>245607</v>
      </c>
      <c r="V8" s="42">
        <v>680223</v>
      </c>
      <c r="W8" s="43">
        <v>32382</v>
      </c>
      <c r="X8" s="42">
        <v>382955</v>
      </c>
      <c r="Y8" s="42">
        <v>637354</v>
      </c>
      <c r="Z8" s="40">
        <f t="shared" ref="Z8:Z19" si="6">Y8-X8</f>
        <v>254399</v>
      </c>
      <c r="AA8" s="30"/>
    </row>
    <row r="9" spans="1:59" x14ac:dyDescent="0.3">
      <c r="A9" s="30"/>
      <c r="B9" s="39" t="s">
        <v>156</v>
      </c>
      <c r="C9" s="40">
        <v>15237362.613</v>
      </c>
      <c r="D9" s="41">
        <v>2634335</v>
      </c>
      <c r="E9" s="40">
        <f t="shared" si="0"/>
        <v>-12603027.613</v>
      </c>
      <c r="F9" s="40">
        <v>16640535.134</v>
      </c>
      <c r="G9" s="40">
        <v>3758995.72</v>
      </c>
      <c r="H9" s="40">
        <f t="shared" si="1"/>
        <v>-12881539.413999999</v>
      </c>
      <c r="I9" s="40">
        <v>16474014.304</v>
      </c>
      <c r="J9" s="40">
        <v>3192593.03</v>
      </c>
      <c r="K9" s="40">
        <f t="shared" si="2"/>
        <v>-13281421.274</v>
      </c>
      <c r="L9" s="40">
        <v>15670702</v>
      </c>
      <c r="M9" s="40">
        <v>2377359</v>
      </c>
      <c r="N9" s="40">
        <f t="shared" si="3"/>
        <v>-13293343</v>
      </c>
      <c r="O9" s="40">
        <v>14706242</v>
      </c>
      <c r="P9" s="40">
        <v>1898202</v>
      </c>
      <c r="Q9" s="40">
        <f t="shared" si="4"/>
        <v>-12808040</v>
      </c>
      <c r="R9" s="40">
        <v>13240156</v>
      </c>
      <c r="S9" s="40">
        <v>1728105</v>
      </c>
      <c r="T9" s="40">
        <f t="shared" si="5"/>
        <v>-11512051</v>
      </c>
      <c r="U9" s="42">
        <v>12681244</v>
      </c>
      <c r="V9" s="42">
        <v>1476391</v>
      </c>
      <c r="W9" s="43">
        <v>-11204853</v>
      </c>
      <c r="X9" s="42">
        <v>14531709</v>
      </c>
      <c r="Y9" s="42">
        <v>2569160</v>
      </c>
      <c r="Z9" s="40">
        <f t="shared" si="6"/>
        <v>-11962549</v>
      </c>
      <c r="AA9" s="30"/>
    </row>
    <row r="10" spans="1:59" x14ac:dyDescent="0.3">
      <c r="A10" s="30"/>
      <c r="B10" s="39" t="s">
        <v>157</v>
      </c>
      <c r="C10" s="40">
        <v>54147.02</v>
      </c>
      <c r="D10" s="43">
        <v>25651</v>
      </c>
      <c r="E10" s="40">
        <f t="shared" si="0"/>
        <v>-28496.019999999997</v>
      </c>
      <c r="F10" s="40">
        <v>52063</v>
      </c>
      <c r="G10" s="40">
        <v>164649</v>
      </c>
      <c r="H10" s="40">
        <f t="shared" si="1"/>
        <v>112586</v>
      </c>
      <c r="I10" s="40">
        <v>57090.347999999998</v>
      </c>
      <c r="J10" s="40">
        <v>183467</v>
      </c>
      <c r="K10" s="40">
        <f t="shared" si="2"/>
        <v>126376.652</v>
      </c>
      <c r="L10" s="40">
        <v>55766</v>
      </c>
      <c r="M10" s="40">
        <v>178804</v>
      </c>
      <c r="N10" s="40">
        <f t="shared" si="3"/>
        <v>123038</v>
      </c>
      <c r="O10" s="40">
        <v>58124</v>
      </c>
      <c r="P10" s="40">
        <v>183700</v>
      </c>
      <c r="Q10" s="40">
        <f t="shared" si="4"/>
        <v>125576</v>
      </c>
      <c r="R10" s="40">
        <v>57759</v>
      </c>
      <c r="S10" s="40">
        <v>174381</v>
      </c>
      <c r="T10" s="40">
        <f t="shared" si="5"/>
        <v>116622</v>
      </c>
      <c r="U10" s="42">
        <v>59389</v>
      </c>
      <c r="V10" s="42">
        <v>176235</v>
      </c>
      <c r="W10" s="43">
        <v>116846</v>
      </c>
      <c r="X10" s="42">
        <v>44929</v>
      </c>
      <c r="Y10" s="42">
        <v>185456</v>
      </c>
      <c r="Z10" s="40">
        <f t="shared" si="6"/>
        <v>140527</v>
      </c>
      <c r="AA10" s="30"/>
    </row>
    <row r="11" spans="1:59" x14ac:dyDescent="0.3">
      <c r="A11" s="30"/>
      <c r="B11" s="39" t="s">
        <v>158</v>
      </c>
      <c r="C11" s="44">
        <v>21546481.953000002</v>
      </c>
      <c r="D11" s="43">
        <v>39410178</v>
      </c>
      <c r="E11" s="40">
        <f t="shared" si="0"/>
        <v>17863696.046999998</v>
      </c>
      <c r="F11" s="44">
        <v>19756759.111000001</v>
      </c>
      <c r="G11" s="44">
        <v>33097667</v>
      </c>
      <c r="H11" s="40">
        <f t="shared" si="1"/>
        <v>13340907.888999999</v>
      </c>
      <c r="I11" s="44">
        <v>20028003.057</v>
      </c>
      <c r="J11" s="44">
        <v>35261936</v>
      </c>
      <c r="K11" s="40">
        <f t="shared" si="2"/>
        <v>15233932.943</v>
      </c>
      <c r="L11" s="44">
        <v>19006777</v>
      </c>
      <c r="M11" s="44">
        <v>31253851</v>
      </c>
      <c r="N11" s="40">
        <f t="shared" si="3"/>
        <v>12247074</v>
      </c>
      <c r="O11" s="44">
        <v>22401830</v>
      </c>
      <c r="P11" s="44">
        <v>34549366</v>
      </c>
      <c r="Q11" s="40">
        <f t="shared" si="4"/>
        <v>12147536</v>
      </c>
      <c r="R11" s="44">
        <v>22705931</v>
      </c>
      <c r="S11" s="44">
        <v>38293938</v>
      </c>
      <c r="T11" s="40">
        <f t="shared" si="5"/>
        <v>15588007</v>
      </c>
      <c r="U11" s="43">
        <v>22125769</v>
      </c>
      <c r="V11" s="43">
        <v>35442773</v>
      </c>
      <c r="W11" s="43">
        <v>13317004</v>
      </c>
      <c r="X11" s="43">
        <v>19710076</v>
      </c>
      <c r="Y11" s="43">
        <v>30322003</v>
      </c>
      <c r="Z11" s="40">
        <f t="shared" si="6"/>
        <v>10611927</v>
      </c>
      <c r="AA11" s="30"/>
    </row>
    <row r="12" spans="1:59" x14ac:dyDescent="0.3">
      <c r="A12" s="30"/>
      <c r="B12" s="39" t="s">
        <v>154</v>
      </c>
      <c r="C12" s="40">
        <v>5693943.5029999996</v>
      </c>
      <c r="D12" s="43">
        <v>11624688</v>
      </c>
      <c r="E12" s="40">
        <f t="shared" si="0"/>
        <v>5930744.4970000004</v>
      </c>
      <c r="F12" s="40">
        <v>6638181.1260000002</v>
      </c>
      <c r="G12" s="40">
        <v>14363040.27</v>
      </c>
      <c r="H12" s="40">
        <f t="shared" si="1"/>
        <v>7724859.1439999994</v>
      </c>
      <c r="I12" s="40">
        <v>7142167.7860000003</v>
      </c>
      <c r="J12" s="40">
        <v>12698957.779999999</v>
      </c>
      <c r="K12" s="40">
        <f t="shared" si="2"/>
        <v>5556789.993999999</v>
      </c>
      <c r="L12" s="40">
        <v>8044610</v>
      </c>
      <c r="M12" s="40">
        <v>16237092</v>
      </c>
      <c r="N12" s="40">
        <f t="shared" si="3"/>
        <v>8192482</v>
      </c>
      <c r="O12" s="40">
        <v>9916724</v>
      </c>
      <c r="P12" s="40">
        <v>15306661</v>
      </c>
      <c r="Q12" s="40">
        <f t="shared" si="4"/>
        <v>5389937</v>
      </c>
      <c r="R12" s="40">
        <v>9793786</v>
      </c>
      <c r="S12" s="40">
        <v>15066379</v>
      </c>
      <c r="T12" s="40">
        <f t="shared" si="5"/>
        <v>5272593</v>
      </c>
      <c r="U12" s="42">
        <v>10759098</v>
      </c>
      <c r="V12" s="42">
        <v>17922777</v>
      </c>
      <c r="W12" s="43">
        <v>7045843</v>
      </c>
      <c r="X12" s="42">
        <v>13130568</v>
      </c>
      <c r="Y12" s="42">
        <v>20932334</v>
      </c>
      <c r="Z12" s="40">
        <f t="shared" si="6"/>
        <v>7801766</v>
      </c>
      <c r="AA12" s="30"/>
    </row>
    <row r="13" spans="1:59" x14ac:dyDescent="0.3">
      <c r="A13" s="30"/>
      <c r="B13" s="39" t="s">
        <v>201</v>
      </c>
      <c r="C13" s="40">
        <v>56482.726000000002</v>
      </c>
      <c r="D13" s="41">
        <v>50359</v>
      </c>
      <c r="E13" s="40">
        <f t="shared" si="0"/>
        <v>-6123.7260000000024</v>
      </c>
      <c r="F13" s="40">
        <v>67385.091</v>
      </c>
      <c r="G13" s="40">
        <v>34745.5</v>
      </c>
      <c r="H13" s="40">
        <f t="shared" si="1"/>
        <v>-32639.591</v>
      </c>
      <c r="I13" s="40">
        <v>85274.281000000003</v>
      </c>
      <c r="J13" s="40">
        <v>43003.93</v>
      </c>
      <c r="K13" s="40">
        <f t="shared" si="2"/>
        <v>-42270.351000000002</v>
      </c>
      <c r="L13" s="40">
        <v>89155</v>
      </c>
      <c r="M13" s="40">
        <v>41835</v>
      </c>
      <c r="N13" s="40">
        <f t="shared" si="3"/>
        <v>-47320</v>
      </c>
      <c r="O13" s="40">
        <v>81559</v>
      </c>
      <c r="P13" s="40">
        <v>40617</v>
      </c>
      <c r="Q13" s="40">
        <f t="shared" si="4"/>
        <v>-40942</v>
      </c>
      <c r="R13" s="40">
        <v>38787</v>
      </c>
      <c r="S13" s="40">
        <v>39246</v>
      </c>
      <c r="T13" s="40">
        <f t="shared" si="5"/>
        <v>459</v>
      </c>
      <c r="U13" s="42">
        <v>43288</v>
      </c>
      <c r="V13" s="42">
        <v>34095</v>
      </c>
      <c r="W13" s="43">
        <v>-104862</v>
      </c>
      <c r="X13" s="42">
        <v>94861</v>
      </c>
      <c r="Y13" s="42">
        <v>35771</v>
      </c>
      <c r="Z13" s="40">
        <f t="shared" si="6"/>
        <v>-59090</v>
      </c>
      <c r="AA13" s="30"/>
    </row>
    <row r="14" spans="1:59" x14ac:dyDescent="0.3">
      <c r="A14" s="30"/>
      <c r="B14" s="39" t="s">
        <v>160</v>
      </c>
      <c r="C14" s="40">
        <v>1457463.39</v>
      </c>
      <c r="D14" s="41">
        <v>0</v>
      </c>
      <c r="E14" s="40">
        <f t="shared" si="0"/>
        <v>-1457463.39</v>
      </c>
      <c r="F14" s="40">
        <v>1532679.86</v>
      </c>
      <c r="G14" s="40">
        <v>0</v>
      </c>
      <c r="H14" s="40">
        <f t="shared" si="1"/>
        <v>-1532679.86</v>
      </c>
      <c r="I14" s="40">
        <v>1581573.2339999999</v>
      </c>
      <c r="J14" s="40">
        <v>0</v>
      </c>
      <c r="K14" s="40">
        <f t="shared" si="2"/>
        <v>-1581573.2339999999</v>
      </c>
      <c r="L14" s="40">
        <v>1470584</v>
      </c>
      <c r="M14" s="40">
        <v>0</v>
      </c>
      <c r="N14" s="40">
        <f t="shared" si="3"/>
        <v>-1470584</v>
      </c>
      <c r="O14" s="40">
        <v>1815166</v>
      </c>
      <c r="P14" s="40">
        <v>0</v>
      </c>
      <c r="Q14" s="40">
        <f t="shared" si="4"/>
        <v>-1815166</v>
      </c>
      <c r="R14" s="40">
        <v>1538418</v>
      </c>
      <c r="S14" s="40">
        <v>0</v>
      </c>
      <c r="T14" s="40">
        <f t="shared" si="5"/>
        <v>-1538418</v>
      </c>
      <c r="U14" s="42">
        <v>1931013</v>
      </c>
      <c r="V14" s="42">
        <v>0</v>
      </c>
      <c r="W14" s="43">
        <v>-1931013</v>
      </c>
      <c r="X14" s="42">
        <v>1851929</v>
      </c>
      <c r="Y14" s="42">
        <v>0</v>
      </c>
      <c r="Z14" s="40">
        <f t="shared" si="6"/>
        <v>-1851929</v>
      </c>
      <c r="AA14" s="30"/>
    </row>
    <row r="15" spans="1:59" x14ac:dyDescent="0.3">
      <c r="A15" s="30"/>
      <c r="B15" s="39" t="s">
        <v>202</v>
      </c>
      <c r="C15" s="40">
        <v>45367.523999999998</v>
      </c>
      <c r="D15" s="41">
        <v>5925</v>
      </c>
      <c r="E15" s="40">
        <f t="shared" si="0"/>
        <v>-39442.523999999998</v>
      </c>
      <c r="F15" s="40">
        <v>42318.627</v>
      </c>
      <c r="G15" s="40">
        <v>6151.44</v>
      </c>
      <c r="H15" s="40">
        <f t="shared" si="1"/>
        <v>-36167.186999999998</v>
      </c>
      <c r="I15" s="40">
        <v>42007.961000000003</v>
      </c>
      <c r="J15" s="40">
        <v>9883.98</v>
      </c>
      <c r="K15" s="40">
        <f t="shared" si="2"/>
        <v>-32123.981000000003</v>
      </c>
      <c r="L15" s="40">
        <v>38357</v>
      </c>
      <c r="M15" s="40">
        <v>6065</v>
      </c>
      <c r="N15" s="40">
        <f t="shared" si="3"/>
        <v>-32292</v>
      </c>
      <c r="O15" s="40">
        <v>67663</v>
      </c>
      <c r="P15" s="40">
        <v>4850</v>
      </c>
      <c r="Q15" s="40">
        <f t="shared" si="4"/>
        <v>-62813</v>
      </c>
      <c r="R15" s="40">
        <v>92676</v>
      </c>
      <c r="S15" s="40">
        <v>10394</v>
      </c>
      <c r="T15" s="40">
        <f t="shared" si="5"/>
        <v>-82282</v>
      </c>
      <c r="U15" s="42">
        <v>24353</v>
      </c>
      <c r="V15" s="42">
        <v>4856</v>
      </c>
      <c r="W15" s="43">
        <v>-19516</v>
      </c>
      <c r="X15" s="42">
        <v>27126</v>
      </c>
      <c r="Y15" s="42">
        <v>6623</v>
      </c>
      <c r="Z15" s="40">
        <f t="shared" si="6"/>
        <v>-20503</v>
      </c>
      <c r="AA15" s="30"/>
    </row>
    <row r="16" spans="1:59" x14ac:dyDescent="0.3">
      <c r="A16" s="30"/>
      <c r="B16" s="39" t="s">
        <v>153</v>
      </c>
      <c r="C16" s="40">
        <v>17225.784</v>
      </c>
      <c r="D16" s="41">
        <v>6412</v>
      </c>
      <c r="E16" s="40">
        <f t="shared" si="0"/>
        <v>-10813.784</v>
      </c>
      <c r="F16" s="40">
        <v>30207</v>
      </c>
      <c r="G16" s="40">
        <v>20493</v>
      </c>
      <c r="H16" s="40">
        <f t="shared" si="1"/>
        <v>-9714</v>
      </c>
      <c r="I16" s="40">
        <v>68860.429000000004</v>
      </c>
      <c r="J16" s="40">
        <v>24042.05</v>
      </c>
      <c r="K16" s="40">
        <f t="shared" si="2"/>
        <v>-44818.379000000001</v>
      </c>
      <c r="L16" s="40">
        <v>53328</v>
      </c>
      <c r="M16" s="40">
        <v>24208</v>
      </c>
      <c r="N16" s="40">
        <f t="shared" si="3"/>
        <v>-29120</v>
      </c>
      <c r="O16" s="40">
        <v>264761</v>
      </c>
      <c r="P16" s="40">
        <v>40936</v>
      </c>
      <c r="Q16" s="40">
        <f t="shared" si="4"/>
        <v>-223825</v>
      </c>
      <c r="R16" s="40">
        <v>294206</v>
      </c>
      <c r="S16" s="40">
        <v>194052</v>
      </c>
      <c r="T16" s="40">
        <f t="shared" si="5"/>
        <v>-100154</v>
      </c>
      <c r="U16" s="42">
        <v>680499</v>
      </c>
      <c r="V16" s="42">
        <v>571696</v>
      </c>
      <c r="W16" s="43">
        <v>95501</v>
      </c>
      <c r="X16" s="42">
        <v>398341</v>
      </c>
      <c r="Y16" s="42">
        <v>676337</v>
      </c>
      <c r="Z16" s="40">
        <f t="shared" si="6"/>
        <v>277996</v>
      </c>
      <c r="AA16" s="30"/>
    </row>
    <row r="17" spans="1:58" x14ac:dyDescent="0.3">
      <c r="A17" s="30"/>
      <c r="B17" s="39" t="s">
        <v>203</v>
      </c>
      <c r="C17" s="40">
        <v>75430.817999999999</v>
      </c>
      <c r="D17" s="40"/>
      <c r="E17" s="40">
        <f t="shared" si="0"/>
        <v>-75430.817999999999</v>
      </c>
      <c r="F17" s="40">
        <v>78700.067999999999</v>
      </c>
      <c r="G17" s="40">
        <v>1.6000000000000001E-3</v>
      </c>
      <c r="H17" s="40">
        <f t="shared" si="1"/>
        <v>-78700.066399999996</v>
      </c>
      <c r="I17" s="40">
        <v>78258.206000000006</v>
      </c>
      <c r="J17" s="40">
        <v>1.6000000000000001E-3</v>
      </c>
      <c r="K17" s="40">
        <f t="shared" si="2"/>
        <v>-78258.204400000002</v>
      </c>
      <c r="L17" s="40">
        <f>L19-SUM(L7:L16,L18)</f>
        <v>112289</v>
      </c>
      <c r="M17" s="42">
        <v>0</v>
      </c>
      <c r="N17" s="40">
        <f t="shared" si="3"/>
        <v>-112289</v>
      </c>
      <c r="O17" s="40">
        <f>O19-SUM(O7:O16,O18)</f>
        <v>132509</v>
      </c>
      <c r="P17" s="40">
        <f>O17/$O$19</f>
        <v>2.4887969484350663E-3</v>
      </c>
      <c r="Q17" s="40">
        <f t="shared" si="4"/>
        <v>-132508.99751120305</v>
      </c>
      <c r="R17" s="40">
        <f>R19-SUM(R7:R16,R18)</f>
        <v>118797</v>
      </c>
      <c r="S17" s="42">
        <v>0</v>
      </c>
      <c r="T17" s="40">
        <f t="shared" si="5"/>
        <v>-118797</v>
      </c>
      <c r="U17" s="42">
        <f>U19-SUM(U7:U16,U18)</f>
        <v>140057</v>
      </c>
      <c r="V17" s="42">
        <v>0</v>
      </c>
      <c r="W17" s="43"/>
      <c r="X17" s="42">
        <f>X19-SUM(X7:X16,X18)</f>
        <v>165171</v>
      </c>
      <c r="Y17" s="42">
        <v>0</v>
      </c>
      <c r="Z17" s="40">
        <f t="shared" si="6"/>
        <v>-165171</v>
      </c>
      <c r="AA17" s="30"/>
    </row>
    <row r="18" spans="1:58" x14ac:dyDescent="0.3">
      <c r="A18" s="30"/>
      <c r="B18" s="39" t="s">
        <v>152</v>
      </c>
      <c r="C18" s="40">
        <v>2521208.784</v>
      </c>
      <c r="D18" s="41">
        <v>6343484</v>
      </c>
      <c r="E18" s="40">
        <f t="shared" si="0"/>
        <v>3822275.216</v>
      </c>
      <c r="F18" s="40">
        <v>2670445</v>
      </c>
      <c r="G18" s="41">
        <v>7455702</v>
      </c>
      <c r="H18" s="40">
        <f t="shared" si="1"/>
        <v>4785257</v>
      </c>
      <c r="I18" s="42">
        <v>2698709.2289999998</v>
      </c>
      <c r="J18" s="41">
        <v>7555402</v>
      </c>
      <c r="K18" s="40">
        <f t="shared" si="2"/>
        <v>4856692.7709999997</v>
      </c>
      <c r="L18" s="40">
        <v>3142712</v>
      </c>
      <c r="M18" s="40">
        <v>6631555</v>
      </c>
      <c r="N18" s="40">
        <f t="shared" si="3"/>
        <v>3488843</v>
      </c>
      <c r="O18" s="40">
        <v>3531288</v>
      </c>
      <c r="P18" s="41">
        <v>7157128</v>
      </c>
      <c r="Q18" s="40">
        <f t="shared" si="4"/>
        <v>3625840</v>
      </c>
      <c r="R18" s="40">
        <v>2563816</v>
      </c>
      <c r="S18" s="40">
        <v>6226593</v>
      </c>
      <c r="T18" s="40">
        <f t="shared" si="5"/>
        <v>3662777</v>
      </c>
      <c r="U18" s="42">
        <v>2396878</v>
      </c>
      <c r="V18" s="41">
        <v>7447442</v>
      </c>
      <c r="W18" s="43">
        <v>5050564</v>
      </c>
      <c r="X18" s="42">
        <v>2570414</v>
      </c>
      <c r="Y18" s="42">
        <v>6568889</v>
      </c>
      <c r="Z18" s="40">
        <f t="shared" si="6"/>
        <v>3998475</v>
      </c>
      <c r="AA18" s="30"/>
    </row>
    <row r="19" spans="1:58" ht="14.5" x14ac:dyDescent="0.35">
      <c r="A19" s="30"/>
      <c r="B19" s="45" t="s">
        <v>135</v>
      </c>
      <c r="C19" s="46">
        <v>46944748.401000001</v>
      </c>
      <c r="D19" s="46">
        <f>SUM(D7:D18)</f>
        <v>60932731</v>
      </c>
      <c r="E19" s="40">
        <f t="shared" si="0"/>
        <v>13987982.598999999</v>
      </c>
      <c r="F19" s="46">
        <v>47743270.086000003</v>
      </c>
      <c r="G19" s="46">
        <f>SUM(G7:G18)</f>
        <v>59895514.651599988</v>
      </c>
      <c r="H19" s="40">
        <f t="shared" si="1"/>
        <v>12152244.565599985</v>
      </c>
      <c r="I19" s="46">
        <v>48544413.083999999</v>
      </c>
      <c r="J19" s="46">
        <f>SUM(J7:J18)</f>
        <v>60119907.201599993</v>
      </c>
      <c r="K19" s="40">
        <f t="shared" si="2"/>
        <v>11575494.117599994</v>
      </c>
      <c r="L19" s="47">
        <v>47802939</v>
      </c>
      <c r="M19" s="46">
        <f>SUM(M7:M18)</f>
        <v>57866533</v>
      </c>
      <c r="N19" s="40">
        <f t="shared" si="3"/>
        <v>10063594</v>
      </c>
      <c r="O19" s="47">
        <v>53242190</v>
      </c>
      <c r="P19" s="46">
        <f>SUM(P7:P18)</f>
        <v>60182012.002488799</v>
      </c>
      <c r="Q19" s="40">
        <f t="shared" si="4"/>
        <v>6939822.0024887994</v>
      </c>
      <c r="R19" s="47">
        <v>50737855</v>
      </c>
      <c r="S19" s="46">
        <f>SUM(S7:S18)</f>
        <v>62713748</v>
      </c>
      <c r="T19" s="40">
        <f t="shared" si="5"/>
        <v>11975893</v>
      </c>
      <c r="U19" s="48">
        <v>51117081</v>
      </c>
      <c r="V19" s="46">
        <f>SUM(V7:V18)</f>
        <v>64113561</v>
      </c>
      <c r="W19" s="113">
        <v>13200788</v>
      </c>
      <c r="X19" s="48">
        <v>52939740</v>
      </c>
      <c r="Y19" s="46">
        <f>SUM(Y7:Y18)</f>
        <v>62258378</v>
      </c>
      <c r="Z19" s="40">
        <f t="shared" si="6"/>
        <v>9318638</v>
      </c>
      <c r="AA19" s="30"/>
    </row>
    <row r="20" spans="1:58" x14ac:dyDescent="0.3">
      <c r="A20" s="30"/>
      <c r="B20" s="30"/>
      <c r="C20" s="30"/>
      <c r="D20" s="34"/>
      <c r="E20" s="30"/>
      <c r="F20" s="30"/>
      <c r="G20" s="34"/>
      <c r="H20" s="30"/>
      <c r="I20" s="30"/>
      <c r="J20" s="34"/>
      <c r="K20" s="30"/>
      <c r="L20" s="30"/>
      <c r="M20" s="34"/>
      <c r="N20" s="30"/>
      <c r="O20" s="30"/>
      <c r="P20" s="34"/>
      <c r="Q20" s="30"/>
      <c r="R20" s="30"/>
      <c r="S20" s="34"/>
      <c r="T20" s="30"/>
      <c r="U20" s="30"/>
      <c r="V20" s="34"/>
      <c r="W20" s="56"/>
      <c r="X20" s="30"/>
      <c r="Y20" s="34"/>
      <c r="Z20" s="30"/>
      <c r="AA20" s="30"/>
    </row>
    <row r="21" spans="1:58" x14ac:dyDescent="0.3">
      <c r="A21" s="30"/>
      <c r="B21" s="30"/>
      <c r="C21" s="30"/>
      <c r="D21" s="34"/>
      <c r="E21" s="30"/>
      <c r="F21" s="30"/>
      <c r="G21" s="34"/>
      <c r="H21" s="30"/>
      <c r="I21" s="30"/>
      <c r="J21" s="34"/>
      <c r="K21" s="30"/>
      <c r="L21" s="56"/>
      <c r="M21" s="34"/>
      <c r="N21" s="30"/>
      <c r="O21" s="30"/>
      <c r="P21" s="34"/>
      <c r="Q21" s="30"/>
      <c r="R21" s="30"/>
      <c r="S21" s="34"/>
      <c r="T21" s="30"/>
      <c r="U21" s="30"/>
      <c r="V21" s="60"/>
      <c r="W21" s="56"/>
      <c r="X21" s="30"/>
      <c r="Y21" s="34"/>
      <c r="Z21" s="30"/>
      <c r="AA21" s="30"/>
    </row>
    <row r="22" spans="1:58" x14ac:dyDescent="0.3">
      <c r="A22" s="30"/>
      <c r="B22" s="30" t="s">
        <v>204</v>
      </c>
      <c r="C22" s="30"/>
      <c r="D22" s="34"/>
      <c r="E22" s="30"/>
      <c r="F22" s="30"/>
      <c r="G22" s="34"/>
      <c r="H22" s="30"/>
      <c r="I22" s="30"/>
      <c r="J22" s="34"/>
      <c r="K22" s="30"/>
      <c r="L22" s="56"/>
      <c r="M22" s="34"/>
      <c r="N22" s="30"/>
      <c r="O22" s="30"/>
      <c r="P22" s="34"/>
      <c r="Q22" s="30"/>
      <c r="R22" s="30"/>
      <c r="S22" s="34"/>
      <c r="T22" s="30"/>
      <c r="U22" s="30"/>
      <c r="V22" s="60"/>
      <c r="W22" s="56"/>
      <c r="X22" s="30"/>
      <c r="Y22" s="34"/>
      <c r="Z22" s="30"/>
      <c r="AA22" s="30"/>
    </row>
    <row r="23" spans="1:58" x14ac:dyDescent="0.3">
      <c r="A23" s="30"/>
      <c r="B23" s="30" t="s">
        <v>205</v>
      </c>
      <c r="C23" s="30"/>
      <c r="D23" s="34"/>
      <c r="E23" s="30"/>
      <c r="F23" s="30"/>
      <c r="G23" s="34"/>
      <c r="H23" s="30"/>
      <c r="I23" s="30"/>
      <c r="J23" s="34"/>
      <c r="K23" s="30"/>
      <c r="L23" s="30"/>
      <c r="M23" s="34"/>
      <c r="N23" s="30"/>
      <c r="O23" s="30"/>
      <c r="P23" s="34"/>
      <c r="Q23" s="30"/>
      <c r="R23" s="30"/>
      <c r="S23" s="34"/>
      <c r="T23" s="30"/>
      <c r="U23" s="30"/>
      <c r="V23" s="34"/>
      <c r="W23" s="56"/>
      <c r="X23" s="30"/>
      <c r="Y23" s="34"/>
      <c r="Z23" s="30"/>
      <c r="AA23" s="30"/>
    </row>
    <row r="24" spans="1:58" x14ac:dyDescent="0.3">
      <c r="A24" s="30"/>
      <c r="B24" s="30" t="s">
        <v>206</v>
      </c>
      <c r="C24" s="30"/>
      <c r="D24" s="34"/>
      <c r="E24" s="30"/>
      <c r="F24" s="30"/>
      <c r="G24" s="34"/>
      <c r="H24" s="30"/>
      <c r="I24" s="30"/>
      <c r="J24" s="34"/>
      <c r="K24" s="30"/>
      <c r="L24" s="30"/>
      <c r="M24" s="34"/>
      <c r="N24" s="30"/>
      <c r="O24" s="30"/>
      <c r="P24" s="34"/>
      <c r="Q24" s="30"/>
      <c r="R24" s="30"/>
      <c r="S24" s="34"/>
      <c r="T24" s="30"/>
      <c r="U24" s="30"/>
      <c r="V24" s="34"/>
      <c r="W24" s="56"/>
      <c r="X24" s="30"/>
      <c r="Y24" s="34"/>
      <c r="Z24" s="30"/>
      <c r="AA24" s="30"/>
    </row>
    <row r="25" spans="1:58" x14ac:dyDescent="0.3">
      <c r="A25" s="30"/>
      <c r="B25" s="30" t="s">
        <v>207</v>
      </c>
      <c r="C25" s="30"/>
      <c r="D25" s="34"/>
      <c r="E25" s="30"/>
      <c r="F25" s="30"/>
      <c r="G25" s="34"/>
      <c r="H25" s="30"/>
      <c r="I25" s="30"/>
      <c r="J25" s="34"/>
      <c r="K25" s="30"/>
      <c r="L25" s="30"/>
      <c r="M25" s="34"/>
      <c r="N25" s="30"/>
      <c r="O25" s="30"/>
      <c r="P25" s="34"/>
      <c r="Q25" s="30"/>
      <c r="R25" s="30"/>
      <c r="S25" s="34"/>
      <c r="T25" s="30"/>
      <c r="U25" s="30"/>
      <c r="V25" s="34"/>
      <c r="W25" s="56"/>
      <c r="X25" s="30"/>
      <c r="Y25" s="34"/>
      <c r="Z25" s="30"/>
      <c r="AA25" s="30"/>
    </row>
    <row r="26" spans="1:58" x14ac:dyDescent="0.3">
      <c r="A26" s="30"/>
      <c r="B26" s="30" t="s">
        <v>208</v>
      </c>
      <c r="C26" s="30"/>
      <c r="D26" s="34"/>
      <c r="E26" s="30"/>
      <c r="F26" s="30"/>
      <c r="G26" s="34"/>
      <c r="H26" s="30"/>
      <c r="I26" s="30"/>
      <c r="J26" s="34"/>
      <c r="K26" s="30"/>
      <c r="L26" s="30"/>
      <c r="M26" s="34"/>
      <c r="N26" s="30"/>
      <c r="O26" s="30"/>
      <c r="P26" s="34"/>
      <c r="Q26" s="30"/>
      <c r="R26" s="30"/>
      <c r="S26" s="34"/>
      <c r="T26" s="30"/>
      <c r="U26" s="30"/>
      <c r="V26" s="34"/>
      <c r="W26" s="56"/>
      <c r="X26" s="30"/>
      <c r="Y26" s="34"/>
      <c r="Z26" s="30"/>
      <c r="AA26" s="30"/>
    </row>
    <row r="27" spans="1:58" x14ac:dyDescent="0.3">
      <c r="A27" s="30"/>
      <c r="B27" s="30" t="s">
        <v>209</v>
      </c>
      <c r="C27" s="30"/>
      <c r="D27" s="34"/>
      <c r="E27" s="30"/>
      <c r="F27" s="30"/>
      <c r="G27" s="34"/>
      <c r="H27" s="30"/>
      <c r="I27" s="30"/>
      <c r="J27" s="34"/>
      <c r="K27" s="30"/>
      <c r="L27" s="30"/>
      <c r="M27" s="34"/>
      <c r="N27" s="30"/>
      <c r="O27" s="30"/>
      <c r="P27" s="34"/>
      <c r="Q27" s="30"/>
      <c r="R27" s="30"/>
      <c r="S27" s="34"/>
      <c r="T27" s="30"/>
      <c r="U27" s="30"/>
      <c r="V27" s="34"/>
      <c r="W27" s="56"/>
      <c r="X27" s="30"/>
      <c r="Y27" s="34"/>
      <c r="Z27" s="30"/>
      <c r="AA27" s="30"/>
    </row>
    <row r="28" spans="1:58" x14ac:dyDescent="0.3">
      <c r="A28" s="30"/>
      <c r="B28" s="59" t="s">
        <v>226</v>
      </c>
      <c r="C28" s="30"/>
      <c r="D28" s="34"/>
      <c r="E28" s="30"/>
      <c r="F28" s="30"/>
      <c r="G28" s="34"/>
      <c r="H28" s="30"/>
      <c r="I28" s="30"/>
      <c r="J28" s="34"/>
      <c r="K28" s="30"/>
      <c r="L28" s="30"/>
      <c r="M28" s="34"/>
      <c r="N28" s="30"/>
      <c r="O28" s="30"/>
      <c r="P28" s="34"/>
      <c r="Q28" s="30"/>
      <c r="R28" s="30"/>
      <c r="S28" s="34"/>
      <c r="T28" s="30"/>
      <c r="U28" s="30"/>
      <c r="V28" s="34"/>
      <c r="W28" s="56"/>
      <c r="X28" s="30"/>
      <c r="Y28" s="34"/>
      <c r="Z28" s="30"/>
      <c r="AA28" s="30"/>
    </row>
    <row r="29" spans="1:58" s="50" customFormat="1" x14ac:dyDescent="0.3">
      <c r="A29" s="30"/>
      <c r="B29" s="61" t="s">
        <v>227</v>
      </c>
      <c r="C29" s="30"/>
      <c r="D29" s="34"/>
      <c r="E29" s="30"/>
      <c r="F29" s="30"/>
      <c r="G29" s="34"/>
      <c r="H29" s="30"/>
      <c r="I29" s="30"/>
      <c r="J29" s="34"/>
      <c r="K29" s="30"/>
      <c r="L29" s="30"/>
      <c r="M29" s="34"/>
      <c r="N29" s="30"/>
      <c r="O29" s="30"/>
      <c r="P29" s="34"/>
      <c r="Q29" s="30"/>
      <c r="R29" s="30"/>
      <c r="S29" s="34"/>
      <c r="T29" s="30"/>
      <c r="U29" s="30"/>
      <c r="V29" s="34"/>
      <c r="W29" s="30"/>
      <c r="X29" s="30"/>
      <c r="Y29" s="34"/>
      <c r="Z29" s="30"/>
      <c r="AA29" s="30"/>
    </row>
    <row r="30" spans="1:58" s="50" customFormat="1" x14ac:dyDescent="0.3">
      <c r="A30" s="30"/>
      <c r="B30" s="30"/>
      <c r="C30" s="30"/>
      <c r="D30" s="34"/>
      <c r="E30" s="30"/>
      <c r="F30" s="30"/>
      <c r="G30" s="34"/>
      <c r="H30" s="30"/>
      <c r="I30" s="30"/>
      <c r="J30" s="34"/>
      <c r="K30" s="30"/>
      <c r="L30" s="30"/>
      <c r="M30" s="34"/>
      <c r="N30" s="30"/>
      <c r="O30" s="30"/>
      <c r="P30" s="34"/>
      <c r="Q30" s="30"/>
      <c r="R30" s="30"/>
      <c r="S30" s="34"/>
      <c r="T30" s="30"/>
      <c r="U30" s="30"/>
      <c r="V30" s="34"/>
      <c r="W30" s="30"/>
      <c r="X30" s="30"/>
      <c r="Y30" s="34"/>
      <c r="Z30" s="30"/>
      <c r="AA30" s="30"/>
    </row>
    <row r="31" spans="1:58" s="50" customFormat="1" x14ac:dyDescent="0.3">
      <c r="A31" s="30"/>
      <c r="B31" s="30"/>
      <c r="C31" s="30"/>
      <c r="D31" s="34"/>
      <c r="E31" s="30"/>
      <c r="F31" s="30"/>
      <c r="G31" s="34"/>
      <c r="H31" s="30"/>
      <c r="I31" s="30"/>
      <c r="J31" s="34"/>
      <c r="K31" s="30"/>
      <c r="L31" s="30"/>
      <c r="M31" s="34"/>
      <c r="N31" s="30"/>
      <c r="O31" s="30"/>
      <c r="P31" s="34"/>
      <c r="Q31" s="30"/>
      <c r="R31" s="30"/>
      <c r="S31" s="34"/>
      <c r="T31" s="30"/>
      <c r="U31" s="30"/>
      <c r="V31" s="34"/>
      <c r="W31" s="30"/>
      <c r="X31" s="30"/>
      <c r="Y31" s="34"/>
      <c r="Z31" s="30"/>
      <c r="AA31" s="30"/>
    </row>
    <row r="32" spans="1:58" x14ac:dyDescent="0.3">
      <c r="A32" s="30"/>
      <c r="B32" s="30"/>
      <c r="C32" s="123">
        <v>2012</v>
      </c>
      <c r="D32" s="124"/>
      <c r="E32" s="124"/>
      <c r="F32" s="124"/>
      <c r="G32" s="124"/>
      <c r="H32" s="124"/>
      <c r="I32" s="125"/>
      <c r="J32" s="120">
        <v>2013</v>
      </c>
      <c r="K32" s="121"/>
      <c r="L32" s="121"/>
      <c r="M32" s="121"/>
      <c r="N32" s="121"/>
      <c r="O32" s="121"/>
      <c r="P32" s="122"/>
      <c r="Q32" s="123">
        <v>2014</v>
      </c>
      <c r="R32" s="124"/>
      <c r="S32" s="124"/>
      <c r="T32" s="124"/>
      <c r="U32" s="124"/>
      <c r="V32" s="124"/>
      <c r="W32" s="125"/>
      <c r="X32" s="123">
        <v>2015</v>
      </c>
      <c r="Y32" s="124"/>
      <c r="Z32" s="124"/>
      <c r="AA32" s="124"/>
      <c r="AB32" s="124"/>
      <c r="AC32" s="124"/>
      <c r="AD32" s="125"/>
      <c r="AE32" s="123">
        <v>2016</v>
      </c>
      <c r="AF32" s="124"/>
      <c r="AG32" s="124"/>
      <c r="AH32" s="124"/>
      <c r="AI32" s="124"/>
      <c r="AJ32" s="124"/>
      <c r="AK32" s="125"/>
      <c r="AL32" s="123">
        <v>2017</v>
      </c>
      <c r="AM32" s="124"/>
      <c r="AN32" s="124"/>
      <c r="AO32" s="124"/>
      <c r="AP32" s="124"/>
      <c r="AQ32" s="124"/>
      <c r="AR32" s="125"/>
      <c r="AS32" s="123">
        <v>2018</v>
      </c>
      <c r="AT32" s="124"/>
      <c r="AU32" s="124"/>
      <c r="AV32" s="124"/>
      <c r="AW32" s="124"/>
      <c r="AX32" s="124"/>
      <c r="AY32" s="125"/>
      <c r="AZ32" s="123">
        <v>2019</v>
      </c>
      <c r="BA32" s="124"/>
      <c r="BB32" s="124"/>
      <c r="BC32" s="124"/>
      <c r="BD32" s="124"/>
      <c r="BE32" s="124"/>
      <c r="BF32" s="125"/>
    </row>
    <row r="33" spans="1:58" ht="58" x14ac:dyDescent="0.35">
      <c r="A33" s="30"/>
      <c r="B33" s="30"/>
      <c r="C33" s="62" t="s">
        <v>218</v>
      </c>
      <c r="D33" s="63" t="s">
        <v>214</v>
      </c>
      <c r="E33" s="63" t="s">
        <v>219</v>
      </c>
      <c r="F33" s="63" t="s">
        <v>197</v>
      </c>
      <c r="G33" s="63" t="s">
        <v>215</v>
      </c>
      <c r="H33" s="63" t="s">
        <v>223</v>
      </c>
      <c r="I33" s="64" t="s">
        <v>224</v>
      </c>
      <c r="J33" s="62" t="s">
        <v>218</v>
      </c>
      <c r="K33" s="63" t="s">
        <v>214</v>
      </c>
      <c r="L33" s="63" t="s">
        <v>219</v>
      </c>
      <c r="M33" s="63" t="s">
        <v>197</v>
      </c>
      <c r="N33" s="63" t="s">
        <v>215</v>
      </c>
      <c r="O33" s="63" t="s">
        <v>223</v>
      </c>
      <c r="P33" s="64" t="s">
        <v>224</v>
      </c>
      <c r="Q33" s="62" t="s">
        <v>218</v>
      </c>
      <c r="R33" s="63" t="s">
        <v>214</v>
      </c>
      <c r="S33" s="63" t="s">
        <v>219</v>
      </c>
      <c r="T33" s="63" t="s">
        <v>197</v>
      </c>
      <c r="U33" s="63" t="s">
        <v>215</v>
      </c>
      <c r="V33" s="63" t="s">
        <v>223</v>
      </c>
      <c r="W33" s="64" t="s">
        <v>224</v>
      </c>
      <c r="X33" s="62" t="s">
        <v>218</v>
      </c>
      <c r="Y33" s="63" t="s">
        <v>214</v>
      </c>
      <c r="Z33" s="63" t="s">
        <v>219</v>
      </c>
      <c r="AA33" s="63" t="s">
        <v>197</v>
      </c>
      <c r="AB33" s="63" t="s">
        <v>215</v>
      </c>
      <c r="AC33" s="63" t="s">
        <v>223</v>
      </c>
      <c r="AD33" s="64" t="s">
        <v>224</v>
      </c>
      <c r="AE33" s="62" t="s">
        <v>218</v>
      </c>
      <c r="AF33" s="63" t="s">
        <v>214</v>
      </c>
      <c r="AG33" s="63" t="s">
        <v>219</v>
      </c>
      <c r="AH33" s="63" t="s">
        <v>197</v>
      </c>
      <c r="AI33" s="63" t="s">
        <v>215</v>
      </c>
      <c r="AJ33" s="63" t="s">
        <v>223</v>
      </c>
      <c r="AK33" s="64" t="s">
        <v>224</v>
      </c>
      <c r="AL33" s="62" t="s">
        <v>218</v>
      </c>
      <c r="AM33" s="63" t="s">
        <v>214</v>
      </c>
      <c r="AN33" s="63" t="s">
        <v>219</v>
      </c>
      <c r="AO33" s="63" t="s">
        <v>197</v>
      </c>
      <c r="AP33" s="63" t="s">
        <v>215</v>
      </c>
      <c r="AQ33" s="63" t="s">
        <v>223</v>
      </c>
      <c r="AR33" s="64" t="s">
        <v>224</v>
      </c>
      <c r="AS33" s="62" t="s">
        <v>218</v>
      </c>
      <c r="AT33" s="63" t="s">
        <v>214</v>
      </c>
      <c r="AU33" s="63" t="s">
        <v>219</v>
      </c>
      <c r="AV33" s="63" t="s">
        <v>197</v>
      </c>
      <c r="AW33" s="63" t="s">
        <v>215</v>
      </c>
      <c r="AX33" s="63" t="s">
        <v>223</v>
      </c>
      <c r="AY33" s="64" t="s">
        <v>224</v>
      </c>
      <c r="AZ33" s="62" t="s">
        <v>218</v>
      </c>
      <c r="BA33" s="63" t="s">
        <v>214</v>
      </c>
      <c r="BB33" s="63" t="s">
        <v>219</v>
      </c>
      <c r="BC33" s="63" t="s">
        <v>197</v>
      </c>
      <c r="BD33" s="63" t="s">
        <v>215</v>
      </c>
      <c r="BE33" s="63" t="s">
        <v>223</v>
      </c>
      <c r="BF33" s="64" t="s">
        <v>224</v>
      </c>
    </row>
    <row r="34" spans="1:58" ht="14.5" x14ac:dyDescent="0.35">
      <c r="A34" s="30"/>
      <c r="B34" s="3" t="s">
        <v>136</v>
      </c>
      <c r="C34" s="65">
        <f>C9</f>
        <v>15237362.613</v>
      </c>
      <c r="D34" s="58">
        <f>C34/$C$50</f>
        <v>0.32510314634604054</v>
      </c>
      <c r="E34" s="58">
        <f>C34+(D34*$C$17)</f>
        <v>15261885.409263255</v>
      </c>
      <c r="F34" s="52">
        <f>D9</f>
        <v>2634335</v>
      </c>
      <c r="G34" s="58">
        <f>F34/$F$51</f>
        <v>4.3233496296103978E-2</v>
      </c>
      <c r="H34" s="58">
        <f>IF(E34&gt;F34,E34-F34,0)</f>
        <v>12627550.409263255</v>
      </c>
      <c r="I34" s="66">
        <f>IF(F34&gt;E34,F34-E34,0)</f>
        <v>0</v>
      </c>
      <c r="J34" s="71">
        <f>F9</f>
        <v>16640535.134</v>
      </c>
      <c r="K34" s="52">
        <f>J34/$J$50</f>
        <v>0.34911749183336571</v>
      </c>
      <c r="L34" s="52">
        <f>J34+(K34*$F$17)</f>
        <v>16668010.704347275</v>
      </c>
      <c r="M34" s="58">
        <f>G9</f>
        <v>3758995.72</v>
      </c>
      <c r="N34" s="58">
        <f>M34/$M$51</f>
        <v>6.275921898268555E-2</v>
      </c>
      <c r="O34" s="58">
        <f>IF(L34&gt;M34,L34-M34,0)</f>
        <v>12909014.984347275</v>
      </c>
      <c r="P34" s="66">
        <f>IF(M34&gt;L34,M34-L34,0)</f>
        <v>0</v>
      </c>
      <c r="Q34" s="71">
        <f>I9</f>
        <v>16474014.304</v>
      </c>
      <c r="R34" s="58">
        <f>Q34/$Q$50</f>
        <v>0.33990759831203293</v>
      </c>
      <c r="S34" s="58">
        <f>Q34+(R34*$I$17)</f>
        <v>16500614.862849668</v>
      </c>
      <c r="T34" s="58">
        <f>J9</f>
        <v>3192593.03</v>
      </c>
      <c r="U34" s="58">
        <f>T34/$T$51</f>
        <v>5.3103758450245911E-2</v>
      </c>
      <c r="V34" s="58">
        <f>IF(S34&gt;T34,S34-T34,0)</f>
        <v>13308021.832849668</v>
      </c>
      <c r="W34" s="66">
        <f>IF(T34&gt;S34,T34-S34,0)</f>
        <v>0</v>
      </c>
      <c r="X34" s="71">
        <f>L9</f>
        <v>15670702</v>
      </c>
      <c r="Y34" s="58">
        <f>X34/$X$50</f>
        <v>0.32859065665911452</v>
      </c>
      <c r="Z34" s="58">
        <f>X34+(Y34*$L$17)</f>
        <v>15707599.116245596</v>
      </c>
      <c r="AA34" s="58">
        <f>M9</f>
        <v>2377359</v>
      </c>
      <c r="AB34" s="58">
        <f>AA34/$AA$51</f>
        <v>4.108348775621308E-2</v>
      </c>
      <c r="AC34" s="58">
        <f>IF(Z34&gt;AA34,Z34-AA34,0)</f>
        <v>13330240.116245596</v>
      </c>
      <c r="AD34" s="66">
        <f>IF(AA34&gt;Z34,AA34-Z34,0)</f>
        <v>0</v>
      </c>
      <c r="AE34" s="71">
        <f>O9</f>
        <v>14706242</v>
      </c>
      <c r="AF34" s="58">
        <f>AE34/$AE$50</f>
        <v>0.27690322598623779</v>
      </c>
      <c r="AG34" s="58">
        <f>AE34+(AF34*$O$17)</f>
        <v>14742934.16957221</v>
      </c>
      <c r="AH34" s="58">
        <f>P9</f>
        <v>1898202</v>
      </c>
      <c r="AI34" s="58">
        <f>AH34/$AH$51</f>
        <v>3.1541019266687197E-2</v>
      </c>
      <c r="AJ34" s="58">
        <f>IF(AG34&gt;AH34,AG34-AH34,0)</f>
        <v>12844732.16957221</v>
      </c>
      <c r="AK34" s="66">
        <f>IF(AH34&gt;AG34,AH34-AG34,0)</f>
        <v>0</v>
      </c>
      <c r="AL34" s="71">
        <f>R9</f>
        <v>13240156</v>
      </c>
      <c r="AM34" s="58">
        <f>AL34/$AL$50</f>
        <v>0.26156464626425879</v>
      </c>
      <c r="AN34" s="58">
        <f>AL34+(AM34*$R$17)</f>
        <v>13271229.095282255</v>
      </c>
      <c r="AO34" s="58">
        <f>S9</f>
        <v>1728105</v>
      </c>
      <c r="AP34" s="58">
        <f>AO34/$AO$51</f>
        <v>2.7555441272621755E-2</v>
      </c>
      <c r="AQ34" s="58">
        <f>IF(AN34&gt;AO34,AN34-AO34,0)</f>
        <v>11543124.095282255</v>
      </c>
      <c r="AR34" s="66">
        <f>IF(AO34&gt;AN34,AO34-AN34,0)</f>
        <v>0</v>
      </c>
      <c r="AS34" s="71">
        <f>U9</f>
        <v>12681244</v>
      </c>
      <c r="AT34" s="58">
        <f>AS34/$AS$50</f>
        <v>0.24876391371924733</v>
      </c>
      <c r="AU34" s="58">
        <f>AS34+(AT34*$U$17)</f>
        <v>12716085.127463777</v>
      </c>
      <c r="AV34" s="58">
        <f>V9</f>
        <v>1476391</v>
      </c>
      <c r="AW34" s="58">
        <f>AV34/$AV$51</f>
        <v>2.3027749152788442E-2</v>
      </c>
      <c r="AX34" s="58">
        <f>IF(AU34&gt;AV34,AU34-AV34,0)</f>
        <v>11239694.127463777</v>
      </c>
      <c r="AY34" s="66">
        <f>IF(AV34&gt;AU34,AV34-AU34,0)</f>
        <v>0</v>
      </c>
      <c r="AZ34" s="71">
        <f>X9</f>
        <v>14531709</v>
      </c>
      <c r="BA34" s="58">
        <f>AZ34/$AZ$50</f>
        <v>0.27535438517745164</v>
      </c>
      <c r="BB34" s="58">
        <f t="shared" ref="BB34:BB49" si="7">AZ34+(BA34*$X$17)</f>
        <v>14577189.559154145</v>
      </c>
      <c r="BC34" s="58">
        <f>Y9</f>
        <v>2569160</v>
      </c>
      <c r="BD34" s="58">
        <f>BC34/$BC$51</f>
        <v>4.1266092733736173E-2</v>
      </c>
      <c r="BE34" s="58">
        <f>IF(BB34&gt;BC34,BB34-BC34,0)</f>
        <v>12008029.559154145</v>
      </c>
      <c r="BF34" s="66">
        <f>IF(BC34&gt;BB34,BC34-BB34,0)</f>
        <v>0</v>
      </c>
    </row>
    <row r="35" spans="1:58" ht="14.5" x14ac:dyDescent="0.35">
      <c r="B35" s="3" t="s">
        <v>137</v>
      </c>
      <c r="C35" s="65">
        <f>C12</f>
        <v>5693943.5029999996</v>
      </c>
      <c r="D35" s="58">
        <f t="shared" ref="D35:D49" si="8">C35/$C$50</f>
        <v>0.1214855218030044</v>
      </c>
      <c r="E35" s="58">
        <f t="shared" ref="E35:E49" si="9">C35+(D35*$C$17)</f>
        <v>5703107.2552847574</v>
      </c>
      <c r="F35" s="52">
        <f>D12</f>
        <v>11624688</v>
      </c>
      <c r="G35" s="58">
        <f t="shared" ref="G35:G49" si="10">F35/$F$51</f>
        <v>0.19077904123483322</v>
      </c>
      <c r="H35" s="58">
        <f t="shared" ref="H35:H49" si="11">IF(E35&gt;F35,E35-F35,0)</f>
        <v>0</v>
      </c>
      <c r="I35" s="66">
        <f t="shared" ref="I35:I49" si="12">IF(F35&gt;E35,F35-E35,0)</f>
        <v>5921580.7447152426</v>
      </c>
      <c r="J35" s="71">
        <f>F12</f>
        <v>6638181.1260000002</v>
      </c>
      <c r="K35" s="52">
        <f t="shared" ref="K35:K49" si="13">J35/$J$50</f>
        <v>0.13926866692583539</v>
      </c>
      <c r="L35" s="52">
        <f t="shared" ref="L35:L49" si="14">J35+(K35*$F$17)</f>
        <v>6649141.5795573331</v>
      </c>
      <c r="M35" s="58">
        <f>G12</f>
        <v>14363040.27</v>
      </c>
      <c r="N35" s="58">
        <f t="shared" ref="N35:N49" si="15">M35/$M$51</f>
        <v>0.23980160040247692</v>
      </c>
      <c r="O35" s="58">
        <f t="shared" ref="O35:O49" si="16">IF(L35&gt;M35,L35-M35,0)</f>
        <v>0</v>
      </c>
      <c r="P35" s="66">
        <f t="shared" ref="P35:P49" si="17">IF(M35&gt;L35,M35-L35,0)</f>
        <v>7713898.6904426664</v>
      </c>
      <c r="Q35" s="71">
        <f>I12</f>
        <v>7142167.7860000003</v>
      </c>
      <c r="R35" s="58">
        <f t="shared" ref="R35:R49" si="18">Q35/$Q$50</f>
        <v>0.14736402761841561</v>
      </c>
      <c r="S35" s="58">
        <f t="shared" ref="S35:S49" si="19">Q35+(R35*$I$17)</f>
        <v>7153700.2304303516</v>
      </c>
      <c r="T35" s="58">
        <f>J12</f>
        <v>12698957.779999999</v>
      </c>
      <c r="U35" s="58">
        <f t="shared" ref="U35:U49" si="20">T35/$T$51</f>
        <v>0.21122716869396632</v>
      </c>
      <c r="V35" s="58">
        <f t="shared" ref="V35:V49" si="21">IF(S35&gt;T35,S35-T35,0)</f>
        <v>0</v>
      </c>
      <c r="W35" s="66">
        <f t="shared" ref="W35:W49" si="22">IF(T35&gt;S35,T35-S35,0)</f>
        <v>5545257.5495696478</v>
      </c>
      <c r="X35" s="71">
        <f>L12</f>
        <v>8044610</v>
      </c>
      <c r="Y35" s="58">
        <f t="shared" ref="Y35:Y49" si="23">X35/$X$50</f>
        <v>0.16868316955210297</v>
      </c>
      <c r="Z35" s="58">
        <f t="shared" ref="Z35:Z49" si="24">X35+(Y35*$L$17)</f>
        <v>8063551.2644258365</v>
      </c>
      <c r="AA35" s="58">
        <f>M12</f>
        <v>16237092</v>
      </c>
      <c r="AB35" s="58">
        <f t="shared" ref="AB35:AB49" si="25">AA35/$AA$51</f>
        <v>0.28059555598397434</v>
      </c>
      <c r="AC35" s="58">
        <f t="shared" ref="AC35:AC49" si="26">IF(Z35&gt;AA35,Z35-AA35,0)</f>
        <v>0</v>
      </c>
      <c r="AD35" s="66">
        <f t="shared" ref="AD35:AD49" si="27">IF(AA35&gt;Z35,AA35-Z35,0)</f>
        <v>8173540.7355741635</v>
      </c>
      <c r="AE35" s="71">
        <f>O12</f>
        <v>9916724</v>
      </c>
      <c r="AF35" s="58">
        <f t="shared" ref="AF35:AF49" si="28">AE35/$AE$50</f>
        <v>0.18672158848026219</v>
      </c>
      <c r="AG35" s="58">
        <f t="shared" ref="AG35:AG49" si="29">AE35+(AF35*$O$17)</f>
        <v>9941466.290967932</v>
      </c>
      <c r="AH35" s="58">
        <f>P12</f>
        <v>15306661</v>
      </c>
      <c r="AI35" s="58">
        <f t="shared" ref="AI35:AI49" si="30">AH35/$AH$51</f>
        <v>0.25433946940823449</v>
      </c>
      <c r="AJ35" s="58">
        <f t="shared" ref="AJ35:AJ49" si="31">IF(AG35&gt;AH35,AG35-AH35,0)</f>
        <v>0</v>
      </c>
      <c r="AK35" s="66">
        <f t="shared" ref="AK35:AK49" si="32">IF(AH35&gt;AG35,AH35-AG35,0)</f>
        <v>5365194.709032068</v>
      </c>
      <c r="AL35" s="71">
        <f>R12</f>
        <v>9793786</v>
      </c>
      <c r="AM35" s="58">
        <f t="shared" ref="AM35:AM49" si="33">AL35/$AL$50</f>
        <v>0.19348021055626916</v>
      </c>
      <c r="AN35" s="58">
        <f t="shared" ref="AN35:AN49" si="34">AL35+(AM35*$R$17)</f>
        <v>9816770.8685734533</v>
      </c>
      <c r="AO35" s="58">
        <f>S12</f>
        <v>15066379</v>
      </c>
      <c r="AP35" s="58">
        <f t="shared" ref="AP35:AP49" si="35">AO35/$AO$51</f>
        <v>0.24024044935091426</v>
      </c>
      <c r="AQ35" s="58">
        <f t="shared" ref="AQ35:AQ49" si="36">IF(AN35&gt;AO35,AN35-AO35,0)</f>
        <v>0</v>
      </c>
      <c r="AR35" s="66">
        <f t="shared" ref="AR35:AR49" si="37">IF(AO35&gt;AN35,AO35-AN35,0)</f>
        <v>5249608.1314265467</v>
      </c>
      <c r="AS35" s="71">
        <f>U12</f>
        <v>10759098</v>
      </c>
      <c r="AT35" s="58">
        <f t="shared" ref="AT35:AT49" si="38">AS35/$AS$50</f>
        <v>0.21105778948571027</v>
      </c>
      <c r="AU35" s="58">
        <f t="shared" ref="AU35:AU49" si="39">AS35+(AT35*$U$17)</f>
        <v>10788658.120821999</v>
      </c>
      <c r="AV35" s="58">
        <f>V12</f>
        <v>17922777</v>
      </c>
      <c r="AW35" s="58">
        <f t="shared" ref="AW35:AW49" si="40">AV35/$AV$51</f>
        <v>0.279547364402361</v>
      </c>
      <c r="AX35" s="58">
        <f t="shared" ref="AX35:AX49" si="41">IF(AU35&gt;AV35,AU35-AV35,0)</f>
        <v>0</v>
      </c>
      <c r="AY35" s="66">
        <f t="shared" ref="AY35:AY49" si="42">IF(AV35&gt;AU35,AV35-AU35,0)</f>
        <v>7134118.8791780006</v>
      </c>
      <c r="AZ35" s="71">
        <f>X12</f>
        <v>13130568</v>
      </c>
      <c r="BA35" s="58">
        <f t="shared" ref="BA35:BA49" si="43">AZ35/$AZ$50</f>
        <v>0.24880483628393063</v>
      </c>
      <c r="BB35" s="58">
        <f t="shared" si="7"/>
        <v>13171663.343613854</v>
      </c>
      <c r="BC35" s="58">
        <f>Y12</f>
        <v>20932334</v>
      </c>
      <c r="BD35" s="58">
        <f t="shared" ref="BD35:BD49" si="44">BC35/$BC$51</f>
        <v>0.33621714333772074</v>
      </c>
      <c r="BE35" s="58">
        <f t="shared" ref="BE35:BE49" si="45">IF(BB35&gt;BC35,BB35-BC35,0)</f>
        <v>0</v>
      </c>
      <c r="BF35" s="66">
        <f t="shared" ref="BF35:BF49" si="46">IF(BC35&gt;BB35,BC35-BB35,0)</f>
        <v>7760670.6563861463</v>
      </c>
    </row>
    <row r="36" spans="1:58" ht="14.5" x14ac:dyDescent="0.35">
      <c r="B36" s="3" t="s">
        <v>138</v>
      </c>
      <c r="C36" s="65">
        <f>C14</f>
        <v>1457463.39</v>
      </c>
      <c r="D36" s="58">
        <f t="shared" si="8"/>
        <v>3.1096321969060061E-2</v>
      </c>
      <c r="E36" s="58">
        <f t="shared" si="9"/>
        <v>1459809.0110029175</v>
      </c>
      <c r="F36" s="52">
        <f>D14</f>
        <v>0</v>
      </c>
      <c r="G36" s="58">
        <f t="shared" si="10"/>
        <v>0</v>
      </c>
      <c r="H36" s="58">
        <f t="shared" si="11"/>
        <v>1459809.0110029175</v>
      </c>
      <c r="I36" s="66">
        <f t="shared" si="12"/>
        <v>0</v>
      </c>
      <c r="J36" s="71">
        <f>F14</f>
        <v>1532679.86</v>
      </c>
      <c r="K36" s="52">
        <f t="shared" si="13"/>
        <v>3.2155537318834526E-2</v>
      </c>
      <c r="L36" s="52">
        <f t="shared" si="14"/>
        <v>1535210.5029735689</v>
      </c>
      <c r="M36" s="58">
        <f>G14</f>
        <v>0</v>
      </c>
      <c r="N36" s="58">
        <f t="shared" si="15"/>
        <v>0</v>
      </c>
      <c r="O36" s="58">
        <f t="shared" si="16"/>
        <v>1535210.5029735689</v>
      </c>
      <c r="P36" s="66">
        <f t="shared" si="17"/>
        <v>0</v>
      </c>
      <c r="Q36" s="71">
        <f>I14</f>
        <v>1581573.2339999999</v>
      </c>
      <c r="R36" s="58">
        <f t="shared" si="18"/>
        <v>3.2632529607128286E-2</v>
      </c>
      <c r="S36" s="58">
        <f t="shared" si="19"/>
        <v>1584126.9972242957</v>
      </c>
      <c r="T36" s="58">
        <f>J14</f>
        <v>0</v>
      </c>
      <c r="U36" s="58">
        <f t="shared" si="20"/>
        <v>0</v>
      </c>
      <c r="V36" s="58">
        <f t="shared" si="21"/>
        <v>1584126.9972242957</v>
      </c>
      <c r="W36" s="66">
        <f t="shared" si="22"/>
        <v>0</v>
      </c>
      <c r="X36" s="71">
        <f>L14</f>
        <v>1470584</v>
      </c>
      <c r="Y36" s="58">
        <f t="shared" si="23"/>
        <v>3.0835897602569894E-2</v>
      </c>
      <c r="Z36" s="58">
        <f t="shared" si="24"/>
        <v>1474046.532105895</v>
      </c>
      <c r="AA36" s="58">
        <f>M14</f>
        <v>0</v>
      </c>
      <c r="AB36" s="58">
        <f t="shared" si="25"/>
        <v>0</v>
      </c>
      <c r="AC36" s="58">
        <f t="shared" si="26"/>
        <v>1474046.532105895</v>
      </c>
      <c r="AD36" s="66">
        <f t="shared" si="27"/>
        <v>0</v>
      </c>
      <c r="AE36" s="71">
        <f>O14</f>
        <v>1815166</v>
      </c>
      <c r="AF36" s="58">
        <f t="shared" si="28"/>
        <v>3.4177685985347941E-2</v>
      </c>
      <c r="AG36" s="58">
        <f t="shared" si="29"/>
        <v>1819694.8509922326</v>
      </c>
      <c r="AH36" s="58">
        <f>P14</f>
        <v>0</v>
      </c>
      <c r="AI36" s="58">
        <f t="shared" si="30"/>
        <v>0</v>
      </c>
      <c r="AJ36" s="58">
        <f t="shared" si="31"/>
        <v>1819694.8509922326</v>
      </c>
      <c r="AK36" s="66">
        <f t="shared" si="32"/>
        <v>0</v>
      </c>
      <c r="AL36" s="71">
        <f>R14</f>
        <v>1538418</v>
      </c>
      <c r="AM36" s="58">
        <f t="shared" si="33"/>
        <v>3.0392070907364573E-2</v>
      </c>
      <c r="AN36" s="58">
        <f t="shared" si="34"/>
        <v>1542028.4868475823</v>
      </c>
      <c r="AO36" s="58">
        <f>S14</f>
        <v>0</v>
      </c>
      <c r="AP36" s="58">
        <f t="shared" si="35"/>
        <v>0</v>
      </c>
      <c r="AQ36" s="58">
        <f t="shared" si="36"/>
        <v>1542028.4868475823</v>
      </c>
      <c r="AR36" s="66">
        <f t="shared" si="37"/>
        <v>0</v>
      </c>
      <c r="AS36" s="71">
        <f>U14</f>
        <v>1931013</v>
      </c>
      <c r="AT36" s="58">
        <f t="shared" si="38"/>
        <v>3.7880065340809226E-2</v>
      </c>
      <c r="AU36" s="58">
        <f t="shared" si="39"/>
        <v>1936318.3683114378</v>
      </c>
      <c r="AV36" s="58">
        <f>V14</f>
        <v>0</v>
      </c>
      <c r="AW36" s="58">
        <f t="shared" si="40"/>
        <v>0</v>
      </c>
      <c r="AX36" s="58">
        <f t="shared" si="41"/>
        <v>1936318.3683114378</v>
      </c>
      <c r="AY36" s="66">
        <f t="shared" si="42"/>
        <v>0</v>
      </c>
      <c r="AZ36" s="71">
        <f>X14</f>
        <v>1851929</v>
      </c>
      <c r="BA36" s="58">
        <f t="shared" si="43"/>
        <v>3.509131453067859E-2</v>
      </c>
      <c r="BB36" s="58">
        <f t="shared" si="7"/>
        <v>1857725.0675123467</v>
      </c>
      <c r="BC36" s="58">
        <f>Y14</f>
        <v>0</v>
      </c>
      <c r="BD36" s="58">
        <f t="shared" si="44"/>
        <v>0</v>
      </c>
      <c r="BE36" s="58">
        <f t="shared" si="45"/>
        <v>1857725.0675123467</v>
      </c>
      <c r="BF36" s="66">
        <f t="shared" si="46"/>
        <v>0</v>
      </c>
    </row>
    <row r="37" spans="1:58" ht="14.5" x14ac:dyDescent="0.35">
      <c r="B37" s="3" t="s">
        <v>139</v>
      </c>
      <c r="C37" s="65">
        <f>C11</f>
        <v>21546481.953000002</v>
      </c>
      <c r="D37" s="58">
        <f t="shared" si="8"/>
        <v>0.45971401045691457</v>
      </c>
      <c r="E37" s="58">
        <f t="shared" si="9"/>
        <v>21581158.556854825</v>
      </c>
      <c r="F37" s="52">
        <f>D11</f>
        <v>39410178</v>
      </c>
      <c r="G37" s="58">
        <f t="shared" si="10"/>
        <v>0.64678174362478513</v>
      </c>
      <c r="H37" s="58">
        <f t="shared" si="11"/>
        <v>0</v>
      </c>
      <c r="I37" s="66">
        <f t="shared" si="12"/>
        <v>17829019.443145175</v>
      </c>
      <c r="J37" s="71">
        <f>F11</f>
        <v>19756759.111000001</v>
      </c>
      <c r="K37" s="52">
        <f t="shared" si="13"/>
        <v>0.4144956957240794</v>
      </c>
      <c r="L37" s="52">
        <f t="shared" si="14"/>
        <v>19789379.950439192</v>
      </c>
      <c r="M37" s="58">
        <f>G11</f>
        <v>33097667</v>
      </c>
      <c r="N37" s="58">
        <f t="shared" si="15"/>
        <v>0.55259007612517452</v>
      </c>
      <c r="O37" s="58">
        <f t="shared" si="16"/>
        <v>0</v>
      </c>
      <c r="P37" s="66">
        <f t="shared" si="17"/>
        <v>13308287.049560808</v>
      </c>
      <c r="Q37" s="71">
        <f>I11</f>
        <v>20028003.057</v>
      </c>
      <c r="R37" s="58">
        <f t="shared" si="18"/>
        <v>0.41323688886429927</v>
      </c>
      <c r="S37" s="58">
        <f t="shared" si="19"/>
        <v>20060342.23457554</v>
      </c>
      <c r="T37" s="58">
        <f>J11</f>
        <v>35261936</v>
      </c>
      <c r="U37" s="58">
        <f t="shared" si="20"/>
        <v>0.58652678692092197</v>
      </c>
      <c r="V37" s="58">
        <f t="shared" si="21"/>
        <v>0</v>
      </c>
      <c r="W37" s="66">
        <f t="shared" si="22"/>
        <v>15201593.76542446</v>
      </c>
      <c r="X37" s="71">
        <f>L11</f>
        <v>19006777</v>
      </c>
      <c r="Y37" s="58">
        <f t="shared" si="23"/>
        <v>0.39854304774625632</v>
      </c>
      <c r="Z37" s="58">
        <f t="shared" si="24"/>
        <v>19051529.000288378</v>
      </c>
      <c r="AA37" s="58">
        <f>M11</f>
        <v>31253851</v>
      </c>
      <c r="AB37" s="58">
        <f t="shared" si="25"/>
        <v>0.54010235933782313</v>
      </c>
      <c r="AC37" s="58">
        <f t="shared" si="26"/>
        <v>0</v>
      </c>
      <c r="AD37" s="66">
        <f t="shared" si="27"/>
        <v>12202321.999711622</v>
      </c>
      <c r="AE37" s="71">
        <f>O11</f>
        <v>22401830</v>
      </c>
      <c r="AF37" s="58">
        <f t="shared" si="28"/>
        <v>0.42180313604218411</v>
      </c>
      <c r="AG37" s="58">
        <f t="shared" si="29"/>
        <v>22457722.711753815</v>
      </c>
      <c r="AH37" s="58">
        <f>P11</f>
        <v>34549366</v>
      </c>
      <c r="AI37" s="58">
        <f t="shared" si="30"/>
        <v>0.5740812719920364</v>
      </c>
      <c r="AJ37" s="58">
        <f t="shared" si="31"/>
        <v>0</v>
      </c>
      <c r="AK37" s="66">
        <f t="shared" si="32"/>
        <v>12091643.288246185</v>
      </c>
      <c r="AL37" s="71">
        <f>R11</f>
        <v>22705931</v>
      </c>
      <c r="AM37" s="58">
        <f t="shared" si="33"/>
        <v>0.44856486661604805</v>
      </c>
      <c r="AN37" s="58">
        <f t="shared" si="34"/>
        <v>22759219.160459388</v>
      </c>
      <c r="AO37" s="58">
        <f>S11</f>
        <v>38293938</v>
      </c>
      <c r="AP37" s="58">
        <f t="shared" si="35"/>
        <v>0.61061472517955717</v>
      </c>
      <c r="AQ37" s="58">
        <f t="shared" si="36"/>
        <v>0</v>
      </c>
      <c r="AR37" s="66">
        <f t="shared" si="37"/>
        <v>15534718.839540612</v>
      </c>
      <c r="AS37" s="71">
        <f>U11</f>
        <v>22125769</v>
      </c>
      <c r="AT37" s="58">
        <f t="shared" si="38"/>
        <v>0.4340341444804624</v>
      </c>
      <c r="AU37" s="58">
        <f t="shared" si="39"/>
        <v>22186558.520173501</v>
      </c>
      <c r="AV37" s="58">
        <f>V11</f>
        <v>35442773</v>
      </c>
      <c r="AW37" s="58">
        <f t="shared" si="40"/>
        <v>0.55281242294434407</v>
      </c>
      <c r="AX37" s="58">
        <f t="shared" si="41"/>
        <v>0</v>
      </c>
      <c r="AY37" s="66">
        <f t="shared" si="42"/>
        <v>13256214.479826499</v>
      </c>
      <c r="AZ37" s="71">
        <f>X11</f>
        <v>19710076</v>
      </c>
      <c r="BA37" s="58">
        <f t="shared" si="43"/>
        <v>0.37347677818079383</v>
      </c>
      <c r="BB37" s="58">
        <f t="shared" si="7"/>
        <v>19771763.532928899</v>
      </c>
      <c r="BC37" s="58">
        <f>Y11</f>
        <v>30322003</v>
      </c>
      <c r="BD37" s="58">
        <f t="shared" si="44"/>
        <v>0.48703490155172369</v>
      </c>
      <c r="BE37" s="58">
        <f t="shared" si="45"/>
        <v>0</v>
      </c>
      <c r="BF37" s="66">
        <f t="shared" si="46"/>
        <v>10550239.467071101</v>
      </c>
    </row>
    <row r="38" spans="1:58" ht="14.5" x14ac:dyDescent="0.35">
      <c r="B38" s="3" t="s">
        <v>140</v>
      </c>
      <c r="C38" s="65">
        <f>C18</f>
        <v>2521208.784</v>
      </c>
      <c r="D38" s="58">
        <f t="shared" si="8"/>
        <v>5.3792308360134114E-2</v>
      </c>
      <c r="E38" s="58">
        <f t="shared" si="9"/>
        <v>2525266.3818217129</v>
      </c>
      <c r="F38" s="52">
        <f>D18</f>
        <v>6343484</v>
      </c>
      <c r="G38" s="58">
        <f t="shared" si="10"/>
        <v>0.10410634639041536</v>
      </c>
      <c r="H38" s="58">
        <f t="shared" si="11"/>
        <v>0</v>
      </c>
      <c r="I38" s="66">
        <f t="shared" si="12"/>
        <v>3818217.6181782871</v>
      </c>
      <c r="J38" s="71">
        <f>F18</f>
        <v>2670445</v>
      </c>
      <c r="K38" s="52">
        <f t="shared" si="13"/>
        <v>5.6025786008172034E-2</v>
      </c>
      <c r="L38" s="52">
        <f t="shared" si="14"/>
        <v>2674854.2331685964</v>
      </c>
      <c r="M38" s="58">
        <f>G18</f>
        <v>7455702</v>
      </c>
      <c r="N38" s="58">
        <f t="shared" si="15"/>
        <v>0.12447846960774051</v>
      </c>
      <c r="O38" s="58">
        <f t="shared" si="16"/>
        <v>0</v>
      </c>
      <c r="P38" s="66">
        <f t="shared" si="17"/>
        <v>4780847.7668314036</v>
      </c>
      <c r="Q38" s="71">
        <f>I18</f>
        <v>2698709.2289999998</v>
      </c>
      <c r="R38" s="58">
        <f t="shared" si="18"/>
        <v>5.5682346490932615E-2</v>
      </c>
      <c r="S38" s="58">
        <f t="shared" si="19"/>
        <v>2703066.8295422504</v>
      </c>
      <c r="T38" s="58">
        <f>J18</f>
        <v>7555402</v>
      </c>
      <c r="U38" s="58">
        <f t="shared" si="20"/>
        <v>0.12567221660648206</v>
      </c>
      <c r="V38" s="58">
        <f t="shared" si="21"/>
        <v>0</v>
      </c>
      <c r="W38" s="66">
        <f t="shared" si="22"/>
        <v>4852335.1704577496</v>
      </c>
      <c r="X38" s="71">
        <f>L18</f>
        <v>3142712</v>
      </c>
      <c r="Y38" s="58">
        <f t="shared" si="23"/>
        <v>6.5897864675780266E-2</v>
      </c>
      <c r="Z38" s="58">
        <f t="shared" si="24"/>
        <v>3150111.6053265785</v>
      </c>
      <c r="AA38" s="58">
        <f>M18</f>
        <v>6631555</v>
      </c>
      <c r="AB38" s="58">
        <f t="shared" si="25"/>
        <v>0.11460086955615606</v>
      </c>
      <c r="AC38" s="58">
        <f t="shared" si="26"/>
        <v>0</v>
      </c>
      <c r="AD38" s="66">
        <f t="shared" si="27"/>
        <v>3481443.3946734215</v>
      </c>
      <c r="AE38" s="71">
        <f>O18</f>
        <v>3531288</v>
      </c>
      <c r="AF38" s="58">
        <f t="shared" si="28"/>
        <v>6.6490476566786388E-2</v>
      </c>
      <c r="AG38" s="58">
        <f t="shared" si="29"/>
        <v>3540098.5865593883</v>
      </c>
      <c r="AH38" s="58">
        <f>P18</f>
        <v>7157128</v>
      </c>
      <c r="AI38" s="58">
        <f t="shared" si="30"/>
        <v>0.11892470461107216</v>
      </c>
      <c r="AJ38" s="58">
        <f t="shared" si="31"/>
        <v>0</v>
      </c>
      <c r="AK38" s="66">
        <f t="shared" si="32"/>
        <v>3617029.4134406117</v>
      </c>
      <c r="AL38" s="71">
        <f>R18</f>
        <v>2563816</v>
      </c>
      <c r="AM38" s="58">
        <f t="shared" si="33"/>
        <v>5.0649223855568394E-2</v>
      </c>
      <c r="AN38" s="58">
        <f t="shared" si="34"/>
        <v>2569832.9758463698</v>
      </c>
      <c r="AO38" s="58">
        <f>S18</f>
        <v>6226593</v>
      </c>
      <c r="AP38" s="58">
        <f t="shared" si="35"/>
        <v>9.9285933285314085E-2</v>
      </c>
      <c r="AQ38" s="58">
        <f t="shared" si="36"/>
        <v>0</v>
      </c>
      <c r="AR38" s="66">
        <f t="shared" si="37"/>
        <v>3656760.0241536302</v>
      </c>
      <c r="AS38" s="71">
        <f>U18</f>
        <v>2396878</v>
      </c>
      <c r="AT38" s="58">
        <f t="shared" si="38"/>
        <v>4.7018790269122028E-2</v>
      </c>
      <c r="AU38" s="58">
        <f t="shared" si="39"/>
        <v>2403463.3107087226</v>
      </c>
      <c r="AV38" s="58">
        <f>V18</f>
        <v>7447442</v>
      </c>
      <c r="AW38" s="58">
        <f t="shared" si="40"/>
        <v>0.11616016773736838</v>
      </c>
      <c r="AX38" s="58">
        <f t="shared" si="41"/>
        <v>0</v>
      </c>
      <c r="AY38" s="66">
        <f t="shared" si="42"/>
        <v>5043978.6892912779</v>
      </c>
      <c r="AZ38" s="71">
        <f>X18</f>
        <v>2570414</v>
      </c>
      <c r="BA38" s="58">
        <f t="shared" si="43"/>
        <v>4.8705542247062215E-2</v>
      </c>
      <c r="BB38" s="58">
        <f t="shared" si="7"/>
        <v>2578458.7431184896</v>
      </c>
      <c r="BC38" s="58">
        <f>Y18</f>
        <v>6568889</v>
      </c>
      <c r="BD38" s="58">
        <f t="shared" si="44"/>
        <v>0.10551012106354586</v>
      </c>
      <c r="BE38" s="58">
        <f t="shared" si="45"/>
        <v>0</v>
      </c>
      <c r="BF38" s="66">
        <f t="shared" si="46"/>
        <v>3990430.2568815104</v>
      </c>
    </row>
    <row r="39" spans="1:58" ht="14.5" x14ac:dyDescent="0.35">
      <c r="A39" s="54" t="s">
        <v>221</v>
      </c>
      <c r="B39" s="3" t="s">
        <v>141</v>
      </c>
      <c r="C39" s="65">
        <f>C16</f>
        <v>17225.784</v>
      </c>
      <c r="D39" s="58">
        <f t="shared" si="8"/>
        <v>3.6752794554481625E-4</v>
      </c>
      <c r="E39" s="58">
        <f t="shared" si="9"/>
        <v>17253.506933570305</v>
      </c>
      <c r="F39" s="52">
        <f>D16</f>
        <v>6412</v>
      </c>
      <c r="G39" s="58">
        <f t="shared" si="10"/>
        <v>1.0523079951889897E-4</v>
      </c>
      <c r="H39" s="58">
        <f t="shared" si="11"/>
        <v>10841.506933570305</v>
      </c>
      <c r="I39" s="66">
        <f t="shared" si="12"/>
        <v>0</v>
      </c>
      <c r="J39" s="71">
        <f>F16</f>
        <v>30207</v>
      </c>
      <c r="K39" s="52">
        <f t="shared" si="13"/>
        <v>6.33741162221597E-4</v>
      </c>
      <c r="L39" s="52">
        <f t="shared" si="14"/>
        <v>30256.875472561238</v>
      </c>
      <c r="M39" s="58">
        <f>G16</f>
        <v>20493</v>
      </c>
      <c r="N39" s="58">
        <f t="shared" si="15"/>
        <v>3.4214582042997778E-4</v>
      </c>
      <c r="O39" s="58">
        <f t="shared" si="16"/>
        <v>9763.875472561238</v>
      </c>
      <c r="P39" s="66">
        <f t="shared" si="17"/>
        <v>0</v>
      </c>
      <c r="Q39" s="71">
        <f>I16</f>
        <v>68860.429000000004</v>
      </c>
      <c r="R39" s="58">
        <f t="shared" si="18"/>
        <v>1.4207941433220129E-3</v>
      </c>
      <c r="S39" s="58">
        <f t="shared" si="19"/>
        <v>68971.617800751686</v>
      </c>
      <c r="T39" s="58">
        <f>J16</f>
        <v>24042.05</v>
      </c>
      <c r="U39" s="58">
        <f t="shared" si="20"/>
        <v>3.9990164855078153E-4</v>
      </c>
      <c r="V39" s="58">
        <f t="shared" si="21"/>
        <v>44929.567800751684</v>
      </c>
      <c r="W39" s="66">
        <f t="shared" si="22"/>
        <v>0</v>
      </c>
      <c r="X39" s="71">
        <f>L16</f>
        <v>53328</v>
      </c>
      <c r="Y39" s="58">
        <f t="shared" si="23"/>
        <v>1.1182066086329291E-3</v>
      </c>
      <c r="Z39" s="58">
        <f t="shared" si="24"/>
        <v>53453.56230187678</v>
      </c>
      <c r="AA39" s="58">
        <f>M16</f>
        <v>24208</v>
      </c>
      <c r="AB39" s="58">
        <f t="shared" si="25"/>
        <v>4.1834198015630207E-4</v>
      </c>
      <c r="AC39" s="58">
        <f t="shared" si="26"/>
        <v>29245.56230187678</v>
      </c>
      <c r="AD39" s="66">
        <f t="shared" si="27"/>
        <v>0</v>
      </c>
      <c r="AE39" s="71">
        <f>O16</f>
        <v>264761</v>
      </c>
      <c r="AF39" s="58">
        <f t="shared" si="28"/>
        <v>4.9851739836283332E-3</v>
      </c>
      <c r="AG39" s="58">
        <f t="shared" si="29"/>
        <v>265421.58041939663</v>
      </c>
      <c r="AH39" s="58">
        <f>P16</f>
        <v>40936</v>
      </c>
      <c r="AI39" s="58">
        <f t="shared" si="30"/>
        <v>6.8020324744210944E-4</v>
      </c>
      <c r="AJ39" s="58">
        <f t="shared" si="31"/>
        <v>224485.58041939663</v>
      </c>
      <c r="AK39" s="66">
        <f t="shared" si="32"/>
        <v>0</v>
      </c>
      <c r="AL39" s="71">
        <f>R16</f>
        <v>294206</v>
      </c>
      <c r="AM39" s="58">
        <f t="shared" si="33"/>
        <v>5.812158732784004E-3</v>
      </c>
      <c r="AN39" s="58">
        <f t="shared" si="34"/>
        <v>294896.46702097857</v>
      </c>
      <c r="AO39" s="58">
        <f>S16</f>
        <v>194052</v>
      </c>
      <c r="AP39" s="58">
        <f t="shared" si="35"/>
        <v>3.0942497648203072E-3</v>
      </c>
      <c r="AQ39" s="58">
        <f t="shared" si="36"/>
        <v>100844.46702097857</v>
      </c>
      <c r="AR39" s="66">
        <f t="shared" si="37"/>
        <v>0</v>
      </c>
      <c r="AS39" s="71">
        <f>U16</f>
        <v>680499</v>
      </c>
      <c r="AT39" s="58">
        <f t="shared" si="38"/>
        <v>1.3349131561701208E-2</v>
      </c>
      <c r="AU39" s="58">
        <f t="shared" si="39"/>
        <v>682368.6393191372</v>
      </c>
      <c r="AV39" s="58">
        <f>V16</f>
        <v>571696</v>
      </c>
      <c r="AW39" s="58">
        <f t="shared" si="40"/>
        <v>8.9169278867539427E-3</v>
      </c>
      <c r="AX39" s="58">
        <f t="shared" si="41"/>
        <v>110672.6393191372</v>
      </c>
      <c r="AY39" s="66">
        <f t="shared" si="42"/>
        <v>0</v>
      </c>
      <c r="AZ39" s="71">
        <f>X16</f>
        <v>398341</v>
      </c>
      <c r="BA39" s="58">
        <f t="shared" si="43"/>
        <v>7.547972585053229E-3</v>
      </c>
      <c r="BB39" s="58">
        <f t="shared" si="7"/>
        <v>399587.70617984585</v>
      </c>
      <c r="BC39" s="58">
        <f>Y16</f>
        <v>676337</v>
      </c>
      <c r="BD39" s="58">
        <f t="shared" si="44"/>
        <v>1.0863389341752527E-2</v>
      </c>
      <c r="BE39" s="58">
        <f t="shared" si="45"/>
        <v>0</v>
      </c>
      <c r="BF39" s="66">
        <f t="shared" si="46"/>
        <v>276749.29382015415</v>
      </c>
    </row>
    <row r="40" spans="1:58" ht="14.5" x14ac:dyDescent="0.35">
      <c r="B40" s="3" t="s">
        <v>142</v>
      </c>
      <c r="C40" s="65">
        <v>0</v>
      </c>
      <c r="D40" s="58">
        <f t="shared" si="8"/>
        <v>0</v>
      </c>
      <c r="E40" s="58">
        <f t="shared" si="9"/>
        <v>0</v>
      </c>
      <c r="F40" s="52">
        <v>0</v>
      </c>
      <c r="G40" s="58">
        <f t="shared" si="10"/>
        <v>0</v>
      </c>
      <c r="H40" s="58">
        <f t="shared" si="11"/>
        <v>0</v>
      </c>
      <c r="I40" s="66">
        <f t="shared" si="12"/>
        <v>0</v>
      </c>
      <c r="J40" s="71">
        <v>0</v>
      </c>
      <c r="K40" s="52">
        <f t="shared" si="13"/>
        <v>0</v>
      </c>
      <c r="L40" s="52">
        <f t="shared" si="14"/>
        <v>0</v>
      </c>
      <c r="M40" s="58">
        <v>0</v>
      </c>
      <c r="N40" s="58">
        <f t="shared" si="15"/>
        <v>0</v>
      </c>
      <c r="O40" s="58">
        <f t="shared" si="16"/>
        <v>0</v>
      </c>
      <c r="P40" s="66">
        <f t="shared" si="17"/>
        <v>0</v>
      </c>
      <c r="Q40" s="71">
        <v>0</v>
      </c>
      <c r="R40" s="58">
        <f t="shared" si="18"/>
        <v>0</v>
      </c>
      <c r="S40" s="58">
        <f t="shared" si="19"/>
        <v>0</v>
      </c>
      <c r="T40" s="58">
        <v>0</v>
      </c>
      <c r="U40" s="58">
        <f t="shared" si="20"/>
        <v>0</v>
      </c>
      <c r="V40" s="58">
        <f t="shared" si="21"/>
        <v>0</v>
      </c>
      <c r="W40" s="66">
        <f t="shared" si="22"/>
        <v>0</v>
      </c>
      <c r="X40" s="71">
        <v>0</v>
      </c>
      <c r="Y40" s="58">
        <f t="shared" si="23"/>
        <v>0</v>
      </c>
      <c r="Z40" s="58">
        <f t="shared" si="24"/>
        <v>0</v>
      </c>
      <c r="AA40" s="58">
        <v>0</v>
      </c>
      <c r="AB40" s="58">
        <f t="shared" si="25"/>
        <v>0</v>
      </c>
      <c r="AC40" s="58">
        <f t="shared" si="26"/>
        <v>0</v>
      </c>
      <c r="AD40" s="66">
        <f t="shared" si="27"/>
        <v>0</v>
      </c>
      <c r="AE40" s="71">
        <v>0</v>
      </c>
      <c r="AF40" s="58">
        <f t="shared" si="28"/>
        <v>0</v>
      </c>
      <c r="AG40" s="58">
        <f t="shared" si="29"/>
        <v>0</v>
      </c>
      <c r="AH40" s="58">
        <v>0</v>
      </c>
      <c r="AI40" s="58">
        <f t="shared" si="30"/>
        <v>0</v>
      </c>
      <c r="AJ40" s="58">
        <f t="shared" si="31"/>
        <v>0</v>
      </c>
      <c r="AK40" s="66">
        <f t="shared" si="32"/>
        <v>0</v>
      </c>
      <c r="AL40" s="71">
        <v>0</v>
      </c>
      <c r="AM40" s="58">
        <f t="shared" si="33"/>
        <v>0</v>
      </c>
      <c r="AN40" s="58">
        <f t="shared" si="34"/>
        <v>0</v>
      </c>
      <c r="AO40" s="58">
        <v>0</v>
      </c>
      <c r="AP40" s="58">
        <f t="shared" si="35"/>
        <v>0</v>
      </c>
      <c r="AQ40" s="58">
        <f t="shared" si="36"/>
        <v>0</v>
      </c>
      <c r="AR40" s="66">
        <f t="shared" si="37"/>
        <v>0</v>
      </c>
      <c r="AS40" s="71">
        <v>0</v>
      </c>
      <c r="AT40" s="58">
        <f t="shared" si="38"/>
        <v>0</v>
      </c>
      <c r="AU40" s="58">
        <f t="shared" si="39"/>
        <v>0</v>
      </c>
      <c r="AV40" s="58">
        <v>0</v>
      </c>
      <c r="AW40" s="58">
        <f t="shared" si="40"/>
        <v>0</v>
      </c>
      <c r="AX40" s="58">
        <f t="shared" si="41"/>
        <v>0</v>
      </c>
      <c r="AY40" s="66">
        <f t="shared" si="42"/>
        <v>0</v>
      </c>
      <c r="AZ40" s="71">
        <v>0</v>
      </c>
      <c r="BA40" s="58">
        <f t="shared" si="43"/>
        <v>0</v>
      </c>
      <c r="BB40" s="58">
        <f t="shared" si="7"/>
        <v>0</v>
      </c>
      <c r="BC40" s="58">
        <v>0</v>
      </c>
      <c r="BD40" s="58">
        <f t="shared" si="44"/>
        <v>0</v>
      </c>
      <c r="BE40" s="58">
        <f t="shared" si="45"/>
        <v>0</v>
      </c>
      <c r="BF40" s="66">
        <f t="shared" si="46"/>
        <v>0</v>
      </c>
    </row>
    <row r="41" spans="1:58" ht="14.5" x14ac:dyDescent="0.35">
      <c r="B41" s="3" t="s">
        <v>143</v>
      </c>
      <c r="C41" s="65">
        <f>C8</f>
        <v>184707.18100000001</v>
      </c>
      <c r="D41" s="58">
        <f t="shared" si="8"/>
        <v>3.940897596318666E-3</v>
      </c>
      <c r="E41" s="58">
        <f t="shared" si="9"/>
        <v>185004.44612934455</v>
      </c>
      <c r="F41" s="52">
        <f>D8</f>
        <v>600112</v>
      </c>
      <c r="G41" s="58">
        <f t="shared" si="10"/>
        <v>9.848762564080708E-3</v>
      </c>
      <c r="H41" s="58">
        <f t="shared" si="11"/>
        <v>0</v>
      </c>
      <c r="I41" s="66">
        <f>IF(F41&gt;E41,F41-E41,0)</f>
        <v>415107.55387065548</v>
      </c>
      <c r="J41" s="71">
        <f>F8</f>
        <v>178508.27799999999</v>
      </c>
      <c r="K41" s="52">
        <f t="shared" si="13"/>
        <v>3.7450936394178807E-3</v>
      </c>
      <c r="L41" s="52">
        <f t="shared" si="14"/>
        <v>178803.01712408854</v>
      </c>
      <c r="M41" s="58">
        <f>G8</f>
        <v>700182.35</v>
      </c>
      <c r="N41" s="58">
        <f t="shared" si="15"/>
        <v>1.1690063172368119E-2</v>
      </c>
      <c r="O41" s="58">
        <f t="shared" si="16"/>
        <v>0</v>
      </c>
      <c r="P41" s="66">
        <f t="shared" si="17"/>
        <v>521379.33287591144</v>
      </c>
      <c r="Q41" s="71">
        <f>I8</f>
        <v>227716.56400000001</v>
      </c>
      <c r="R41" s="58">
        <f t="shared" si="18"/>
        <v>4.698465652437517E-3</v>
      </c>
      <c r="S41" s="58">
        <f t="shared" si="19"/>
        <v>228084.25749291238</v>
      </c>
      <c r="T41" s="58">
        <f>J8</f>
        <v>802525.94</v>
      </c>
      <c r="U41" s="58">
        <f t="shared" si="20"/>
        <v>1.3348755468471515E-2</v>
      </c>
      <c r="V41" s="58">
        <f t="shared" si="21"/>
        <v>0</v>
      </c>
      <c r="W41" s="66">
        <f t="shared" si="22"/>
        <v>574441.68250708759</v>
      </c>
      <c r="X41" s="71">
        <f>L8</f>
        <v>76106</v>
      </c>
      <c r="Y41" s="58">
        <f t="shared" si="23"/>
        <v>1.5958264355801399E-3</v>
      </c>
      <c r="Z41" s="58">
        <f t="shared" si="24"/>
        <v>76285.193754624852</v>
      </c>
      <c r="AA41" s="58">
        <f>M8</f>
        <v>747239</v>
      </c>
      <c r="AB41" s="58">
        <f t="shared" si="25"/>
        <v>1.2913146187624546E-2</v>
      </c>
      <c r="AC41" s="58">
        <f t="shared" si="26"/>
        <v>0</v>
      </c>
      <c r="AD41" s="66">
        <f t="shared" si="27"/>
        <v>670953.80624537519</v>
      </c>
      <c r="AE41" s="71">
        <f>O8</f>
        <v>224819</v>
      </c>
      <c r="AF41" s="58">
        <f t="shared" si="28"/>
        <v>4.2331077078018977E-3</v>
      </c>
      <c r="AG41" s="58">
        <f t="shared" si="29"/>
        <v>225379.92486925313</v>
      </c>
      <c r="AH41" s="73">
        <f>P8</f>
        <v>641447</v>
      </c>
      <c r="AI41" s="58">
        <f t="shared" si="30"/>
        <v>1.0658450568252853E-2</v>
      </c>
      <c r="AJ41" s="58">
        <f t="shared" si="31"/>
        <v>0</v>
      </c>
      <c r="AK41" s="66">
        <f t="shared" si="32"/>
        <v>416067.07513074687</v>
      </c>
      <c r="AL41" s="71">
        <f>R8</f>
        <v>290286</v>
      </c>
      <c r="AM41" s="58">
        <f t="shared" si="33"/>
        <v>5.7347175445264112E-3</v>
      </c>
      <c r="AN41" s="58">
        <f t="shared" si="34"/>
        <v>290967.26724013709</v>
      </c>
      <c r="AO41" s="58">
        <f>S8</f>
        <v>619331</v>
      </c>
      <c r="AP41" s="58">
        <f t="shared" si="35"/>
        <v>9.8755220306718065E-3</v>
      </c>
      <c r="AQ41" s="58">
        <f t="shared" si="36"/>
        <v>0</v>
      </c>
      <c r="AR41" s="66">
        <f t="shared" si="37"/>
        <v>328363.73275986291</v>
      </c>
      <c r="AS41" s="71">
        <f>U8</f>
        <v>245607</v>
      </c>
      <c r="AT41" s="58">
        <f t="shared" si="38"/>
        <v>4.8179940829813838E-3</v>
      </c>
      <c r="AU41" s="58">
        <f t="shared" si="39"/>
        <v>246281.79379728012</v>
      </c>
      <c r="AV41" s="58">
        <f>V8</f>
        <v>680223</v>
      </c>
      <c r="AW41" s="58">
        <f t="shared" si="40"/>
        <v>1.0609658696075235E-2</v>
      </c>
      <c r="AX41" s="58">
        <f t="shared" si="41"/>
        <v>0</v>
      </c>
      <c r="AY41" s="66">
        <f t="shared" si="42"/>
        <v>433941.20620271988</v>
      </c>
      <c r="AZ41" s="71">
        <f>X8</f>
        <v>382955</v>
      </c>
      <c r="BA41" s="58">
        <f t="shared" si="43"/>
        <v>7.2564306493909971E-3</v>
      </c>
      <c r="BB41" s="58">
        <f t="shared" si="7"/>
        <v>384153.55190679058</v>
      </c>
      <c r="BC41" s="58">
        <f>Y8</f>
        <v>637354</v>
      </c>
      <c r="BD41" s="58">
        <f t="shared" si="44"/>
        <v>1.0237240681085525E-2</v>
      </c>
      <c r="BE41" s="58">
        <f t="shared" si="45"/>
        <v>0</v>
      </c>
      <c r="BF41" s="66">
        <f t="shared" si="46"/>
        <v>253200.44809320942</v>
      </c>
    </row>
    <row r="42" spans="1:58" ht="14.5" x14ac:dyDescent="0.35">
      <c r="B42" s="3" t="s">
        <v>144</v>
      </c>
      <c r="C42" s="65">
        <f>C10</f>
        <v>54147.02</v>
      </c>
      <c r="D42" s="58">
        <f t="shared" si="8"/>
        <v>1.1552764749618407E-3</v>
      </c>
      <c r="E42" s="58">
        <f t="shared" si="9"/>
        <v>54234.163449522523</v>
      </c>
      <c r="F42" s="52">
        <f>D10</f>
        <v>25651</v>
      </c>
      <c r="G42" s="58">
        <f t="shared" si="10"/>
        <v>4.209724326979534E-4</v>
      </c>
      <c r="H42" s="58">
        <f t="shared" si="11"/>
        <v>28583.163449522523</v>
      </c>
      <c r="I42" s="66">
        <f t="shared" si="12"/>
        <v>0</v>
      </c>
      <c r="J42" s="71">
        <f>F10</f>
        <v>52063</v>
      </c>
      <c r="K42" s="52">
        <f t="shared" si="13"/>
        <v>1.0922788138094813E-3</v>
      </c>
      <c r="L42" s="52">
        <f t="shared" si="14"/>
        <v>52148.962416921764</v>
      </c>
      <c r="M42" s="58">
        <f>G10</f>
        <v>164649</v>
      </c>
      <c r="N42" s="58">
        <f t="shared" si="15"/>
        <v>2.7489370608488463E-3</v>
      </c>
      <c r="O42" s="58">
        <f t="shared" si="16"/>
        <v>0</v>
      </c>
      <c r="P42" s="66">
        <f t="shared" si="17"/>
        <v>112500.03758307823</v>
      </c>
      <c r="Q42" s="71">
        <f>I10</f>
        <v>57090.347999999998</v>
      </c>
      <c r="R42" s="58">
        <f t="shared" si="18"/>
        <v>1.1779425899106086E-3</v>
      </c>
      <c r="S42" s="58">
        <f t="shared" si="19"/>
        <v>57182.531673857397</v>
      </c>
      <c r="T42" s="58">
        <f>J10</f>
        <v>183467</v>
      </c>
      <c r="U42" s="58">
        <f t="shared" si="20"/>
        <v>3.0516846839045023E-3</v>
      </c>
      <c r="V42" s="58">
        <f t="shared" si="21"/>
        <v>0</v>
      </c>
      <c r="W42" s="66">
        <f t="shared" si="22"/>
        <v>126284.46832614261</v>
      </c>
      <c r="X42" s="71">
        <f>L10</f>
        <v>55766</v>
      </c>
      <c r="Y42" s="58">
        <f t="shared" si="23"/>
        <v>1.1693277403432329E-3</v>
      </c>
      <c r="Z42" s="58">
        <f t="shared" si="24"/>
        <v>55897.302642635404</v>
      </c>
      <c r="AA42" s="58">
        <f>M10</f>
        <v>178804</v>
      </c>
      <c r="AB42" s="58">
        <f t="shared" si="25"/>
        <v>3.08993801304806E-3</v>
      </c>
      <c r="AC42" s="58">
        <f t="shared" si="26"/>
        <v>0</v>
      </c>
      <c r="AD42" s="66">
        <f t="shared" si="27"/>
        <v>122906.6973573646</v>
      </c>
      <c r="AE42" s="71">
        <f>O10</f>
        <v>58124</v>
      </c>
      <c r="AF42" s="58">
        <f t="shared" si="28"/>
        <v>1.0944144062925176E-3</v>
      </c>
      <c r="AG42" s="58">
        <f t="shared" si="29"/>
        <v>58269.019758563416</v>
      </c>
      <c r="AH42" s="58">
        <f>P10</f>
        <v>183700</v>
      </c>
      <c r="AI42" s="58">
        <f t="shared" si="30"/>
        <v>3.0524070880182603E-3</v>
      </c>
      <c r="AJ42" s="58">
        <f t="shared" si="31"/>
        <v>0</v>
      </c>
      <c r="AK42" s="66">
        <f t="shared" si="32"/>
        <v>125430.98024143658</v>
      </c>
      <c r="AL42" s="71">
        <f>R10</f>
        <v>57759</v>
      </c>
      <c r="AM42" s="58">
        <f t="shared" si="33"/>
        <v>1.1410524470842583E-3</v>
      </c>
      <c r="AN42" s="58">
        <f t="shared" si="34"/>
        <v>57894.55360755627</v>
      </c>
      <c r="AO42" s="58">
        <f>S10</f>
        <v>174381</v>
      </c>
      <c r="AP42" s="58">
        <f t="shared" si="35"/>
        <v>2.7805864832062023E-3</v>
      </c>
      <c r="AQ42" s="58">
        <f t="shared" si="36"/>
        <v>0</v>
      </c>
      <c r="AR42" s="66">
        <f t="shared" si="37"/>
        <v>116486.44639244373</v>
      </c>
      <c r="AS42" s="71">
        <f>U10</f>
        <v>59389</v>
      </c>
      <c r="AT42" s="58">
        <f t="shared" si="38"/>
        <v>1.1650150467787212E-3</v>
      </c>
      <c r="AU42" s="58">
        <f t="shared" si="39"/>
        <v>59552.168512406686</v>
      </c>
      <c r="AV42" s="58">
        <f>V10</f>
        <v>176235</v>
      </c>
      <c r="AW42" s="58">
        <f t="shared" si="40"/>
        <v>2.7487944399157615E-3</v>
      </c>
      <c r="AX42" s="58">
        <f t="shared" si="41"/>
        <v>0</v>
      </c>
      <c r="AY42" s="66">
        <f t="shared" si="42"/>
        <v>116682.83148759331</v>
      </c>
      <c r="AZ42" s="71">
        <f>X10</f>
        <v>44929</v>
      </c>
      <c r="BA42" s="58">
        <f t="shared" si="43"/>
        <v>8.5133807535216438E-4</v>
      </c>
      <c r="BB42" s="58">
        <f t="shared" si="7"/>
        <v>45069.616361243992</v>
      </c>
      <c r="BC42" s="58">
        <f>Y10</f>
        <v>185456</v>
      </c>
      <c r="BD42" s="58">
        <f t="shared" si="44"/>
        <v>2.9788119439925018E-3</v>
      </c>
      <c r="BE42" s="58">
        <f t="shared" si="45"/>
        <v>0</v>
      </c>
      <c r="BF42" s="66">
        <f t="shared" si="46"/>
        <v>140386.383638756</v>
      </c>
    </row>
    <row r="43" spans="1:58" ht="14.5" x14ac:dyDescent="0.35">
      <c r="B43" s="3" t="s">
        <v>145</v>
      </c>
      <c r="C43" s="65">
        <f>C15</f>
        <v>45367.523999999998</v>
      </c>
      <c r="D43" s="58">
        <f t="shared" si="8"/>
        <v>9.6795785261066466E-4</v>
      </c>
      <c r="E43" s="58">
        <f t="shared" si="9"/>
        <v>45440.537852611946</v>
      </c>
      <c r="F43" s="52">
        <f>D15</f>
        <v>5925</v>
      </c>
      <c r="G43" s="58">
        <f t="shared" si="10"/>
        <v>9.723837915618783E-5</v>
      </c>
      <c r="H43" s="58">
        <f t="shared" si="11"/>
        <v>39515.537852611946</v>
      </c>
      <c r="I43" s="66">
        <f t="shared" si="12"/>
        <v>0</v>
      </c>
      <c r="J43" s="71">
        <f>F15</f>
        <v>42318.627</v>
      </c>
      <c r="K43" s="52">
        <f t="shared" si="13"/>
        <v>8.8784241595001999E-4</v>
      </c>
      <c r="L43" s="52">
        <f t="shared" si="14"/>
        <v>42388.500258508553</v>
      </c>
      <c r="M43" s="58">
        <f>G15</f>
        <v>6151.44</v>
      </c>
      <c r="N43" s="58">
        <f t="shared" si="15"/>
        <v>1.0270284905215353E-4</v>
      </c>
      <c r="O43" s="58">
        <f t="shared" si="16"/>
        <v>36237.060258508551</v>
      </c>
      <c r="P43" s="66">
        <f t="shared" si="17"/>
        <v>0</v>
      </c>
      <c r="Q43" s="71">
        <f>I15</f>
        <v>42007.961000000003</v>
      </c>
      <c r="R43" s="58">
        <f t="shared" si="18"/>
        <v>8.6674837535066079E-4</v>
      </c>
      <c r="S43" s="58">
        <f t="shared" si="19"/>
        <v>42075.791172908357</v>
      </c>
      <c r="T43" s="58">
        <f>J15</f>
        <v>9883.98</v>
      </c>
      <c r="U43" s="58">
        <f t="shared" si="20"/>
        <v>1.6440444538809933E-4</v>
      </c>
      <c r="V43" s="58">
        <f t="shared" si="21"/>
        <v>32191.811172908358</v>
      </c>
      <c r="W43" s="66">
        <f t="shared" si="22"/>
        <v>0</v>
      </c>
      <c r="X43" s="71">
        <f>L15</f>
        <v>38357</v>
      </c>
      <c r="Y43" s="58">
        <f t="shared" si="23"/>
        <v>8.0428763290078874E-4</v>
      </c>
      <c r="Z43" s="58">
        <f t="shared" si="24"/>
        <v>38447.312654010799</v>
      </c>
      <c r="AA43" s="58">
        <f>M15</f>
        <v>6065</v>
      </c>
      <c r="AB43" s="58">
        <f t="shared" si="25"/>
        <v>1.0481014993588781E-4</v>
      </c>
      <c r="AC43" s="58">
        <f t="shared" si="26"/>
        <v>32382.312654010799</v>
      </c>
      <c r="AD43" s="66">
        <f t="shared" si="27"/>
        <v>0</v>
      </c>
      <c r="AE43" s="71">
        <f>O15</f>
        <v>67663</v>
      </c>
      <c r="AF43" s="58">
        <f t="shared" si="28"/>
        <v>1.2740238451065071E-3</v>
      </c>
      <c r="AG43" s="58">
        <f t="shared" si="29"/>
        <v>67831.81962569122</v>
      </c>
      <c r="AH43" s="58">
        <f>P15</f>
        <v>4850</v>
      </c>
      <c r="AI43" s="58">
        <f t="shared" si="30"/>
        <v>8.0588864327101598E-5</v>
      </c>
      <c r="AJ43" s="58">
        <f t="shared" si="31"/>
        <v>62981.81962569122</v>
      </c>
      <c r="AK43" s="66">
        <f t="shared" si="32"/>
        <v>0</v>
      </c>
      <c r="AL43" s="71">
        <f>R15</f>
        <v>92676</v>
      </c>
      <c r="AM43" s="58">
        <f t="shared" si="33"/>
        <v>1.8308519293266975E-3</v>
      </c>
      <c r="AN43" s="58">
        <f t="shared" si="34"/>
        <v>92893.499716648221</v>
      </c>
      <c r="AO43" s="58">
        <f>S15</f>
        <v>10394</v>
      </c>
      <c r="AP43" s="58">
        <f t="shared" si="35"/>
        <v>1.6573718413385213E-4</v>
      </c>
      <c r="AQ43" s="58">
        <f t="shared" si="36"/>
        <v>82499.499716648221</v>
      </c>
      <c r="AR43" s="66">
        <f t="shared" si="37"/>
        <v>0</v>
      </c>
      <c r="AS43" s="71">
        <f>U15</f>
        <v>24353</v>
      </c>
      <c r="AT43" s="58">
        <f t="shared" si="38"/>
        <v>4.7772502372833692E-4</v>
      </c>
      <c r="AU43" s="58">
        <f t="shared" si="39"/>
        <v>24419.908733648321</v>
      </c>
      <c r="AV43" s="58">
        <f>V15</f>
        <v>4856</v>
      </c>
      <c r="AW43" s="58">
        <f t="shared" si="40"/>
        <v>7.5740606577756614E-5</v>
      </c>
      <c r="AX43" s="58">
        <f t="shared" si="41"/>
        <v>19563.908733648321</v>
      </c>
      <c r="AY43" s="66">
        <f t="shared" si="42"/>
        <v>0</v>
      </c>
      <c r="AZ43" s="71">
        <f>X15</f>
        <v>27126</v>
      </c>
      <c r="BA43" s="58">
        <f t="shared" si="43"/>
        <v>5.1399756575937173E-4</v>
      </c>
      <c r="BB43" s="58">
        <f t="shared" si="7"/>
        <v>27210.89749193404</v>
      </c>
      <c r="BC43" s="58">
        <f>Y15</f>
        <v>6623</v>
      </c>
      <c r="BD43" s="58">
        <f t="shared" si="44"/>
        <v>1.0637925710175103E-4</v>
      </c>
      <c r="BE43" s="58">
        <f t="shared" si="45"/>
        <v>20587.89749193404</v>
      </c>
      <c r="BF43" s="66">
        <f t="shared" si="46"/>
        <v>0</v>
      </c>
    </row>
    <row r="44" spans="1:58" ht="14.5" x14ac:dyDescent="0.35">
      <c r="B44" s="3" t="s">
        <v>146</v>
      </c>
      <c r="C44" s="65">
        <v>0</v>
      </c>
      <c r="D44" s="58">
        <f t="shared" si="8"/>
        <v>0</v>
      </c>
      <c r="E44" s="58">
        <f t="shared" si="9"/>
        <v>0</v>
      </c>
      <c r="F44" s="52">
        <v>0</v>
      </c>
      <c r="G44" s="58">
        <f t="shared" si="10"/>
        <v>0</v>
      </c>
      <c r="H44" s="58">
        <f t="shared" si="11"/>
        <v>0</v>
      </c>
      <c r="I44" s="66">
        <f t="shared" si="12"/>
        <v>0</v>
      </c>
      <c r="J44" s="71">
        <v>0</v>
      </c>
      <c r="K44" s="58">
        <f t="shared" si="13"/>
        <v>0</v>
      </c>
      <c r="L44" s="52">
        <f t="shared" si="14"/>
        <v>0</v>
      </c>
      <c r="M44" s="58">
        <v>0</v>
      </c>
      <c r="N44" s="58">
        <f t="shared" si="15"/>
        <v>0</v>
      </c>
      <c r="O44" s="58">
        <f t="shared" si="16"/>
        <v>0</v>
      </c>
      <c r="P44" s="66">
        <f t="shared" si="17"/>
        <v>0</v>
      </c>
      <c r="Q44" s="71">
        <v>0</v>
      </c>
      <c r="R44" s="58">
        <f t="shared" si="18"/>
        <v>0</v>
      </c>
      <c r="S44" s="58">
        <f t="shared" si="19"/>
        <v>0</v>
      </c>
      <c r="T44" s="58">
        <v>0</v>
      </c>
      <c r="U44" s="58">
        <f t="shared" si="20"/>
        <v>0</v>
      </c>
      <c r="V44" s="58">
        <f t="shared" si="21"/>
        <v>0</v>
      </c>
      <c r="W44" s="66">
        <f t="shared" si="22"/>
        <v>0</v>
      </c>
      <c r="X44" s="71">
        <v>0</v>
      </c>
      <c r="Y44" s="58">
        <f t="shared" si="23"/>
        <v>0</v>
      </c>
      <c r="Z44" s="58">
        <f t="shared" si="24"/>
        <v>0</v>
      </c>
      <c r="AA44" s="58">
        <v>0</v>
      </c>
      <c r="AB44" s="58">
        <f t="shared" si="25"/>
        <v>0</v>
      </c>
      <c r="AC44" s="58">
        <f t="shared" si="26"/>
        <v>0</v>
      </c>
      <c r="AD44" s="66">
        <f t="shared" si="27"/>
        <v>0</v>
      </c>
      <c r="AE44" s="71">
        <v>0</v>
      </c>
      <c r="AF44" s="58">
        <f t="shared" si="28"/>
        <v>0</v>
      </c>
      <c r="AG44" s="58">
        <f t="shared" si="29"/>
        <v>0</v>
      </c>
      <c r="AH44" s="58">
        <v>0</v>
      </c>
      <c r="AI44" s="58">
        <f t="shared" si="30"/>
        <v>0</v>
      </c>
      <c r="AJ44" s="58">
        <f t="shared" si="31"/>
        <v>0</v>
      </c>
      <c r="AK44" s="66">
        <f t="shared" si="32"/>
        <v>0</v>
      </c>
      <c r="AL44" s="71">
        <v>0</v>
      </c>
      <c r="AM44" s="58">
        <f t="shared" si="33"/>
        <v>0</v>
      </c>
      <c r="AN44" s="58">
        <f t="shared" si="34"/>
        <v>0</v>
      </c>
      <c r="AO44" s="58">
        <v>0</v>
      </c>
      <c r="AP44" s="58">
        <f t="shared" si="35"/>
        <v>0</v>
      </c>
      <c r="AQ44" s="58">
        <f t="shared" si="36"/>
        <v>0</v>
      </c>
      <c r="AR44" s="66">
        <f t="shared" si="37"/>
        <v>0</v>
      </c>
      <c r="AS44" s="71">
        <v>0</v>
      </c>
      <c r="AT44" s="58">
        <f t="shared" si="38"/>
        <v>0</v>
      </c>
      <c r="AU44" s="58">
        <f t="shared" si="39"/>
        <v>0</v>
      </c>
      <c r="AV44" s="58">
        <v>0</v>
      </c>
      <c r="AW44" s="58">
        <f t="shared" si="40"/>
        <v>0</v>
      </c>
      <c r="AX44" s="58">
        <f t="shared" si="41"/>
        <v>0</v>
      </c>
      <c r="AY44" s="66">
        <f t="shared" si="42"/>
        <v>0</v>
      </c>
      <c r="AZ44" s="71">
        <v>0</v>
      </c>
      <c r="BA44" s="58">
        <f t="shared" si="43"/>
        <v>0</v>
      </c>
      <c r="BB44" s="58">
        <f t="shared" si="7"/>
        <v>0</v>
      </c>
      <c r="BC44" s="58">
        <v>0</v>
      </c>
      <c r="BD44" s="58">
        <f t="shared" si="44"/>
        <v>0</v>
      </c>
      <c r="BE44" s="58">
        <f t="shared" si="45"/>
        <v>0</v>
      </c>
      <c r="BF44" s="66">
        <f t="shared" si="46"/>
        <v>0</v>
      </c>
    </row>
    <row r="45" spans="1:58" ht="14.5" x14ac:dyDescent="0.35">
      <c r="B45" s="3" t="s">
        <v>147</v>
      </c>
      <c r="C45" s="65">
        <v>0</v>
      </c>
      <c r="D45" s="58">
        <f t="shared" si="8"/>
        <v>0</v>
      </c>
      <c r="E45" s="58">
        <f t="shared" si="9"/>
        <v>0</v>
      </c>
      <c r="F45" s="52">
        <v>0</v>
      </c>
      <c r="G45" s="58">
        <f t="shared" si="10"/>
        <v>0</v>
      </c>
      <c r="H45" s="58">
        <f t="shared" si="11"/>
        <v>0</v>
      </c>
      <c r="I45" s="66">
        <f t="shared" si="12"/>
        <v>0</v>
      </c>
      <c r="J45" s="71">
        <v>0</v>
      </c>
      <c r="K45" s="58">
        <f t="shared" si="13"/>
        <v>0</v>
      </c>
      <c r="L45" s="52">
        <f t="shared" si="14"/>
        <v>0</v>
      </c>
      <c r="M45" s="58">
        <v>0</v>
      </c>
      <c r="N45" s="58">
        <f t="shared" si="15"/>
        <v>0</v>
      </c>
      <c r="O45" s="58">
        <f t="shared" si="16"/>
        <v>0</v>
      </c>
      <c r="P45" s="66">
        <f t="shared" si="17"/>
        <v>0</v>
      </c>
      <c r="Q45" s="71">
        <v>0</v>
      </c>
      <c r="R45" s="58">
        <f t="shared" si="18"/>
        <v>0</v>
      </c>
      <c r="S45" s="58">
        <f t="shared" si="19"/>
        <v>0</v>
      </c>
      <c r="T45" s="58">
        <v>0</v>
      </c>
      <c r="U45" s="58">
        <f t="shared" si="20"/>
        <v>0</v>
      </c>
      <c r="V45" s="58">
        <f t="shared" si="21"/>
        <v>0</v>
      </c>
      <c r="W45" s="66">
        <f t="shared" si="22"/>
        <v>0</v>
      </c>
      <c r="X45" s="71">
        <v>0</v>
      </c>
      <c r="Y45" s="58">
        <f t="shared" si="23"/>
        <v>0</v>
      </c>
      <c r="Z45" s="58">
        <f t="shared" si="24"/>
        <v>0</v>
      </c>
      <c r="AA45" s="58">
        <v>0</v>
      </c>
      <c r="AB45" s="58">
        <f t="shared" si="25"/>
        <v>0</v>
      </c>
      <c r="AC45" s="58">
        <f t="shared" si="26"/>
        <v>0</v>
      </c>
      <c r="AD45" s="66">
        <f t="shared" si="27"/>
        <v>0</v>
      </c>
      <c r="AE45" s="71">
        <v>0</v>
      </c>
      <c r="AF45" s="58">
        <f t="shared" si="28"/>
        <v>0</v>
      </c>
      <c r="AG45" s="58">
        <f t="shared" si="29"/>
        <v>0</v>
      </c>
      <c r="AH45" s="58">
        <v>0</v>
      </c>
      <c r="AI45" s="58">
        <f t="shared" si="30"/>
        <v>0</v>
      </c>
      <c r="AJ45" s="58">
        <f t="shared" si="31"/>
        <v>0</v>
      </c>
      <c r="AK45" s="66">
        <f t="shared" si="32"/>
        <v>0</v>
      </c>
      <c r="AL45" s="71">
        <v>0</v>
      </c>
      <c r="AM45" s="58">
        <f t="shared" si="33"/>
        <v>0</v>
      </c>
      <c r="AN45" s="58">
        <f t="shared" si="34"/>
        <v>0</v>
      </c>
      <c r="AO45" s="58">
        <v>0</v>
      </c>
      <c r="AP45" s="58">
        <f t="shared" si="35"/>
        <v>0</v>
      </c>
      <c r="AQ45" s="58">
        <f t="shared" si="36"/>
        <v>0</v>
      </c>
      <c r="AR45" s="66">
        <f t="shared" si="37"/>
        <v>0</v>
      </c>
      <c r="AS45" s="71">
        <v>0</v>
      </c>
      <c r="AT45" s="58">
        <f t="shared" si="38"/>
        <v>0</v>
      </c>
      <c r="AU45" s="58">
        <f t="shared" si="39"/>
        <v>0</v>
      </c>
      <c r="AV45" s="58">
        <v>0</v>
      </c>
      <c r="AW45" s="58">
        <f t="shared" si="40"/>
        <v>0</v>
      </c>
      <c r="AX45" s="58">
        <f t="shared" si="41"/>
        <v>0</v>
      </c>
      <c r="AY45" s="66">
        <f t="shared" si="42"/>
        <v>0</v>
      </c>
      <c r="AZ45" s="71">
        <v>0</v>
      </c>
      <c r="BA45" s="58">
        <f t="shared" si="43"/>
        <v>0</v>
      </c>
      <c r="BB45" s="58">
        <f t="shared" si="7"/>
        <v>0</v>
      </c>
      <c r="BC45" s="58">
        <v>0</v>
      </c>
      <c r="BD45" s="58">
        <f t="shared" si="44"/>
        <v>0</v>
      </c>
      <c r="BE45" s="58">
        <f t="shared" si="45"/>
        <v>0</v>
      </c>
      <c r="BF45" s="66">
        <f t="shared" si="46"/>
        <v>0</v>
      </c>
    </row>
    <row r="46" spans="1:58" ht="14.5" x14ac:dyDescent="0.35">
      <c r="B46" s="3" t="s">
        <v>148</v>
      </c>
      <c r="C46" s="65">
        <v>0</v>
      </c>
      <c r="D46" s="58">
        <f t="shared" si="8"/>
        <v>0</v>
      </c>
      <c r="E46" s="58">
        <f t="shared" si="9"/>
        <v>0</v>
      </c>
      <c r="F46" s="52">
        <v>0</v>
      </c>
      <c r="G46" s="58">
        <f t="shared" si="10"/>
        <v>0</v>
      </c>
      <c r="H46" s="58">
        <f t="shared" si="11"/>
        <v>0</v>
      </c>
      <c r="I46" s="66">
        <f t="shared" si="12"/>
        <v>0</v>
      </c>
      <c r="J46" s="71">
        <v>0</v>
      </c>
      <c r="K46" s="58">
        <f t="shared" si="13"/>
        <v>0</v>
      </c>
      <c r="L46" s="52">
        <f t="shared" si="14"/>
        <v>0</v>
      </c>
      <c r="M46" s="58">
        <v>0</v>
      </c>
      <c r="N46" s="58">
        <f t="shared" si="15"/>
        <v>0</v>
      </c>
      <c r="O46" s="58">
        <f t="shared" si="16"/>
        <v>0</v>
      </c>
      <c r="P46" s="66">
        <f t="shared" si="17"/>
        <v>0</v>
      </c>
      <c r="Q46" s="71">
        <v>0</v>
      </c>
      <c r="R46" s="58">
        <f t="shared" si="18"/>
        <v>0</v>
      </c>
      <c r="S46" s="58">
        <f t="shared" si="19"/>
        <v>0</v>
      </c>
      <c r="T46" s="58">
        <v>0</v>
      </c>
      <c r="U46" s="58">
        <f t="shared" si="20"/>
        <v>0</v>
      </c>
      <c r="V46" s="58">
        <f t="shared" si="21"/>
        <v>0</v>
      </c>
      <c r="W46" s="66">
        <f t="shared" si="22"/>
        <v>0</v>
      </c>
      <c r="X46" s="71">
        <v>0</v>
      </c>
      <c r="Y46" s="58">
        <f t="shared" si="23"/>
        <v>0</v>
      </c>
      <c r="Z46" s="58">
        <f t="shared" si="24"/>
        <v>0</v>
      </c>
      <c r="AA46" s="58">
        <v>0</v>
      </c>
      <c r="AB46" s="58">
        <f t="shared" si="25"/>
        <v>0</v>
      </c>
      <c r="AC46" s="58">
        <f t="shared" si="26"/>
        <v>0</v>
      </c>
      <c r="AD46" s="66">
        <f t="shared" si="27"/>
        <v>0</v>
      </c>
      <c r="AE46" s="71">
        <v>0</v>
      </c>
      <c r="AF46" s="58">
        <f t="shared" si="28"/>
        <v>0</v>
      </c>
      <c r="AG46" s="58">
        <f t="shared" si="29"/>
        <v>0</v>
      </c>
      <c r="AH46" s="58">
        <v>0</v>
      </c>
      <c r="AI46" s="58">
        <f t="shared" si="30"/>
        <v>0</v>
      </c>
      <c r="AJ46" s="58">
        <f t="shared" si="31"/>
        <v>0</v>
      </c>
      <c r="AK46" s="66">
        <f t="shared" si="32"/>
        <v>0</v>
      </c>
      <c r="AL46" s="71">
        <v>0</v>
      </c>
      <c r="AM46" s="58">
        <f t="shared" si="33"/>
        <v>0</v>
      </c>
      <c r="AN46" s="58">
        <f t="shared" si="34"/>
        <v>0</v>
      </c>
      <c r="AO46" s="58">
        <v>0</v>
      </c>
      <c r="AP46" s="58">
        <f t="shared" si="35"/>
        <v>0</v>
      </c>
      <c r="AQ46" s="58">
        <f t="shared" si="36"/>
        <v>0</v>
      </c>
      <c r="AR46" s="66">
        <f t="shared" si="37"/>
        <v>0</v>
      </c>
      <c r="AS46" s="71">
        <v>0</v>
      </c>
      <c r="AT46" s="58">
        <f t="shared" si="38"/>
        <v>0</v>
      </c>
      <c r="AU46" s="58">
        <f t="shared" si="39"/>
        <v>0</v>
      </c>
      <c r="AV46" s="58">
        <v>0</v>
      </c>
      <c r="AW46" s="58">
        <f t="shared" si="40"/>
        <v>0</v>
      </c>
      <c r="AX46" s="58">
        <f t="shared" si="41"/>
        <v>0</v>
      </c>
      <c r="AY46" s="66">
        <f t="shared" si="42"/>
        <v>0</v>
      </c>
      <c r="AZ46" s="71">
        <v>0</v>
      </c>
      <c r="BA46" s="58">
        <f t="shared" si="43"/>
        <v>0</v>
      </c>
      <c r="BB46" s="58">
        <f t="shared" si="7"/>
        <v>0</v>
      </c>
      <c r="BC46" s="58">
        <v>0</v>
      </c>
      <c r="BD46" s="58">
        <f t="shared" si="44"/>
        <v>0</v>
      </c>
      <c r="BE46" s="58">
        <f t="shared" si="45"/>
        <v>0</v>
      </c>
      <c r="BF46" s="66">
        <f t="shared" si="46"/>
        <v>0</v>
      </c>
    </row>
    <row r="47" spans="1:58" ht="14.5" x14ac:dyDescent="0.35">
      <c r="B47" s="3" t="s">
        <v>149</v>
      </c>
      <c r="C47" s="65">
        <v>0</v>
      </c>
      <c r="D47" s="58">
        <f t="shared" si="8"/>
        <v>0</v>
      </c>
      <c r="E47" s="58">
        <f t="shared" si="9"/>
        <v>0</v>
      </c>
      <c r="F47" s="52">
        <v>0</v>
      </c>
      <c r="G47" s="58">
        <f t="shared" si="10"/>
        <v>0</v>
      </c>
      <c r="H47" s="58">
        <f t="shared" si="11"/>
        <v>0</v>
      </c>
      <c r="I47" s="66">
        <f t="shared" si="12"/>
        <v>0</v>
      </c>
      <c r="J47" s="71">
        <v>0</v>
      </c>
      <c r="K47" s="58">
        <f t="shared" si="13"/>
        <v>0</v>
      </c>
      <c r="L47" s="52">
        <f t="shared" si="14"/>
        <v>0</v>
      </c>
      <c r="M47" s="58">
        <v>0</v>
      </c>
      <c r="N47" s="58">
        <f t="shared" si="15"/>
        <v>0</v>
      </c>
      <c r="O47" s="58">
        <f t="shared" si="16"/>
        <v>0</v>
      </c>
      <c r="P47" s="66">
        <f t="shared" si="17"/>
        <v>0</v>
      </c>
      <c r="Q47" s="71">
        <v>0</v>
      </c>
      <c r="R47" s="58">
        <f t="shared" si="18"/>
        <v>0</v>
      </c>
      <c r="S47" s="58">
        <f t="shared" si="19"/>
        <v>0</v>
      </c>
      <c r="T47" s="58">
        <v>0</v>
      </c>
      <c r="U47" s="58">
        <f t="shared" si="20"/>
        <v>0</v>
      </c>
      <c r="V47" s="58">
        <f t="shared" si="21"/>
        <v>0</v>
      </c>
      <c r="W47" s="66">
        <f t="shared" si="22"/>
        <v>0</v>
      </c>
      <c r="X47" s="71">
        <v>0</v>
      </c>
      <c r="Y47" s="58">
        <f t="shared" si="23"/>
        <v>0</v>
      </c>
      <c r="Z47" s="58">
        <f t="shared" si="24"/>
        <v>0</v>
      </c>
      <c r="AA47" s="58">
        <v>0</v>
      </c>
      <c r="AB47" s="58">
        <f t="shared" si="25"/>
        <v>0</v>
      </c>
      <c r="AC47" s="58">
        <f t="shared" si="26"/>
        <v>0</v>
      </c>
      <c r="AD47" s="66">
        <f t="shared" si="27"/>
        <v>0</v>
      </c>
      <c r="AE47" s="71">
        <v>0</v>
      </c>
      <c r="AF47" s="58">
        <f t="shared" si="28"/>
        <v>0</v>
      </c>
      <c r="AG47" s="58">
        <f t="shared" si="29"/>
        <v>0</v>
      </c>
      <c r="AH47" s="58">
        <v>0</v>
      </c>
      <c r="AI47" s="58">
        <f t="shared" si="30"/>
        <v>0</v>
      </c>
      <c r="AJ47" s="58">
        <f t="shared" si="31"/>
        <v>0</v>
      </c>
      <c r="AK47" s="66">
        <f t="shared" si="32"/>
        <v>0</v>
      </c>
      <c r="AL47" s="71">
        <v>0</v>
      </c>
      <c r="AM47" s="58">
        <f t="shared" si="33"/>
        <v>0</v>
      </c>
      <c r="AN47" s="58">
        <f t="shared" si="34"/>
        <v>0</v>
      </c>
      <c r="AO47" s="58">
        <v>0</v>
      </c>
      <c r="AP47" s="58">
        <f t="shared" si="35"/>
        <v>0</v>
      </c>
      <c r="AQ47" s="58">
        <f t="shared" si="36"/>
        <v>0</v>
      </c>
      <c r="AR47" s="66">
        <f t="shared" si="37"/>
        <v>0</v>
      </c>
      <c r="AS47" s="71">
        <v>0</v>
      </c>
      <c r="AT47" s="58">
        <f t="shared" si="38"/>
        <v>0</v>
      </c>
      <c r="AU47" s="58">
        <f t="shared" si="39"/>
        <v>0</v>
      </c>
      <c r="AV47" s="58">
        <v>0</v>
      </c>
      <c r="AW47" s="58">
        <f t="shared" si="40"/>
        <v>0</v>
      </c>
      <c r="AX47" s="58">
        <f t="shared" si="41"/>
        <v>0</v>
      </c>
      <c r="AY47" s="66">
        <f t="shared" si="42"/>
        <v>0</v>
      </c>
      <c r="AZ47" s="71">
        <v>0</v>
      </c>
      <c r="BA47" s="58">
        <f t="shared" si="43"/>
        <v>0</v>
      </c>
      <c r="BB47" s="58">
        <f t="shared" si="7"/>
        <v>0</v>
      </c>
      <c r="BC47" s="58">
        <v>0</v>
      </c>
      <c r="BD47" s="58">
        <f t="shared" si="44"/>
        <v>0</v>
      </c>
      <c r="BE47" s="58">
        <f t="shared" si="45"/>
        <v>0</v>
      </c>
      <c r="BF47" s="66">
        <f t="shared" si="46"/>
        <v>0</v>
      </c>
    </row>
    <row r="48" spans="1:58" ht="14.5" x14ac:dyDescent="0.35">
      <c r="B48" s="3" t="s">
        <v>150</v>
      </c>
      <c r="C48" s="65">
        <v>0</v>
      </c>
      <c r="D48" s="58">
        <f t="shared" si="8"/>
        <v>0</v>
      </c>
      <c r="E48" s="58">
        <f t="shared" si="9"/>
        <v>0</v>
      </c>
      <c r="F48" s="52">
        <v>0</v>
      </c>
      <c r="G48" s="58">
        <f t="shared" si="10"/>
        <v>0</v>
      </c>
      <c r="H48" s="58">
        <f t="shared" si="11"/>
        <v>0</v>
      </c>
      <c r="I48" s="66">
        <f t="shared" si="12"/>
        <v>0</v>
      </c>
      <c r="J48" s="71">
        <v>0</v>
      </c>
      <c r="K48" s="58">
        <f t="shared" si="13"/>
        <v>0</v>
      </c>
      <c r="L48" s="52">
        <f t="shared" si="14"/>
        <v>0</v>
      </c>
      <c r="M48" s="58">
        <v>0</v>
      </c>
      <c r="N48" s="58">
        <f t="shared" si="15"/>
        <v>0</v>
      </c>
      <c r="O48" s="58">
        <f t="shared" si="16"/>
        <v>0</v>
      </c>
      <c r="P48" s="66">
        <f t="shared" si="17"/>
        <v>0</v>
      </c>
      <c r="Q48" s="71">
        <v>0</v>
      </c>
      <c r="R48" s="58">
        <f t="shared" si="18"/>
        <v>0</v>
      </c>
      <c r="S48" s="58">
        <f t="shared" si="19"/>
        <v>0</v>
      </c>
      <c r="T48" s="58">
        <v>0</v>
      </c>
      <c r="U48" s="58">
        <f t="shared" si="20"/>
        <v>0</v>
      </c>
      <c r="V48" s="58">
        <f t="shared" si="21"/>
        <v>0</v>
      </c>
      <c r="W48" s="66">
        <f t="shared" si="22"/>
        <v>0</v>
      </c>
      <c r="X48" s="71">
        <v>0</v>
      </c>
      <c r="Y48" s="58">
        <f t="shared" si="23"/>
        <v>0</v>
      </c>
      <c r="Z48" s="58">
        <f t="shared" si="24"/>
        <v>0</v>
      </c>
      <c r="AA48" s="58">
        <v>0</v>
      </c>
      <c r="AB48" s="58">
        <f t="shared" si="25"/>
        <v>0</v>
      </c>
      <c r="AC48" s="58">
        <f t="shared" si="26"/>
        <v>0</v>
      </c>
      <c r="AD48" s="66">
        <f t="shared" si="27"/>
        <v>0</v>
      </c>
      <c r="AE48" s="71">
        <v>0</v>
      </c>
      <c r="AF48" s="58">
        <f t="shared" si="28"/>
        <v>0</v>
      </c>
      <c r="AG48" s="58">
        <f t="shared" si="29"/>
        <v>0</v>
      </c>
      <c r="AH48" s="58">
        <v>0</v>
      </c>
      <c r="AI48" s="58">
        <f t="shared" si="30"/>
        <v>0</v>
      </c>
      <c r="AJ48" s="58">
        <f t="shared" si="31"/>
        <v>0</v>
      </c>
      <c r="AK48" s="66">
        <f t="shared" si="32"/>
        <v>0</v>
      </c>
      <c r="AL48" s="71">
        <v>0</v>
      </c>
      <c r="AM48" s="58">
        <f t="shared" si="33"/>
        <v>0</v>
      </c>
      <c r="AN48" s="58">
        <f t="shared" si="34"/>
        <v>0</v>
      </c>
      <c r="AO48" s="58">
        <v>0</v>
      </c>
      <c r="AP48" s="58">
        <f t="shared" si="35"/>
        <v>0</v>
      </c>
      <c r="AQ48" s="58">
        <f t="shared" si="36"/>
        <v>0</v>
      </c>
      <c r="AR48" s="66">
        <f t="shared" si="37"/>
        <v>0</v>
      </c>
      <c r="AS48" s="71">
        <v>0</v>
      </c>
      <c r="AT48" s="58">
        <f t="shared" si="38"/>
        <v>0</v>
      </c>
      <c r="AU48" s="58">
        <f t="shared" si="39"/>
        <v>0</v>
      </c>
      <c r="AV48" s="58">
        <v>0</v>
      </c>
      <c r="AW48" s="58">
        <f t="shared" si="40"/>
        <v>0</v>
      </c>
      <c r="AX48" s="58">
        <f t="shared" si="41"/>
        <v>0</v>
      </c>
      <c r="AY48" s="66">
        <f t="shared" si="42"/>
        <v>0</v>
      </c>
      <c r="AZ48" s="71">
        <v>0</v>
      </c>
      <c r="BA48" s="58">
        <f t="shared" si="43"/>
        <v>0</v>
      </c>
      <c r="BB48" s="58">
        <f t="shared" si="7"/>
        <v>0</v>
      </c>
      <c r="BC48" s="58">
        <v>0</v>
      </c>
      <c r="BD48" s="58">
        <f t="shared" si="44"/>
        <v>0</v>
      </c>
      <c r="BE48" s="58">
        <f t="shared" si="45"/>
        <v>0</v>
      </c>
      <c r="BF48" s="66">
        <f t="shared" si="46"/>
        <v>0</v>
      </c>
    </row>
    <row r="49" spans="1:64" ht="14.5" x14ac:dyDescent="0.35">
      <c r="A49" s="54" t="s">
        <v>220</v>
      </c>
      <c r="B49" s="3" t="s">
        <v>151</v>
      </c>
      <c r="C49" s="65">
        <f>SUM(C7,C13)</f>
        <v>111409.83</v>
      </c>
      <c r="D49" s="58">
        <f t="shared" si="8"/>
        <v>2.3770311954101619E-3</v>
      </c>
      <c r="E49" s="58">
        <f t="shared" si="9"/>
        <v>111589.13140748131</v>
      </c>
      <c r="F49" s="52">
        <f>SUM(D7,D13)</f>
        <v>281946</v>
      </c>
      <c r="G49" s="58">
        <f t="shared" si="10"/>
        <v>4.6271682784085289E-3</v>
      </c>
      <c r="H49" s="58">
        <f t="shared" si="11"/>
        <v>0</v>
      </c>
      <c r="I49" s="66">
        <f t="shared" si="12"/>
        <v>170356.86859251867</v>
      </c>
      <c r="J49" s="71">
        <f>SUM(F7,F13)</f>
        <v>122872.882</v>
      </c>
      <c r="K49" s="52">
        <f t="shared" si="13"/>
        <v>2.5778661583142032E-3</v>
      </c>
      <c r="L49" s="52">
        <f t="shared" si="14"/>
        <v>123075.76024195422</v>
      </c>
      <c r="M49" s="58">
        <f>SUM(G7,G13)</f>
        <v>328633.87</v>
      </c>
      <c r="N49" s="58">
        <f t="shared" si="15"/>
        <v>5.4867859792235721E-3</v>
      </c>
      <c r="O49" s="58">
        <f t="shared" si="16"/>
        <v>0</v>
      </c>
      <c r="P49" s="66">
        <f t="shared" si="17"/>
        <v>205558.10975804576</v>
      </c>
      <c r="Q49" s="71">
        <f>SUM(I7,I13)</f>
        <v>146011.96600000001</v>
      </c>
      <c r="R49" s="58">
        <f t="shared" si="18"/>
        <v>3.0126583461705255E-3</v>
      </c>
      <c r="S49" s="58">
        <f t="shared" si="19"/>
        <v>146247.73123746226</v>
      </c>
      <c r="T49" s="58">
        <f>SUM(J7,J13)</f>
        <v>391099.42</v>
      </c>
      <c r="U49" s="58">
        <f t="shared" si="20"/>
        <v>6.5053230820688963E-3</v>
      </c>
      <c r="V49" s="58">
        <f t="shared" si="21"/>
        <v>0</v>
      </c>
      <c r="W49" s="66">
        <f t="shared" si="22"/>
        <v>244851.68876253773</v>
      </c>
      <c r="X49" s="71">
        <f>SUM(L7,L13)</f>
        <v>131708</v>
      </c>
      <c r="Y49" s="58">
        <f t="shared" si="23"/>
        <v>2.7617153467189063E-3</v>
      </c>
      <c r="Z49" s="58">
        <f t="shared" si="24"/>
        <v>132018.11025456773</v>
      </c>
      <c r="AA49" s="58">
        <f>SUM(M7,M13)</f>
        <v>410360</v>
      </c>
      <c r="AB49" s="58">
        <f t="shared" si="25"/>
        <v>7.0914910350685775E-3</v>
      </c>
      <c r="AC49" s="58">
        <f t="shared" si="26"/>
        <v>0</v>
      </c>
      <c r="AD49" s="66">
        <f t="shared" si="27"/>
        <v>278341.8897454323</v>
      </c>
      <c r="AE49" s="71">
        <f>SUM(O7,O13)</f>
        <v>123064</v>
      </c>
      <c r="AF49" s="58">
        <f t="shared" si="28"/>
        <v>2.3171669963523221E-3</v>
      </c>
      <c r="AG49" s="58">
        <f t="shared" si="29"/>
        <v>123371.04548151964</v>
      </c>
      <c r="AH49" s="58">
        <f>SUM(P7,P13)</f>
        <v>399722</v>
      </c>
      <c r="AI49" s="58">
        <f t="shared" si="30"/>
        <v>6.6418849539294231E-3</v>
      </c>
      <c r="AJ49" s="58">
        <f t="shared" si="31"/>
        <v>0</v>
      </c>
      <c r="AK49" s="66">
        <f t="shared" si="32"/>
        <v>276350.95451848034</v>
      </c>
      <c r="AL49" s="71">
        <f>SUM(R7,R13)</f>
        <v>42024</v>
      </c>
      <c r="AM49" s="58">
        <f t="shared" si="33"/>
        <v>8.3020114676966134E-4</v>
      </c>
      <c r="AN49" s="58">
        <f t="shared" si="34"/>
        <v>42122.625405632796</v>
      </c>
      <c r="AO49" s="58">
        <f>SUM(S7,S13)</f>
        <v>400575</v>
      </c>
      <c r="AP49" s="58">
        <f t="shared" si="35"/>
        <v>6.3873554487606128E-3</v>
      </c>
      <c r="AQ49" s="58">
        <f t="shared" si="36"/>
        <v>0</v>
      </c>
      <c r="AR49" s="66">
        <f t="shared" si="37"/>
        <v>358452.37459436723</v>
      </c>
      <c r="AS49" s="71">
        <f>SUM(U7,U13)</f>
        <v>73174</v>
      </c>
      <c r="AT49" s="58">
        <f t="shared" si="38"/>
        <v>1.4354309894590944E-3</v>
      </c>
      <c r="AU49" s="58">
        <f t="shared" si="39"/>
        <v>73375.04215809067</v>
      </c>
      <c r="AV49" s="58">
        <f>SUM(V7,V13)</f>
        <v>391168</v>
      </c>
      <c r="AW49" s="58">
        <f t="shared" si="40"/>
        <v>6.1011741338154657E-3</v>
      </c>
      <c r="AX49" s="58">
        <f t="shared" si="41"/>
        <v>0</v>
      </c>
      <c r="AY49" s="66">
        <f t="shared" si="42"/>
        <v>317792.95784190932</v>
      </c>
      <c r="AZ49" s="71">
        <f>SUM(X7,X13)</f>
        <v>126522</v>
      </c>
      <c r="BA49" s="58">
        <f t="shared" si="43"/>
        <v>2.3974047045272886E-3</v>
      </c>
      <c r="BB49" s="58">
        <f t="shared" si="7"/>
        <v>126917.98173245147</v>
      </c>
      <c r="BC49" s="58">
        <f>SUM(Y7,Y13)</f>
        <v>360222</v>
      </c>
      <c r="BD49" s="58">
        <f t="shared" si="44"/>
        <v>5.7859200893412288E-3</v>
      </c>
      <c r="BE49" s="58">
        <f t="shared" si="45"/>
        <v>0</v>
      </c>
      <c r="BF49" s="66">
        <f t="shared" si="46"/>
        <v>233304.01826754853</v>
      </c>
    </row>
    <row r="50" spans="1:64" ht="14.5" x14ac:dyDescent="0.35">
      <c r="B50" s="49" t="s">
        <v>216</v>
      </c>
      <c r="C50" s="65">
        <f>SUM(C34:C49)</f>
        <v>46869317.58200001</v>
      </c>
      <c r="D50" s="58">
        <f>SUM(D34:D49)</f>
        <v>0.99999999999999978</v>
      </c>
      <c r="E50" s="57"/>
      <c r="F50" s="52"/>
      <c r="G50" s="58">
        <f>SUM(G34:G49)</f>
        <v>1</v>
      </c>
      <c r="H50" s="58"/>
      <c r="I50" s="66"/>
      <c r="J50" s="71">
        <f>SUM(J34:J49)</f>
        <v>47664570.017999992</v>
      </c>
      <c r="K50" s="52">
        <f>SUM(K34:K49)</f>
        <v>1</v>
      </c>
      <c r="L50" s="52"/>
      <c r="M50" s="58"/>
      <c r="N50" s="58">
        <f>SUM(N34:N49)</f>
        <v>1</v>
      </c>
      <c r="O50" s="58"/>
      <c r="P50" s="66"/>
      <c r="Q50" s="71">
        <f>SUM(Q34:Q49)</f>
        <v>48466154.877999999</v>
      </c>
      <c r="R50" s="57">
        <f>SUM(R34:R49)</f>
        <v>1</v>
      </c>
      <c r="S50" s="58"/>
      <c r="T50" s="58"/>
      <c r="U50" s="58">
        <f>SUM(U34:U49)</f>
        <v>1</v>
      </c>
      <c r="V50" s="58"/>
      <c r="W50" s="66"/>
      <c r="X50" s="71">
        <f>SUM(X34:X49)</f>
        <v>47690650</v>
      </c>
      <c r="Y50" s="58">
        <f>SUM(Y34:Y49)</f>
        <v>0.99999999999999989</v>
      </c>
      <c r="Z50" s="58"/>
      <c r="AA50" s="58"/>
      <c r="AB50" s="58">
        <f>SUM(AB34:AB49)</f>
        <v>1</v>
      </c>
      <c r="AC50" s="58"/>
      <c r="AD50" s="66"/>
      <c r="AE50" s="71">
        <f>SUM(AE34:AE49)</f>
        <v>53109681</v>
      </c>
      <c r="AF50" s="58">
        <f>SUM(AF34:AF49)</f>
        <v>1</v>
      </c>
      <c r="AG50" s="58"/>
      <c r="AH50" s="58"/>
      <c r="AI50" s="58">
        <f>SUM(AI34:AI49)</f>
        <v>1</v>
      </c>
      <c r="AJ50" s="58"/>
      <c r="AK50" s="66"/>
      <c r="AL50" s="71">
        <f>SUM(AL34:AL49)</f>
        <v>50619058</v>
      </c>
      <c r="AM50" s="58">
        <f>SUM(AM34:AM49)</f>
        <v>1</v>
      </c>
      <c r="AN50" s="58"/>
      <c r="AO50" s="58"/>
      <c r="AP50" s="58">
        <f>SUM(AP34:AP49)</f>
        <v>1</v>
      </c>
      <c r="AQ50" s="58"/>
      <c r="AR50" s="66"/>
      <c r="AS50" s="71">
        <f>SUM(AS34:AS49)</f>
        <v>50977024</v>
      </c>
      <c r="AT50" s="58">
        <f>SUM(AT34:AT49)</f>
        <v>1</v>
      </c>
      <c r="AU50" s="58"/>
      <c r="AV50" s="58"/>
      <c r="AW50" s="58">
        <f>SUM(AW34:AW49)</f>
        <v>1</v>
      </c>
      <c r="AX50" s="58"/>
      <c r="AY50" s="66"/>
      <c r="AZ50" s="71">
        <f>SUM(AZ34:AZ49)</f>
        <v>52774569</v>
      </c>
      <c r="BA50" s="58">
        <f>SUM(BA34:BA49)</f>
        <v>1</v>
      </c>
      <c r="BB50" s="58"/>
      <c r="BC50" s="58"/>
      <c r="BD50" s="58">
        <f>SUM(BD34:BD49)</f>
        <v>1</v>
      </c>
      <c r="BE50" s="58"/>
      <c r="BF50" s="66"/>
    </row>
    <row r="51" spans="1:64" s="50" customFormat="1" ht="14.5" x14ac:dyDescent="0.35">
      <c r="B51" s="49" t="s">
        <v>217</v>
      </c>
      <c r="C51" s="65"/>
      <c r="D51" s="58"/>
      <c r="E51" s="58">
        <f>SUM(E34:E49)</f>
        <v>46944748.400000006</v>
      </c>
      <c r="F51" s="52">
        <f>SUM(F34:F49)</f>
        <v>60932731</v>
      </c>
      <c r="G51" s="58"/>
      <c r="H51" s="75">
        <f>SUM(H34:H49)</f>
        <v>14166299.628501875</v>
      </c>
      <c r="I51" s="77">
        <f>SUM(I34:I49)</f>
        <v>28154282.228501879</v>
      </c>
      <c r="J51" s="71"/>
      <c r="K51" s="52"/>
      <c r="L51" s="52">
        <f>SUM(L34:L49)</f>
        <v>47743270.085999995</v>
      </c>
      <c r="M51" s="58">
        <f>SUM(M34:M49)</f>
        <v>59895514.649999991</v>
      </c>
      <c r="N51" s="58"/>
      <c r="O51" s="75">
        <f>SUM(O34:O49)</f>
        <v>14490226.423051912</v>
      </c>
      <c r="P51" s="77">
        <f>SUM(P34:P49)</f>
        <v>26642470.987051915</v>
      </c>
      <c r="Q51" s="71"/>
      <c r="R51" s="58"/>
      <c r="S51" s="58">
        <f>SUM(S34:S49)</f>
        <v>48544413.083999999</v>
      </c>
      <c r="T51" s="58">
        <f>SUM(T34:T49)</f>
        <v>60119907.199999996</v>
      </c>
      <c r="U51" s="58"/>
      <c r="V51" s="75">
        <f>SUM(V34:V49)</f>
        <v>14969270.209047623</v>
      </c>
      <c r="W51" s="77">
        <f>SUM(W34:W49)</f>
        <v>26544764.325047627</v>
      </c>
      <c r="X51" s="71"/>
      <c r="Y51" s="58"/>
      <c r="Z51" s="58">
        <f>SUM(Z34:Z49)</f>
        <v>47802939.000000007</v>
      </c>
      <c r="AA51" s="58">
        <f>SUM(AA34:AA49)</f>
        <v>57866533</v>
      </c>
      <c r="AB51" s="58"/>
      <c r="AC51" s="75">
        <f>SUM(AC34:AC49)</f>
        <v>14865914.523307377</v>
      </c>
      <c r="AD51" s="77">
        <f>SUM(AD34:AD49)</f>
        <v>24929508.523307379</v>
      </c>
      <c r="AE51" s="71"/>
      <c r="AF51" s="58"/>
      <c r="AG51" s="58">
        <f>SUM(AG34:AG49)</f>
        <v>53242190</v>
      </c>
      <c r="AH51" s="58">
        <f>SUM(AH34:AH49)</f>
        <v>60182012</v>
      </c>
      <c r="AI51" s="58"/>
      <c r="AJ51" s="75">
        <f>SUM(AJ34:AJ49)</f>
        <v>14951894.42060953</v>
      </c>
      <c r="AK51" s="77">
        <f>SUM(AK34:AK49)</f>
        <v>21891716.420609526</v>
      </c>
      <c r="AL51" s="71"/>
      <c r="AM51" s="58"/>
      <c r="AN51" s="58">
        <f>SUM(AN34:AN49)</f>
        <v>50737855</v>
      </c>
      <c r="AO51" s="58">
        <f>SUM(AO34:AO49)</f>
        <v>62713748</v>
      </c>
      <c r="AP51" s="58"/>
      <c r="AQ51" s="75">
        <f>SUM(AQ34:AQ49)</f>
        <v>13268496.548867464</v>
      </c>
      <c r="AR51" s="77">
        <f>SUM(AR34:AR49)</f>
        <v>25244389.548867464</v>
      </c>
      <c r="AS51" s="71"/>
      <c r="AT51" s="58"/>
      <c r="AU51" s="58">
        <f>SUM(AU34:AU49)</f>
        <v>51117081</v>
      </c>
      <c r="AV51" s="58">
        <f>SUM(AV34:AV49)</f>
        <v>64113561</v>
      </c>
      <c r="AW51" s="58"/>
      <c r="AX51" s="75">
        <f>SUM(AX34:AX49)</f>
        <v>13306249.043828001</v>
      </c>
      <c r="AY51" s="77">
        <f>SUM(AY34:AY49)</f>
        <v>26302729.043827996</v>
      </c>
      <c r="AZ51" s="71"/>
      <c r="BA51" s="58"/>
      <c r="BB51" s="58">
        <f>SUM(BB34:BB49)</f>
        <v>52939739.999999993</v>
      </c>
      <c r="BC51" s="58">
        <f>SUM(BC34:BC49)</f>
        <v>62258378</v>
      </c>
      <c r="BD51" s="58"/>
      <c r="BE51" s="75">
        <f>SUM(BE34:BE49)</f>
        <v>13886342.524158426</v>
      </c>
      <c r="BF51" s="77">
        <f>SUM(BF34:BF49)</f>
        <v>23204980.524158422</v>
      </c>
    </row>
    <row r="52" spans="1:64" s="50" customFormat="1" ht="14.5" x14ac:dyDescent="0.35">
      <c r="B52" s="49" t="s">
        <v>225</v>
      </c>
      <c r="C52" s="67"/>
      <c r="D52" s="68"/>
      <c r="E52" s="68"/>
      <c r="F52" s="68"/>
      <c r="G52" s="69"/>
      <c r="H52" s="69">
        <f>IF(H51&gt;I51,H51-I51,0)</f>
        <v>0</v>
      </c>
      <c r="I52" s="70">
        <f>IF(I51&gt;H51,I51-H51,0)</f>
        <v>13987982.600000003</v>
      </c>
      <c r="J52" s="72"/>
      <c r="K52" s="69"/>
      <c r="L52" s="69"/>
      <c r="M52" s="69"/>
      <c r="N52" s="69"/>
      <c r="O52" s="69">
        <f>IF(O51&gt;P51,O51-P51,0)</f>
        <v>0</v>
      </c>
      <c r="P52" s="70">
        <f>IF(P51&gt;O51,P51-O51,0)</f>
        <v>12152244.564000003</v>
      </c>
      <c r="Q52" s="72"/>
      <c r="R52" s="69"/>
      <c r="S52" s="69"/>
      <c r="T52" s="69"/>
      <c r="U52" s="69"/>
      <c r="V52" s="69">
        <f>IF(V51&gt;W51,V51-W51,0)</f>
        <v>0</v>
      </c>
      <c r="W52" s="70">
        <f>IF(W51&gt;V51,W51-V51,0)</f>
        <v>11575494.116000004</v>
      </c>
      <c r="X52" s="72"/>
      <c r="Y52" s="69"/>
      <c r="Z52" s="69"/>
      <c r="AA52" s="69"/>
      <c r="AB52" s="69"/>
      <c r="AC52" s="69">
        <f>IF(AC51&gt;AD51,AC51-AD51,0)</f>
        <v>0</v>
      </c>
      <c r="AD52" s="70">
        <f>IF(AD51&gt;AC51,AD51-AC51,0)</f>
        <v>10063594.000000002</v>
      </c>
      <c r="AE52" s="72"/>
      <c r="AF52" s="69"/>
      <c r="AG52" s="69"/>
      <c r="AH52" s="69"/>
      <c r="AI52" s="69"/>
      <c r="AJ52" s="69">
        <f>IF(AJ51&gt;AK51,AJ51-AK51,0)</f>
        <v>0</v>
      </c>
      <c r="AK52" s="70">
        <f>IF(AK51&gt;AJ51,AK51-AJ51,0)</f>
        <v>6939821.9999999963</v>
      </c>
      <c r="AL52" s="72"/>
      <c r="AM52" s="69"/>
      <c r="AN52" s="69"/>
      <c r="AO52" s="69"/>
      <c r="AP52" s="69"/>
      <c r="AQ52" s="69">
        <f>IF(AQ51&gt;AR51,AQ51-AR51,0)</f>
        <v>0</v>
      </c>
      <c r="AR52" s="70">
        <f>IF(AR51&gt;AQ51,AR51-AQ51,0)</f>
        <v>11975893</v>
      </c>
      <c r="AS52" s="72"/>
      <c r="AT52" s="69"/>
      <c r="AU52" s="69"/>
      <c r="AV52" s="69"/>
      <c r="AW52" s="69"/>
      <c r="AX52" s="69">
        <f>IF(AX51&gt;AY51,AX51-AY51,0)</f>
        <v>0</v>
      </c>
      <c r="AY52" s="70">
        <f>IF(AY51&gt;AX51,AY51-AX51,0)</f>
        <v>12996479.999999994</v>
      </c>
      <c r="AZ52" s="72"/>
      <c r="BA52" s="69"/>
      <c r="BB52" s="69"/>
      <c r="BC52" s="69"/>
      <c r="BD52" s="69"/>
      <c r="BE52" s="69">
        <f>IF(BE51&gt;BF51,BE51-BF51,0)</f>
        <v>0</v>
      </c>
      <c r="BF52" s="70">
        <f>IF(BF51&gt;BE51,BF51-BE51,0)</f>
        <v>9318637.9999999963</v>
      </c>
    </row>
    <row r="53" spans="1:64" s="50" customFormat="1" ht="14.5" x14ac:dyDescent="0.35">
      <c r="B53" s="49"/>
      <c r="C53" s="51"/>
      <c r="D53" s="51"/>
      <c r="E53" s="52"/>
      <c r="F53" s="52"/>
    </row>
    <row r="54" spans="1:64" s="50" customFormat="1" ht="14.5" x14ac:dyDescent="0.35">
      <c r="B54" s="49"/>
    </row>
    <row r="55" spans="1:64" s="50" customFormat="1" ht="14.5" x14ac:dyDescent="0.35">
      <c r="B55" s="49" t="s">
        <v>213</v>
      </c>
    </row>
    <row r="56" spans="1:64" s="50" customFormat="1" x14ac:dyDescent="0.3">
      <c r="B56" s="53" t="s">
        <v>210</v>
      </c>
    </row>
    <row r="57" spans="1:64" s="50" customFormat="1" ht="14.5" x14ac:dyDescent="0.35">
      <c r="B57" s="49" t="s">
        <v>212</v>
      </c>
    </row>
    <row r="58" spans="1:64" s="50" customFormat="1" x14ac:dyDescent="0.3">
      <c r="B58" s="53" t="s">
        <v>211</v>
      </c>
    </row>
    <row r="59" spans="1:64" s="50" customFormat="1" ht="14.5" x14ac:dyDescent="0.35">
      <c r="B59" s="49" t="s">
        <v>222</v>
      </c>
    </row>
    <row r="60" spans="1:64" s="50" customFormat="1" x14ac:dyDescent="0.3">
      <c r="B60" s="53"/>
    </row>
    <row r="62" spans="1:64" s="50" customFormat="1" x14ac:dyDescent="0.3">
      <c r="B62" s="97" t="s">
        <v>249</v>
      </c>
      <c r="C62" s="97"/>
      <c r="D62" s="97"/>
      <c r="E62" s="97"/>
      <c r="F62" s="97"/>
      <c r="G62" s="97"/>
      <c r="H62" s="97"/>
      <c r="I62" s="97"/>
      <c r="J62" s="97"/>
      <c r="K62" s="97"/>
      <c r="L62" s="97"/>
      <c r="M62" s="97"/>
      <c r="N62" s="97"/>
      <c r="O62" s="97"/>
      <c r="P62" s="97"/>
      <c r="Q62" s="97"/>
      <c r="R62" s="97"/>
      <c r="S62" s="97"/>
      <c r="T62" s="97"/>
      <c r="U62" s="97"/>
      <c r="V62" s="97"/>
      <c r="W62" s="97"/>
      <c r="X62" s="97"/>
      <c r="Y62" s="97"/>
      <c r="Z62" s="97"/>
      <c r="AA62" s="97"/>
      <c r="AB62" s="97"/>
      <c r="AC62" s="97"/>
      <c r="AD62" s="97"/>
      <c r="AE62" s="97"/>
      <c r="AF62" s="97"/>
      <c r="AG62" s="97"/>
      <c r="AH62" s="97"/>
      <c r="AI62" s="97"/>
      <c r="AJ62" s="97"/>
      <c r="AK62" s="97"/>
      <c r="AL62" s="97"/>
      <c r="AM62" s="97"/>
      <c r="AN62" s="97"/>
      <c r="AO62" s="97"/>
    </row>
    <row r="63" spans="1:64" ht="14.5" x14ac:dyDescent="0.35">
      <c r="B63" s="1" t="s">
        <v>161</v>
      </c>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row>
    <row r="64" spans="1:64" ht="14.5" x14ac:dyDescent="0.35">
      <c r="B64" s="10" t="s">
        <v>229</v>
      </c>
      <c r="C64" s="10"/>
      <c r="D64" s="10"/>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row>
    <row r="65" spans="2:65" x14ac:dyDescent="0.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row>
    <row r="66" spans="2:65" ht="14.5" x14ac:dyDescent="0.35">
      <c r="B66" s="74" t="s">
        <v>1</v>
      </c>
      <c r="C66" s="25">
        <v>2012</v>
      </c>
      <c r="D66" s="25">
        <v>2013</v>
      </c>
      <c r="E66" s="25">
        <v>2014</v>
      </c>
      <c r="F66" s="25">
        <v>2015</v>
      </c>
      <c r="G66" s="25">
        <v>2016</v>
      </c>
      <c r="H66" s="25">
        <v>2017</v>
      </c>
      <c r="I66" s="25">
        <v>2018</v>
      </c>
      <c r="J66" s="25">
        <f t="shared" ref="J66:AO66" si="47">I66+1</f>
        <v>2019</v>
      </c>
      <c r="K66" s="25">
        <f t="shared" si="47"/>
        <v>2020</v>
      </c>
      <c r="L66" s="25">
        <f t="shared" si="47"/>
        <v>2021</v>
      </c>
      <c r="M66" s="25">
        <f t="shared" si="47"/>
        <v>2022</v>
      </c>
      <c r="N66" s="25">
        <f t="shared" si="47"/>
        <v>2023</v>
      </c>
      <c r="O66" s="25">
        <f t="shared" si="47"/>
        <v>2024</v>
      </c>
      <c r="P66" s="25">
        <f t="shared" si="47"/>
        <v>2025</v>
      </c>
      <c r="Q66" s="25">
        <f t="shared" si="47"/>
        <v>2026</v>
      </c>
      <c r="R66" s="25">
        <f t="shared" si="47"/>
        <v>2027</v>
      </c>
      <c r="S66" s="25">
        <f t="shared" si="47"/>
        <v>2028</v>
      </c>
      <c r="T66" s="25">
        <f t="shared" si="47"/>
        <v>2029</v>
      </c>
      <c r="U66" s="25">
        <f t="shared" si="47"/>
        <v>2030</v>
      </c>
      <c r="V66" s="25">
        <f t="shared" si="47"/>
        <v>2031</v>
      </c>
      <c r="W66" s="25">
        <f t="shared" si="47"/>
        <v>2032</v>
      </c>
      <c r="X66" s="25">
        <f t="shared" si="47"/>
        <v>2033</v>
      </c>
      <c r="Y66" s="25">
        <f t="shared" si="47"/>
        <v>2034</v>
      </c>
      <c r="Z66" s="25">
        <f t="shared" si="47"/>
        <v>2035</v>
      </c>
      <c r="AA66" s="25">
        <f t="shared" si="47"/>
        <v>2036</v>
      </c>
      <c r="AB66" s="25">
        <f t="shared" si="47"/>
        <v>2037</v>
      </c>
      <c r="AC66" s="25">
        <f t="shared" si="47"/>
        <v>2038</v>
      </c>
      <c r="AD66" s="25">
        <f t="shared" si="47"/>
        <v>2039</v>
      </c>
      <c r="AE66" s="25">
        <f t="shared" si="47"/>
        <v>2040</v>
      </c>
      <c r="AF66" s="25">
        <f t="shared" si="47"/>
        <v>2041</v>
      </c>
      <c r="AG66" s="25">
        <f t="shared" si="47"/>
        <v>2042</v>
      </c>
      <c r="AH66" s="25">
        <f t="shared" si="47"/>
        <v>2043</v>
      </c>
      <c r="AI66" s="25">
        <f t="shared" si="47"/>
        <v>2044</v>
      </c>
      <c r="AJ66" s="25">
        <f t="shared" si="47"/>
        <v>2045</v>
      </c>
      <c r="AK66" s="25">
        <f t="shared" si="47"/>
        <v>2046</v>
      </c>
      <c r="AL66" s="25">
        <f t="shared" si="47"/>
        <v>2047</v>
      </c>
      <c r="AM66" s="25">
        <f t="shared" si="47"/>
        <v>2048</v>
      </c>
      <c r="AN66" s="25">
        <f t="shared" si="47"/>
        <v>2049</v>
      </c>
      <c r="AO66" s="25">
        <f t="shared" si="47"/>
        <v>2050</v>
      </c>
    </row>
    <row r="67" spans="2:65" ht="14.5" x14ac:dyDescent="0.35">
      <c r="B67" s="76" t="s">
        <v>159</v>
      </c>
      <c r="C67" s="23">
        <f>H51</f>
        <v>14166299.628501875</v>
      </c>
      <c r="D67" s="23">
        <f>O51</f>
        <v>14490226.423051912</v>
      </c>
      <c r="E67" s="23">
        <f>V51</f>
        <v>14969270.209047623</v>
      </c>
      <c r="F67" s="23">
        <f>AC51</f>
        <v>14865914.523307377</v>
      </c>
      <c r="G67" s="23">
        <f>AJ51</f>
        <v>14951894.42060953</v>
      </c>
      <c r="H67" s="23">
        <f>AQ51</f>
        <v>13268496.548867464</v>
      </c>
      <c r="I67" s="23">
        <f>AX51</f>
        <v>13306249.043828001</v>
      </c>
      <c r="J67" s="23">
        <f>BE51</f>
        <v>13886342.524158426</v>
      </c>
      <c r="K67" s="79">
        <f>AVERAGE(C67:J67)</f>
        <v>14238086.665171526</v>
      </c>
      <c r="L67" s="79">
        <f>K67</f>
        <v>14238086.665171526</v>
      </c>
      <c r="M67" s="79">
        <f>L67</f>
        <v>14238086.665171526</v>
      </c>
      <c r="N67" s="79">
        <f t="shared" ref="N67:AO67" si="48">M67</f>
        <v>14238086.665171526</v>
      </c>
      <c r="O67" s="79">
        <f t="shared" si="48"/>
        <v>14238086.665171526</v>
      </c>
      <c r="P67" s="79">
        <f t="shared" si="48"/>
        <v>14238086.665171526</v>
      </c>
      <c r="Q67" s="79">
        <f t="shared" si="48"/>
        <v>14238086.665171526</v>
      </c>
      <c r="R67" s="79">
        <f t="shared" si="48"/>
        <v>14238086.665171526</v>
      </c>
      <c r="S67" s="79">
        <f t="shared" si="48"/>
        <v>14238086.665171526</v>
      </c>
      <c r="T67" s="79">
        <f t="shared" si="48"/>
        <v>14238086.665171526</v>
      </c>
      <c r="U67" s="79">
        <f t="shared" si="48"/>
        <v>14238086.665171526</v>
      </c>
      <c r="V67" s="79">
        <f t="shared" si="48"/>
        <v>14238086.665171526</v>
      </c>
      <c r="W67" s="79">
        <f t="shared" si="48"/>
        <v>14238086.665171526</v>
      </c>
      <c r="X67" s="79">
        <f t="shared" si="48"/>
        <v>14238086.665171526</v>
      </c>
      <c r="Y67" s="79">
        <f t="shared" si="48"/>
        <v>14238086.665171526</v>
      </c>
      <c r="Z67" s="79">
        <f t="shared" si="48"/>
        <v>14238086.665171526</v>
      </c>
      <c r="AA67" s="79">
        <f t="shared" si="48"/>
        <v>14238086.665171526</v>
      </c>
      <c r="AB67" s="79">
        <f t="shared" si="48"/>
        <v>14238086.665171526</v>
      </c>
      <c r="AC67" s="79">
        <f t="shared" si="48"/>
        <v>14238086.665171526</v>
      </c>
      <c r="AD67" s="79">
        <f t="shared" si="48"/>
        <v>14238086.665171526</v>
      </c>
      <c r="AE67" s="79">
        <f t="shared" si="48"/>
        <v>14238086.665171526</v>
      </c>
      <c r="AF67" s="79">
        <f t="shared" si="48"/>
        <v>14238086.665171526</v>
      </c>
      <c r="AG67" s="79">
        <f t="shared" si="48"/>
        <v>14238086.665171526</v>
      </c>
      <c r="AH67" s="79">
        <f t="shared" si="48"/>
        <v>14238086.665171526</v>
      </c>
      <c r="AI67" s="79">
        <f t="shared" si="48"/>
        <v>14238086.665171526</v>
      </c>
      <c r="AJ67" s="79">
        <f t="shared" si="48"/>
        <v>14238086.665171526</v>
      </c>
      <c r="AK67" s="79">
        <f t="shared" si="48"/>
        <v>14238086.665171526</v>
      </c>
      <c r="AL67" s="79">
        <f t="shared" si="48"/>
        <v>14238086.665171526</v>
      </c>
      <c r="AM67" s="79">
        <f t="shared" si="48"/>
        <v>14238086.665171526</v>
      </c>
      <c r="AN67" s="79">
        <f t="shared" si="48"/>
        <v>14238086.665171526</v>
      </c>
      <c r="AO67" s="79">
        <f t="shared" si="48"/>
        <v>14238086.665171526</v>
      </c>
    </row>
    <row r="68" spans="2:65" ht="14.5" x14ac:dyDescent="0.35">
      <c r="B68" s="78" t="s">
        <v>228</v>
      </c>
      <c r="C68" s="23">
        <f>I51</f>
        <v>28154282.228501879</v>
      </c>
      <c r="D68" s="23">
        <f>P51</f>
        <v>26642470.987051915</v>
      </c>
      <c r="E68" s="23">
        <f>W51</f>
        <v>26544764.325047627</v>
      </c>
      <c r="F68" s="23">
        <f>AD51</f>
        <v>24929508.523307379</v>
      </c>
      <c r="G68" s="23">
        <f>AK51</f>
        <v>21891716.420609526</v>
      </c>
      <c r="H68" s="23">
        <f>AR51</f>
        <v>25244389.548867464</v>
      </c>
      <c r="I68" s="23">
        <f>AY51</f>
        <v>26302729.043827996</v>
      </c>
      <c r="J68" s="23">
        <f>BF51</f>
        <v>23204980.524158422</v>
      </c>
      <c r="K68" s="79">
        <f>AVERAGE(C68:J68)</f>
        <v>25364355.200171523</v>
      </c>
      <c r="L68" s="79">
        <f>K68</f>
        <v>25364355.200171523</v>
      </c>
      <c r="M68" s="79">
        <f t="shared" ref="M68:AO68" si="49">L68</f>
        <v>25364355.200171523</v>
      </c>
      <c r="N68" s="79">
        <f t="shared" si="49"/>
        <v>25364355.200171523</v>
      </c>
      <c r="O68" s="79">
        <f t="shared" si="49"/>
        <v>25364355.200171523</v>
      </c>
      <c r="P68" s="79">
        <f t="shared" si="49"/>
        <v>25364355.200171523</v>
      </c>
      <c r="Q68" s="79">
        <f t="shared" si="49"/>
        <v>25364355.200171523</v>
      </c>
      <c r="R68" s="79">
        <f t="shared" si="49"/>
        <v>25364355.200171523</v>
      </c>
      <c r="S68" s="79">
        <f t="shared" si="49"/>
        <v>25364355.200171523</v>
      </c>
      <c r="T68" s="79">
        <f t="shared" si="49"/>
        <v>25364355.200171523</v>
      </c>
      <c r="U68" s="79">
        <f t="shared" si="49"/>
        <v>25364355.200171523</v>
      </c>
      <c r="V68" s="79">
        <f t="shared" si="49"/>
        <v>25364355.200171523</v>
      </c>
      <c r="W68" s="79">
        <f t="shared" si="49"/>
        <v>25364355.200171523</v>
      </c>
      <c r="X68" s="79">
        <f t="shared" si="49"/>
        <v>25364355.200171523</v>
      </c>
      <c r="Y68" s="79">
        <f t="shared" si="49"/>
        <v>25364355.200171523</v>
      </c>
      <c r="Z68" s="79">
        <f t="shared" si="49"/>
        <v>25364355.200171523</v>
      </c>
      <c r="AA68" s="79">
        <f t="shared" si="49"/>
        <v>25364355.200171523</v>
      </c>
      <c r="AB68" s="79">
        <f t="shared" si="49"/>
        <v>25364355.200171523</v>
      </c>
      <c r="AC68" s="79">
        <f t="shared" si="49"/>
        <v>25364355.200171523</v>
      </c>
      <c r="AD68" s="79">
        <f t="shared" si="49"/>
        <v>25364355.200171523</v>
      </c>
      <c r="AE68" s="79">
        <f t="shared" si="49"/>
        <v>25364355.200171523</v>
      </c>
      <c r="AF68" s="79">
        <f t="shared" si="49"/>
        <v>25364355.200171523</v>
      </c>
      <c r="AG68" s="79">
        <f t="shared" si="49"/>
        <v>25364355.200171523</v>
      </c>
      <c r="AH68" s="79">
        <f t="shared" si="49"/>
        <v>25364355.200171523</v>
      </c>
      <c r="AI68" s="79">
        <f t="shared" si="49"/>
        <v>25364355.200171523</v>
      </c>
      <c r="AJ68" s="79">
        <f t="shared" si="49"/>
        <v>25364355.200171523</v>
      </c>
      <c r="AK68" s="79">
        <f t="shared" si="49"/>
        <v>25364355.200171523</v>
      </c>
      <c r="AL68" s="79">
        <f t="shared" si="49"/>
        <v>25364355.200171523</v>
      </c>
      <c r="AM68" s="79">
        <f t="shared" si="49"/>
        <v>25364355.200171523</v>
      </c>
      <c r="AN68" s="79">
        <f t="shared" si="49"/>
        <v>25364355.200171523</v>
      </c>
      <c r="AO68" s="79">
        <f t="shared" si="49"/>
        <v>25364355.200171523</v>
      </c>
    </row>
    <row r="69" spans="2:65" x14ac:dyDescent="0.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row>
    <row r="70" spans="2:65" ht="14.5" x14ac:dyDescent="0.35">
      <c r="B70" s="81" t="s">
        <v>159</v>
      </c>
      <c r="C70" s="25">
        <v>2012</v>
      </c>
      <c r="D70" s="25">
        <v>2013</v>
      </c>
      <c r="E70" s="25">
        <v>2014</v>
      </c>
      <c r="F70" s="25">
        <v>2015</v>
      </c>
      <c r="G70" s="25">
        <v>2016</v>
      </c>
      <c r="H70" s="25">
        <v>2017</v>
      </c>
      <c r="I70" s="25">
        <v>2018</v>
      </c>
      <c r="J70" s="25">
        <f t="shared" ref="J70" si="50">I70+1</f>
        <v>2019</v>
      </c>
      <c r="K70" s="25">
        <f t="shared" ref="K70" si="51">J70+1</f>
        <v>2020</v>
      </c>
      <c r="L70" s="25">
        <f t="shared" ref="L70" si="52">K70+1</f>
        <v>2021</v>
      </c>
      <c r="M70" s="25">
        <f t="shared" ref="M70" si="53">L70+1</f>
        <v>2022</v>
      </c>
      <c r="N70" s="25">
        <f t="shared" ref="N70" si="54">M70+1</f>
        <v>2023</v>
      </c>
      <c r="O70" s="25">
        <f t="shared" ref="O70" si="55">N70+1</f>
        <v>2024</v>
      </c>
      <c r="P70" s="25">
        <f t="shared" ref="P70" si="56">O70+1</f>
        <v>2025</v>
      </c>
      <c r="Q70" s="25">
        <f t="shared" ref="Q70" si="57">P70+1</f>
        <v>2026</v>
      </c>
      <c r="R70" s="25">
        <f t="shared" ref="R70" si="58">Q70+1</f>
        <v>2027</v>
      </c>
      <c r="S70" s="25">
        <f t="shared" ref="S70" si="59">R70+1</f>
        <v>2028</v>
      </c>
      <c r="T70" s="25">
        <f t="shared" ref="T70" si="60">S70+1</f>
        <v>2029</v>
      </c>
      <c r="U70" s="25">
        <f t="shared" ref="U70" si="61">T70+1</f>
        <v>2030</v>
      </c>
      <c r="V70" s="25">
        <f t="shared" ref="V70" si="62">U70+1</f>
        <v>2031</v>
      </c>
      <c r="W70" s="25">
        <f t="shared" ref="W70" si="63">V70+1</f>
        <v>2032</v>
      </c>
      <c r="X70" s="25">
        <f t="shared" ref="X70" si="64">W70+1</f>
        <v>2033</v>
      </c>
      <c r="Y70" s="25">
        <f t="shared" ref="Y70" si="65">X70+1</f>
        <v>2034</v>
      </c>
      <c r="Z70" s="25">
        <f t="shared" ref="Z70" si="66">Y70+1</f>
        <v>2035</v>
      </c>
      <c r="AA70" s="25">
        <f t="shared" ref="AA70" si="67">Z70+1</f>
        <v>2036</v>
      </c>
      <c r="AB70" s="25">
        <f t="shared" ref="AB70" si="68">AA70+1</f>
        <v>2037</v>
      </c>
      <c r="AC70" s="25">
        <f t="shared" ref="AC70" si="69">AB70+1</f>
        <v>2038</v>
      </c>
      <c r="AD70" s="25">
        <f t="shared" ref="AD70" si="70">AC70+1</f>
        <v>2039</v>
      </c>
      <c r="AE70" s="25">
        <f t="shared" ref="AE70" si="71">AD70+1</f>
        <v>2040</v>
      </c>
      <c r="AF70" s="25">
        <f t="shared" ref="AF70" si="72">AE70+1</f>
        <v>2041</v>
      </c>
      <c r="AG70" s="25">
        <f t="shared" ref="AG70" si="73">AF70+1</f>
        <v>2042</v>
      </c>
      <c r="AH70" s="25">
        <f t="shared" ref="AH70" si="74">AG70+1</f>
        <v>2043</v>
      </c>
      <c r="AI70" s="25">
        <f t="shared" ref="AI70" si="75">AH70+1</f>
        <v>2044</v>
      </c>
      <c r="AJ70" s="25">
        <f t="shared" ref="AJ70" si="76">AI70+1</f>
        <v>2045</v>
      </c>
      <c r="AK70" s="25">
        <f t="shared" ref="AK70" si="77">AJ70+1</f>
        <v>2046</v>
      </c>
      <c r="AL70" s="25">
        <f t="shared" ref="AL70" si="78">AK70+1</f>
        <v>2047</v>
      </c>
      <c r="AM70" s="25">
        <f t="shared" ref="AM70" si="79">AL70+1</f>
        <v>2048</v>
      </c>
      <c r="AN70" s="25">
        <f t="shared" ref="AN70" si="80">AM70+1</f>
        <v>2049</v>
      </c>
      <c r="AO70" s="25">
        <f t="shared" ref="AO70" si="81">AN70+1</f>
        <v>2050</v>
      </c>
      <c r="BM70" s="8"/>
    </row>
    <row r="71" spans="2:65" ht="14.5" x14ac:dyDescent="0.35">
      <c r="B71" s="3" t="s">
        <v>136</v>
      </c>
      <c r="C71" s="80">
        <f t="shared" ref="C71:C86" si="82">H34</f>
        <v>12627550.409263255</v>
      </c>
      <c r="D71" s="80">
        <f t="shared" ref="D71:D86" si="83">O34</f>
        <v>12909014.984347275</v>
      </c>
      <c r="E71" s="80">
        <f t="shared" ref="E71:E86" si="84">V34</f>
        <v>13308021.832849668</v>
      </c>
      <c r="F71" s="80">
        <f t="shared" ref="F71:F86" si="85">AC34</f>
        <v>13330240.116245596</v>
      </c>
      <c r="G71" s="80">
        <f t="shared" ref="G71:G86" si="86">AJ34</f>
        <v>12844732.16957221</v>
      </c>
      <c r="H71" s="80">
        <f t="shared" ref="H71:H86" si="87">AQ34</f>
        <v>11543124.095282255</v>
      </c>
      <c r="I71" s="80">
        <f t="shared" ref="I71:I86" si="88">AX34</f>
        <v>11239694.127463777</v>
      </c>
      <c r="J71" s="80">
        <f t="shared" ref="J71:J86" si="89">BE34</f>
        <v>12008029.559154145</v>
      </c>
      <c r="K71" s="82">
        <f>AVERAGE(C71:J71)</f>
        <v>12476300.911772273</v>
      </c>
      <c r="L71" s="82">
        <f>K71</f>
        <v>12476300.911772273</v>
      </c>
      <c r="M71" s="82">
        <f t="shared" ref="M71:O71" si="90">L71</f>
        <v>12476300.911772273</v>
      </c>
      <c r="N71" s="82">
        <f t="shared" si="90"/>
        <v>12476300.911772273</v>
      </c>
      <c r="O71" s="82">
        <f t="shared" si="90"/>
        <v>12476300.911772273</v>
      </c>
      <c r="P71" s="82">
        <f t="shared" ref="P71:AD71" si="91">O71</f>
        <v>12476300.911772273</v>
      </c>
      <c r="Q71" s="82">
        <f t="shared" si="91"/>
        <v>12476300.911772273</v>
      </c>
      <c r="R71" s="82">
        <f t="shared" si="91"/>
        <v>12476300.911772273</v>
      </c>
      <c r="S71" s="82">
        <f t="shared" si="91"/>
        <v>12476300.911772273</v>
      </c>
      <c r="T71" s="82">
        <f t="shared" si="91"/>
        <v>12476300.911772273</v>
      </c>
      <c r="U71" s="82">
        <f t="shared" si="91"/>
        <v>12476300.911772273</v>
      </c>
      <c r="V71" s="82">
        <f t="shared" si="91"/>
        <v>12476300.911772273</v>
      </c>
      <c r="W71" s="82">
        <f t="shared" si="91"/>
        <v>12476300.911772273</v>
      </c>
      <c r="X71" s="82">
        <f t="shared" si="91"/>
        <v>12476300.911772273</v>
      </c>
      <c r="Y71" s="82">
        <f t="shared" si="91"/>
        <v>12476300.911772273</v>
      </c>
      <c r="Z71" s="82">
        <f t="shared" si="91"/>
        <v>12476300.911772273</v>
      </c>
      <c r="AA71" s="82">
        <f t="shared" si="91"/>
        <v>12476300.911772273</v>
      </c>
      <c r="AB71" s="82">
        <f t="shared" si="91"/>
        <v>12476300.911772273</v>
      </c>
      <c r="AC71" s="82">
        <f t="shared" si="91"/>
        <v>12476300.911772273</v>
      </c>
      <c r="AD71" s="82">
        <f t="shared" si="91"/>
        <v>12476300.911772273</v>
      </c>
      <c r="AE71" s="82">
        <f>AD71</f>
        <v>12476300.911772273</v>
      </c>
      <c r="AF71" s="82">
        <f t="shared" ref="AF71:AO71" si="92">AE71</f>
        <v>12476300.911772273</v>
      </c>
      <c r="AG71" s="82">
        <f t="shared" si="92"/>
        <v>12476300.911772273</v>
      </c>
      <c r="AH71" s="82">
        <f t="shared" si="92"/>
        <v>12476300.911772273</v>
      </c>
      <c r="AI71" s="82">
        <f t="shared" si="92"/>
        <v>12476300.911772273</v>
      </c>
      <c r="AJ71" s="82">
        <f t="shared" si="92"/>
        <v>12476300.911772273</v>
      </c>
      <c r="AK71" s="82">
        <f t="shared" si="92"/>
        <v>12476300.911772273</v>
      </c>
      <c r="AL71" s="82">
        <f t="shared" si="92"/>
        <v>12476300.911772273</v>
      </c>
      <c r="AM71" s="82">
        <f t="shared" si="92"/>
        <v>12476300.911772273</v>
      </c>
      <c r="AN71" s="82">
        <f t="shared" si="92"/>
        <v>12476300.911772273</v>
      </c>
      <c r="AO71" s="82">
        <f t="shared" si="92"/>
        <v>12476300.911772273</v>
      </c>
      <c r="AP71" s="8"/>
      <c r="AQ71" s="8"/>
      <c r="AR71" s="8"/>
      <c r="AS71" s="8"/>
      <c r="AT71" s="8"/>
      <c r="AU71" s="8"/>
      <c r="AV71" s="8"/>
      <c r="AW71" s="8"/>
      <c r="AX71" s="8"/>
      <c r="AY71" s="8"/>
      <c r="AZ71" s="8"/>
      <c r="BA71" s="8"/>
      <c r="BB71" s="8"/>
      <c r="BC71" s="8"/>
      <c r="BD71" s="8"/>
      <c r="BE71" s="8"/>
      <c r="BF71" s="8"/>
      <c r="BG71" s="8"/>
      <c r="BH71" s="8"/>
      <c r="BI71" s="8"/>
      <c r="BJ71" s="8"/>
      <c r="BK71" s="8"/>
      <c r="BL71" s="8"/>
      <c r="BM71" s="8"/>
    </row>
    <row r="72" spans="2:65" ht="14.5" x14ac:dyDescent="0.35">
      <c r="B72" s="3" t="s">
        <v>137</v>
      </c>
      <c r="C72" s="80">
        <f t="shared" si="82"/>
        <v>0</v>
      </c>
      <c r="D72" s="80">
        <f t="shared" si="83"/>
        <v>0</v>
      </c>
      <c r="E72" s="80">
        <f t="shared" si="84"/>
        <v>0</v>
      </c>
      <c r="F72" s="80">
        <f t="shared" si="85"/>
        <v>0</v>
      </c>
      <c r="G72" s="80">
        <f t="shared" si="86"/>
        <v>0</v>
      </c>
      <c r="H72" s="80">
        <f t="shared" si="87"/>
        <v>0</v>
      </c>
      <c r="I72" s="80">
        <f t="shared" si="88"/>
        <v>0</v>
      </c>
      <c r="J72" s="80">
        <f t="shared" si="89"/>
        <v>0</v>
      </c>
      <c r="K72" s="82">
        <f t="shared" ref="K72:K86" si="93">AVERAGE(C72:J72)</f>
        <v>0</v>
      </c>
      <c r="L72" s="82">
        <f t="shared" ref="L72:N86" si="94">K72</f>
        <v>0</v>
      </c>
      <c r="M72" s="82">
        <f t="shared" si="94"/>
        <v>0</v>
      </c>
      <c r="N72" s="82">
        <f t="shared" si="94"/>
        <v>0</v>
      </c>
      <c r="O72" s="82">
        <f t="shared" ref="O72:AG72" si="95">N72</f>
        <v>0</v>
      </c>
      <c r="P72" s="82">
        <f t="shared" si="95"/>
        <v>0</v>
      </c>
      <c r="Q72" s="82">
        <f t="shared" si="95"/>
        <v>0</v>
      </c>
      <c r="R72" s="82">
        <f t="shared" si="95"/>
        <v>0</v>
      </c>
      <c r="S72" s="82">
        <f t="shared" si="95"/>
        <v>0</v>
      </c>
      <c r="T72" s="82">
        <f t="shared" si="95"/>
        <v>0</v>
      </c>
      <c r="U72" s="82">
        <f t="shared" si="95"/>
        <v>0</v>
      </c>
      <c r="V72" s="82">
        <f t="shared" si="95"/>
        <v>0</v>
      </c>
      <c r="W72" s="82">
        <f t="shared" si="95"/>
        <v>0</v>
      </c>
      <c r="X72" s="82">
        <f t="shared" si="95"/>
        <v>0</v>
      </c>
      <c r="Y72" s="82">
        <f t="shared" si="95"/>
        <v>0</v>
      </c>
      <c r="Z72" s="82">
        <f t="shared" si="95"/>
        <v>0</v>
      </c>
      <c r="AA72" s="82">
        <f t="shared" si="95"/>
        <v>0</v>
      </c>
      <c r="AB72" s="82">
        <f t="shared" si="95"/>
        <v>0</v>
      </c>
      <c r="AC72" s="82">
        <f t="shared" si="95"/>
        <v>0</v>
      </c>
      <c r="AD72" s="82">
        <f t="shared" si="95"/>
        <v>0</v>
      </c>
      <c r="AE72" s="82">
        <f t="shared" si="95"/>
        <v>0</v>
      </c>
      <c r="AF72" s="82">
        <f t="shared" si="95"/>
        <v>0</v>
      </c>
      <c r="AG72" s="82">
        <f t="shared" si="95"/>
        <v>0</v>
      </c>
      <c r="AH72" s="82">
        <f t="shared" ref="AH72:AO72" si="96">AG72</f>
        <v>0</v>
      </c>
      <c r="AI72" s="82">
        <f t="shared" si="96"/>
        <v>0</v>
      </c>
      <c r="AJ72" s="82">
        <f t="shared" si="96"/>
        <v>0</v>
      </c>
      <c r="AK72" s="82">
        <f t="shared" si="96"/>
        <v>0</v>
      </c>
      <c r="AL72" s="82">
        <f t="shared" si="96"/>
        <v>0</v>
      </c>
      <c r="AM72" s="82">
        <f t="shared" si="96"/>
        <v>0</v>
      </c>
      <c r="AN72" s="82">
        <f t="shared" si="96"/>
        <v>0</v>
      </c>
      <c r="AO72" s="82">
        <f t="shared" si="96"/>
        <v>0</v>
      </c>
      <c r="AP72" s="8"/>
      <c r="AQ72" s="8"/>
      <c r="AR72" s="8"/>
      <c r="AS72" s="8"/>
      <c r="AT72" s="8"/>
      <c r="AU72" s="8"/>
      <c r="AV72" s="8"/>
      <c r="AW72" s="8"/>
      <c r="AX72" s="8"/>
      <c r="AY72" s="8"/>
      <c r="AZ72" s="8"/>
      <c r="BA72" s="8"/>
      <c r="BB72" s="8"/>
      <c r="BC72" s="8"/>
      <c r="BD72" s="8"/>
      <c r="BE72" s="8"/>
      <c r="BF72" s="8"/>
      <c r="BG72" s="8"/>
      <c r="BH72" s="8"/>
      <c r="BI72" s="8"/>
      <c r="BJ72" s="8"/>
      <c r="BK72" s="8"/>
      <c r="BL72" s="8"/>
      <c r="BM72" s="8"/>
    </row>
    <row r="73" spans="2:65" ht="14.5" x14ac:dyDescent="0.35">
      <c r="B73" s="3" t="s">
        <v>138</v>
      </c>
      <c r="C73" s="80">
        <f t="shared" si="82"/>
        <v>1459809.0110029175</v>
      </c>
      <c r="D73" s="80">
        <f t="shared" si="83"/>
        <v>1535210.5029735689</v>
      </c>
      <c r="E73" s="80">
        <f t="shared" si="84"/>
        <v>1584126.9972242957</v>
      </c>
      <c r="F73" s="80">
        <f t="shared" si="85"/>
        <v>1474046.532105895</v>
      </c>
      <c r="G73" s="80">
        <f t="shared" si="86"/>
        <v>1819694.8509922326</v>
      </c>
      <c r="H73" s="80">
        <f t="shared" si="87"/>
        <v>1542028.4868475823</v>
      </c>
      <c r="I73" s="80">
        <f t="shared" si="88"/>
        <v>1936318.3683114378</v>
      </c>
      <c r="J73" s="80">
        <f t="shared" si="89"/>
        <v>1857725.0675123467</v>
      </c>
      <c r="K73" s="82">
        <f t="shared" si="93"/>
        <v>1651119.9771212845</v>
      </c>
      <c r="L73" s="82">
        <f t="shared" si="94"/>
        <v>1651119.9771212845</v>
      </c>
      <c r="M73" s="82">
        <f t="shared" si="94"/>
        <v>1651119.9771212845</v>
      </c>
      <c r="N73" s="82">
        <f t="shared" si="94"/>
        <v>1651119.9771212845</v>
      </c>
      <c r="O73" s="82">
        <f t="shared" ref="O73:AG73" si="97">N73</f>
        <v>1651119.9771212845</v>
      </c>
      <c r="P73" s="82">
        <f t="shared" si="97"/>
        <v>1651119.9771212845</v>
      </c>
      <c r="Q73" s="82">
        <f t="shared" si="97"/>
        <v>1651119.9771212845</v>
      </c>
      <c r="R73" s="82">
        <f t="shared" si="97"/>
        <v>1651119.9771212845</v>
      </c>
      <c r="S73" s="82">
        <f t="shared" si="97"/>
        <v>1651119.9771212845</v>
      </c>
      <c r="T73" s="82">
        <f t="shared" si="97"/>
        <v>1651119.9771212845</v>
      </c>
      <c r="U73" s="82">
        <f t="shared" si="97"/>
        <v>1651119.9771212845</v>
      </c>
      <c r="V73" s="82">
        <f t="shared" si="97"/>
        <v>1651119.9771212845</v>
      </c>
      <c r="W73" s="82">
        <f t="shared" si="97"/>
        <v>1651119.9771212845</v>
      </c>
      <c r="X73" s="82">
        <f t="shared" si="97"/>
        <v>1651119.9771212845</v>
      </c>
      <c r="Y73" s="82">
        <f t="shared" si="97"/>
        <v>1651119.9771212845</v>
      </c>
      <c r="Z73" s="82">
        <f t="shared" si="97"/>
        <v>1651119.9771212845</v>
      </c>
      <c r="AA73" s="82">
        <f t="shared" si="97"/>
        <v>1651119.9771212845</v>
      </c>
      <c r="AB73" s="82">
        <f t="shared" si="97"/>
        <v>1651119.9771212845</v>
      </c>
      <c r="AC73" s="82">
        <f t="shared" si="97"/>
        <v>1651119.9771212845</v>
      </c>
      <c r="AD73" s="82">
        <f t="shared" si="97"/>
        <v>1651119.9771212845</v>
      </c>
      <c r="AE73" s="82">
        <f t="shared" si="97"/>
        <v>1651119.9771212845</v>
      </c>
      <c r="AF73" s="82">
        <f t="shared" si="97"/>
        <v>1651119.9771212845</v>
      </c>
      <c r="AG73" s="82">
        <f t="shared" si="97"/>
        <v>1651119.9771212845</v>
      </c>
      <c r="AH73" s="82">
        <f t="shared" ref="AH73:AO73" si="98">AG73</f>
        <v>1651119.9771212845</v>
      </c>
      <c r="AI73" s="82">
        <f t="shared" si="98"/>
        <v>1651119.9771212845</v>
      </c>
      <c r="AJ73" s="82">
        <f t="shared" si="98"/>
        <v>1651119.9771212845</v>
      </c>
      <c r="AK73" s="82">
        <f t="shared" si="98"/>
        <v>1651119.9771212845</v>
      </c>
      <c r="AL73" s="82">
        <f t="shared" si="98"/>
        <v>1651119.9771212845</v>
      </c>
      <c r="AM73" s="82">
        <f t="shared" si="98"/>
        <v>1651119.9771212845</v>
      </c>
      <c r="AN73" s="82">
        <f t="shared" si="98"/>
        <v>1651119.9771212845</v>
      </c>
      <c r="AO73" s="82">
        <f t="shared" si="98"/>
        <v>1651119.9771212845</v>
      </c>
      <c r="AP73" s="8"/>
      <c r="AQ73" s="8"/>
      <c r="AR73" s="8"/>
      <c r="AS73" s="8"/>
      <c r="AT73" s="8"/>
      <c r="AU73" s="8"/>
      <c r="AV73" s="8"/>
      <c r="AW73" s="8"/>
      <c r="AX73" s="8"/>
      <c r="AY73" s="8"/>
      <c r="AZ73" s="8"/>
      <c r="BA73" s="8"/>
      <c r="BB73" s="8"/>
      <c r="BC73" s="8"/>
      <c r="BD73" s="8"/>
      <c r="BE73" s="8"/>
      <c r="BF73" s="8"/>
      <c r="BG73" s="8"/>
      <c r="BH73" s="8"/>
      <c r="BI73" s="8"/>
      <c r="BJ73" s="8"/>
      <c r="BK73" s="8"/>
      <c r="BL73" s="8"/>
      <c r="BM73" s="8"/>
    </row>
    <row r="74" spans="2:65" ht="14.5" x14ac:dyDescent="0.35">
      <c r="B74" s="3" t="s">
        <v>139</v>
      </c>
      <c r="C74" s="80">
        <f t="shared" si="82"/>
        <v>0</v>
      </c>
      <c r="D74" s="80">
        <f t="shared" si="83"/>
        <v>0</v>
      </c>
      <c r="E74" s="80">
        <f t="shared" si="84"/>
        <v>0</v>
      </c>
      <c r="F74" s="80">
        <f t="shared" si="85"/>
        <v>0</v>
      </c>
      <c r="G74" s="80">
        <f t="shared" si="86"/>
        <v>0</v>
      </c>
      <c r="H74" s="80">
        <f t="shared" si="87"/>
        <v>0</v>
      </c>
      <c r="I74" s="80">
        <f t="shared" si="88"/>
        <v>0</v>
      </c>
      <c r="J74" s="80">
        <f t="shared" si="89"/>
        <v>0</v>
      </c>
      <c r="K74" s="82">
        <f t="shared" si="93"/>
        <v>0</v>
      </c>
      <c r="L74" s="82">
        <f t="shared" si="94"/>
        <v>0</v>
      </c>
      <c r="M74" s="82">
        <f t="shared" si="94"/>
        <v>0</v>
      </c>
      <c r="N74" s="82">
        <f t="shared" si="94"/>
        <v>0</v>
      </c>
      <c r="O74" s="82">
        <f t="shared" ref="O74:AG74" si="99">N74</f>
        <v>0</v>
      </c>
      <c r="P74" s="82">
        <f t="shared" si="99"/>
        <v>0</v>
      </c>
      <c r="Q74" s="82">
        <f t="shared" si="99"/>
        <v>0</v>
      </c>
      <c r="R74" s="82">
        <f t="shared" si="99"/>
        <v>0</v>
      </c>
      <c r="S74" s="82">
        <f t="shared" si="99"/>
        <v>0</v>
      </c>
      <c r="T74" s="82">
        <f t="shared" si="99"/>
        <v>0</v>
      </c>
      <c r="U74" s="82">
        <f t="shared" si="99"/>
        <v>0</v>
      </c>
      <c r="V74" s="82">
        <f t="shared" si="99"/>
        <v>0</v>
      </c>
      <c r="W74" s="82">
        <f t="shared" si="99"/>
        <v>0</v>
      </c>
      <c r="X74" s="82">
        <f t="shared" si="99"/>
        <v>0</v>
      </c>
      <c r="Y74" s="82">
        <f t="shared" si="99"/>
        <v>0</v>
      </c>
      <c r="Z74" s="82">
        <f t="shared" si="99"/>
        <v>0</v>
      </c>
      <c r="AA74" s="82">
        <f t="shared" si="99"/>
        <v>0</v>
      </c>
      <c r="AB74" s="82">
        <f t="shared" si="99"/>
        <v>0</v>
      </c>
      <c r="AC74" s="82">
        <f t="shared" si="99"/>
        <v>0</v>
      </c>
      <c r="AD74" s="82">
        <f t="shared" si="99"/>
        <v>0</v>
      </c>
      <c r="AE74" s="82">
        <f t="shared" si="99"/>
        <v>0</v>
      </c>
      <c r="AF74" s="82">
        <f t="shared" si="99"/>
        <v>0</v>
      </c>
      <c r="AG74" s="82">
        <f t="shared" si="99"/>
        <v>0</v>
      </c>
      <c r="AH74" s="82">
        <f t="shared" ref="AH74:AO74" si="100">AG74</f>
        <v>0</v>
      </c>
      <c r="AI74" s="82">
        <f t="shared" si="100"/>
        <v>0</v>
      </c>
      <c r="AJ74" s="82">
        <f t="shared" si="100"/>
        <v>0</v>
      </c>
      <c r="AK74" s="82">
        <f t="shared" si="100"/>
        <v>0</v>
      </c>
      <c r="AL74" s="82">
        <f t="shared" si="100"/>
        <v>0</v>
      </c>
      <c r="AM74" s="82">
        <f t="shared" si="100"/>
        <v>0</v>
      </c>
      <c r="AN74" s="82">
        <f t="shared" si="100"/>
        <v>0</v>
      </c>
      <c r="AO74" s="82">
        <f t="shared" si="100"/>
        <v>0</v>
      </c>
      <c r="AP74" s="8"/>
      <c r="AQ74" s="8"/>
      <c r="AR74" s="8"/>
      <c r="AS74" s="8"/>
      <c r="AT74" s="8"/>
      <c r="AU74" s="8"/>
      <c r="AV74" s="8"/>
      <c r="AW74" s="8"/>
      <c r="AX74" s="8"/>
      <c r="AY74" s="8"/>
      <c r="AZ74" s="8"/>
      <c r="BA74" s="8"/>
      <c r="BB74" s="8"/>
      <c r="BC74" s="8"/>
      <c r="BD74" s="8"/>
      <c r="BE74" s="8"/>
      <c r="BF74" s="8"/>
      <c r="BG74" s="8"/>
      <c r="BH74" s="8"/>
      <c r="BI74" s="8"/>
      <c r="BJ74" s="8"/>
      <c r="BK74" s="8"/>
      <c r="BL74" s="8"/>
      <c r="BM74" s="8"/>
    </row>
    <row r="75" spans="2:65" ht="14.5" x14ac:dyDescent="0.35">
      <c r="B75" s="3" t="s">
        <v>140</v>
      </c>
      <c r="C75" s="80">
        <f t="shared" si="82"/>
        <v>0</v>
      </c>
      <c r="D75" s="80">
        <f t="shared" si="83"/>
        <v>0</v>
      </c>
      <c r="E75" s="80">
        <f t="shared" si="84"/>
        <v>0</v>
      </c>
      <c r="F75" s="80">
        <f t="shared" si="85"/>
        <v>0</v>
      </c>
      <c r="G75" s="80">
        <f t="shared" si="86"/>
        <v>0</v>
      </c>
      <c r="H75" s="80">
        <f t="shared" si="87"/>
        <v>0</v>
      </c>
      <c r="I75" s="80">
        <f t="shared" si="88"/>
        <v>0</v>
      </c>
      <c r="J75" s="80">
        <f t="shared" si="89"/>
        <v>0</v>
      </c>
      <c r="K75" s="82">
        <f t="shared" si="93"/>
        <v>0</v>
      </c>
      <c r="L75" s="82">
        <f t="shared" si="94"/>
        <v>0</v>
      </c>
      <c r="M75" s="82">
        <f t="shared" si="94"/>
        <v>0</v>
      </c>
      <c r="N75" s="82">
        <f t="shared" si="94"/>
        <v>0</v>
      </c>
      <c r="O75" s="82">
        <f t="shared" ref="O75:AG75" si="101">N75</f>
        <v>0</v>
      </c>
      <c r="P75" s="82">
        <f t="shared" si="101"/>
        <v>0</v>
      </c>
      <c r="Q75" s="82">
        <f t="shared" si="101"/>
        <v>0</v>
      </c>
      <c r="R75" s="82">
        <f t="shared" si="101"/>
        <v>0</v>
      </c>
      <c r="S75" s="82">
        <f t="shared" si="101"/>
        <v>0</v>
      </c>
      <c r="T75" s="82">
        <f t="shared" si="101"/>
        <v>0</v>
      </c>
      <c r="U75" s="82">
        <f t="shared" si="101"/>
        <v>0</v>
      </c>
      <c r="V75" s="82">
        <f t="shared" si="101"/>
        <v>0</v>
      </c>
      <c r="W75" s="82">
        <f t="shared" si="101"/>
        <v>0</v>
      </c>
      <c r="X75" s="82">
        <f t="shared" si="101"/>
        <v>0</v>
      </c>
      <c r="Y75" s="82">
        <f t="shared" si="101"/>
        <v>0</v>
      </c>
      <c r="Z75" s="82">
        <f t="shared" si="101"/>
        <v>0</v>
      </c>
      <c r="AA75" s="82">
        <f t="shared" si="101"/>
        <v>0</v>
      </c>
      <c r="AB75" s="82">
        <f t="shared" si="101"/>
        <v>0</v>
      </c>
      <c r="AC75" s="82">
        <f t="shared" si="101"/>
        <v>0</v>
      </c>
      <c r="AD75" s="82">
        <f t="shared" si="101"/>
        <v>0</v>
      </c>
      <c r="AE75" s="82">
        <f t="shared" si="101"/>
        <v>0</v>
      </c>
      <c r="AF75" s="82">
        <f t="shared" si="101"/>
        <v>0</v>
      </c>
      <c r="AG75" s="82">
        <f t="shared" si="101"/>
        <v>0</v>
      </c>
      <c r="AH75" s="82">
        <f t="shared" ref="AH75:AO75" si="102">AG75</f>
        <v>0</v>
      </c>
      <c r="AI75" s="82">
        <f t="shared" si="102"/>
        <v>0</v>
      </c>
      <c r="AJ75" s="82">
        <f t="shared" si="102"/>
        <v>0</v>
      </c>
      <c r="AK75" s="82">
        <f t="shared" si="102"/>
        <v>0</v>
      </c>
      <c r="AL75" s="82">
        <f t="shared" si="102"/>
        <v>0</v>
      </c>
      <c r="AM75" s="82">
        <f t="shared" si="102"/>
        <v>0</v>
      </c>
      <c r="AN75" s="82">
        <f t="shared" si="102"/>
        <v>0</v>
      </c>
      <c r="AO75" s="82">
        <f t="shared" si="102"/>
        <v>0</v>
      </c>
      <c r="AP75" s="8"/>
      <c r="AQ75" s="8"/>
      <c r="AR75" s="8"/>
      <c r="AS75" s="8"/>
      <c r="AT75" s="8"/>
      <c r="AU75" s="8"/>
      <c r="AV75" s="8"/>
      <c r="AW75" s="8"/>
      <c r="AX75" s="8"/>
      <c r="AY75" s="8"/>
      <c r="AZ75" s="8"/>
      <c r="BA75" s="8"/>
      <c r="BB75" s="8"/>
      <c r="BC75" s="8"/>
      <c r="BD75" s="8"/>
      <c r="BE75" s="8"/>
      <c r="BF75" s="8"/>
      <c r="BG75" s="8"/>
      <c r="BH75" s="8"/>
      <c r="BI75" s="8"/>
      <c r="BJ75" s="8"/>
      <c r="BK75" s="8"/>
      <c r="BL75" s="8"/>
      <c r="BM75" s="8"/>
    </row>
    <row r="76" spans="2:65" ht="14.5" x14ac:dyDescent="0.35">
      <c r="B76" s="3" t="s">
        <v>141</v>
      </c>
      <c r="C76" s="80">
        <f t="shared" si="82"/>
        <v>10841.506933570305</v>
      </c>
      <c r="D76" s="80">
        <f t="shared" si="83"/>
        <v>9763.875472561238</v>
      </c>
      <c r="E76" s="80">
        <f t="shared" si="84"/>
        <v>44929.567800751684</v>
      </c>
      <c r="F76" s="80">
        <f t="shared" si="85"/>
        <v>29245.56230187678</v>
      </c>
      <c r="G76" s="80">
        <f t="shared" si="86"/>
        <v>224485.58041939663</v>
      </c>
      <c r="H76" s="80">
        <f t="shared" si="87"/>
        <v>100844.46702097857</v>
      </c>
      <c r="I76" s="80">
        <f t="shared" si="88"/>
        <v>110672.6393191372</v>
      </c>
      <c r="J76" s="80">
        <f t="shared" si="89"/>
        <v>0</v>
      </c>
      <c r="K76" s="82">
        <f t="shared" si="93"/>
        <v>66347.899908534047</v>
      </c>
      <c r="L76" s="82">
        <f t="shared" si="94"/>
        <v>66347.899908534047</v>
      </c>
      <c r="M76" s="82">
        <f t="shared" si="94"/>
        <v>66347.899908534047</v>
      </c>
      <c r="N76" s="82">
        <f t="shared" si="94"/>
        <v>66347.899908534047</v>
      </c>
      <c r="O76" s="82">
        <f t="shared" ref="O76:AG76" si="103">N76</f>
        <v>66347.899908534047</v>
      </c>
      <c r="P76" s="82">
        <f t="shared" si="103"/>
        <v>66347.899908534047</v>
      </c>
      <c r="Q76" s="82">
        <f t="shared" si="103"/>
        <v>66347.899908534047</v>
      </c>
      <c r="R76" s="82">
        <f t="shared" si="103"/>
        <v>66347.899908534047</v>
      </c>
      <c r="S76" s="82">
        <f t="shared" si="103"/>
        <v>66347.899908534047</v>
      </c>
      <c r="T76" s="82">
        <f t="shared" si="103"/>
        <v>66347.899908534047</v>
      </c>
      <c r="U76" s="82">
        <f t="shared" si="103"/>
        <v>66347.899908534047</v>
      </c>
      <c r="V76" s="82">
        <f t="shared" si="103"/>
        <v>66347.899908534047</v>
      </c>
      <c r="W76" s="82">
        <f t="shared" si="103"/>
        <v>66347.899908534047</v>
      </c>
      <c r="X76" s="82">
        <f t="shared" si="103"/>
        <v>66347.899908534047</v>
      </c>
      <c r="Y76" s="82">
        <f t="shared" si="103"/>
        <v>66347.899908534047</v>
      </c>
      <c r="Z76" s="82">
        <f t="shared" si="103"/>
        <v>66347.899908534047</v>
      </c>
      <c r="AA76" s="82">
        <f t="shared" si="103"/>
        <v>66347.899908534047</v>
      </c>
      <c r="AB76" s="82">
        <f t="shared" si="103"/>
        <v>66347.899908534047</v>
      </c>
      <c r="AC76" s="82">
        <f t="shared" si="103"/>
        <v>66347.899908534047</v>
      </c>
      <c r="AD76" s="82">
        <f t="shared" si="103"/>
        <v>66347.899908534047</v>
      </c>
      <c r="AE76" s="82">
        <f t="shared" si="103"/>
        <v>66347.899908534047</v>
      </c>
      <c r="AF76" s="82">
        <f t="shared" si="103"/>
        <v>66347.899908534047</v>
      </c>
      <c r="AG76" s="82">
        <f t="shared" si="103"/>
        <v>66347.899908534047</v>
      </c>
      <c r="AH76" s="82">
        <f t="shared" ref="AH76:AO76" si="104">AG76</f>
        <v>66347.899908534047</v>
      </c>
      <c r="AI76" s="82">
        <f t="shared" si="104"/>
        <v>66347.899908534047</v>
      </c>
      <c r="AJ76" s="82">
        <f t="shared" si="104"/>
        <v>66347.899908534047</v>
      </c>
      <c r="AK76" s="82">
        <f t="shared" si="104"/>
        <v>66347.899908534047</v>
      </c>
      <c r="AL76" s="82">
        <f t="shared" si="104"/>
        <v>66347.899908534047</v>
      </c>
      <c r="AM76" s="82">
        <f t="shared" si="104"/>
        <v>66347.899908534047</v>
      </c>
      <c r="AN76" s="82">
        <f t="shared" si="104"/>
        <v>66347.899908534047</v>
      </c>
      <c r="AO76" s="82">
        <f t="shared" si="104"/>
        <v>66347.899908534047</v>
      </c>
      <c r="AP76" s="8"/>
      <c r="AQ76" s="8"/>
      <c r="AR76" s="8"/>
      <c r="AS76" s="8"/>
      <c r="AT76" s="8"/>
      <c r="AU76" s="8"/>
      <c r="AV76" s="8"/>
      <c r="AW76" s="8"/>
      <c r="AX76" s="8"/>
      <c r="AY76" s="8"/>
      <c r="AZ76" s="8"/>
      <c r="BA76" s="8"/>
      <c r="BB76" s="8"/>
      <c r="BC76" s="8"/>
      <c r="BD76" s="8"/>
      <c r="BE76" s="8"/>
      <c r="BF76" s="8"/>
      <c r="BG76" s="8"/>
      <c r="BH76" s="8"/>
      <c r="BI76" s="8"/>
      <c r="BJ76" s="8"/>
      <c r="BK76" s="8"/>
      <c r="BL76" s="8"/>
    </row>
    <row r="77" spans="2:65" ht="14.5" x14ac:dyDescent="0.35">
      <c r="B77" s="3" t="s">
        <v>142</v>
      </c>
      <c r="C77" s="80">
        <f t="shared" si="82"/>
        <v>0</v>
      </c>
      <c r="D77" s="80">
        <f t="shared" si="83"/>
        <v>0</v>
      </c>
      <c r="E77" s="80">
        <f t="shared" si="84"/>
        <v>0</v>
      </c>
      <c r="F77" s="80">
        <f t="shared" si="85"/>
        <v>0</v>
      </c>
      <c r="G77" s="80">
        <f t="shared" si="86"/>
        <v>0</v>
      </c>
      <c r="H77" s="80">
        <f t="shared" si="87"/>
        <v>0</v>
      </c>
      <c r="I77" s="80">
        <f t="shared" si="88"/>
        <v>0</v>
      </c>
      <c r="J77" s="80">
        <f t="shared" si="89"/>
        <v>0</v>
      </c>
      <c r="K77" s="82">
        <f t="shared" si="93"/>
        <v>0</v>
      </c>
      <c r="L77" s="82">
        <f t="shared" si="94"/>
        <v>0</v>
      </c>
      <c r="M77" s="82">
        <f t="shared" si="94"/>
        <v>0</v>
      </c>
      <c r="N77" s="82">
        <f t="shared" si="94"/>
        <v>0</v>
      </c>
      <c r="O77" s="82">
        <f t="shared" ref="O77:AG77" si="105">N77</f>
        <v>0</v>
      </c>
      <c r="P77" s="82">
        <f t="shared" si="105"/>
        <v>0</v>
      </c>
      <c r="Q77" s="82">
        <f t="shared" si="105"/>
        <v>0</v>
      </c>
      <c r="R77" s="82">
        <f t="shared" si="105"/>
        <v>0</v>
      </c>
      <c r="S77" s="82">
        <f t="shared" si="105"/>
        <v>0</v>
      </c>
      <c r="T77" s="82">
        <f t="shared" si="105"/>
        <v>0</v>
      </c>
      <c r="U77" s="82">
        <f t="shared" si="105"/>
        <v>0</v>
      </c>
      <c r="V77" s="82">
        <f t="shared" si="105"/>
        <v>0</v>
      </c>
      <c r="W77" s="82">
        <f t="shared" si="105"/>
        <v>0</v>
      </c>
      <c r="X77" s="82">
        <f t="shared" si="105"/>
        <v>0</v>
      </c>
      <c r="Y77" s="82">
        <f t="shared" si="105"/>
        <v>0</v>
      </c>
      <c r="Z77" s="82">
        <f t="shared" si="105"/>
        <v>0</v>
      </c>
      <c r="AA77" s="82">
        <f t="shared" si="105"/>
        <v>0</v>
      </c>
      <c r="AB77" s="82">
        <f t="shared" si="105"/>
        <v>0</v>
      </c>
      <c r="AC77" s="82">
        <f t="shared" si="105"/>
        <v>0</v>
      </c>
      <c r="AD77" s="82">
        <f t="shared" si="105"/>
        <v>0</v>
      </c>
      <c r="AE77" s="82">
        <f t="shared" si="105"/>
        <v>0</v>
      </c>
      <c r="AF77" s="82">
        <f t="shared" si="105"/>
        <v>0</v>
      </c>
      <c r="AG77" s="82">
        <f t="shared" si="105"/>
        <v>0</v>
      </c>
      <c r="AH77" s="82">
        <f t="shared" ref="AH77:AO77" si="106">AG77</f>
        <v>0</v>
      </c>
      <c r="AI77" s="82">
        <f t="shared" si="106"/>
        <v>0</v>
      </c>
      <c r="AJ77" s="82">
        <f t="shared" si="106"/>
        <v>0</v>
      </c>
      <c r="AK77" s="82">
        <f t="shared" si="106"/>
        <v>0</v>
      </c>
      <c r="AL77" s="82">
        <f t="shared" si="106"/>
        <v>0</v>
      </c>
      <c r="AM77" s="82">
        <f t="shared" si="106"/>
        <v>0</v>
      </c>
      <c r="AN77" s="82">
        <f t="shared" si="106"/>
        <v>0</v>
      </c>
      <c r="AO77" s="82">
        <f t="shared" si="106"/>
        <v>0</v>
      </c>
      <c r="AP77" s="33"/>
      <c r="AQ77" s="33"/>
      <c r="AR77" s="33"/>
      <c r="AS77" s="33"/>
      <c r="AT77" s="33"/>
      <c r="AU77" s="33"/>
      <c r="AV77" s="33"/>
      <c r="AW77" s="33"/>
      <c r="AX77" s="33"/>
      <c r="AY77" s="33"/>
      <c r="AZ77" s="33"/>
      <c r="BA77" s="33"/>
      <c r="BB77" s="33"/>
      <c r="BC77" s="33"/>
      <c r="BD77" s="33"/>
      <c r="BE77" s="33"/>
      <c r="BF77" s="33"/>
      <c r="BG77" s="33"/>
      <c r="BH77" s="33"/>
      <c r="BI77" s="33"/>
      <c r="BJ77" s="33"/>
      <c r="BK77" s="33"/>
      <c r="BL77" s="33"/>
    </row>
    <row r="78" spans="2:65" ht="14.5" x14ac:dyDescent="0.35">
      <c r="B78" s="3" t="s">
        <v>143</v>
      </c>
      <c r="C78" s="80">
        <f t="shared" si="82"/>
        <v>0</v>
      </c>
      <c r="D78" s="80">
        <f t="shared" si="83"/>
        <v>0</v>
      </c>
      <c r="E78" s="80">
        <f t="shared" si="84"/>
        <v>0</v>
      </c>
      <c r="F78" s="80">
        <f t="shared" si="85"/>
        <v>0</v>
      </c>
      <c r="G78" s="80">
        <f t="shared" si="86"/>
        <v>0</v>
      </c>
      <c r="H78" s="80">
        <f t="shared" si="87"/>
        <v>0</v>
      </c>
      <c r="I78" s="80">
        <f t="shared" si="88"/>
        <v>0</v>
      </c>
      <c r="J78" s="80">
        <f t="shared" si="89"/>
        <v>0</v>
      </c>
      <c r="K78" s="82">
        <f t="shared" si="93"/>
        <v>0</v>
      </c>
      <c r="L78" s="82">
        <f t="shared" si="94"/>
        <v>0</v>
      </c>
      <c r="M78" s="82">
        <f t="shared" si="94"/>
        <v>0</v>
      </c>
      <c r="N78" s="82">
        <f t="shared" si="94"/>
        <v>0</v>
      </c>
      <c r="O78" s="82">
        <f t="shared" ref="O78:AG78" si="107">N78</f>
        <v>0</v>
      </c>
      <c r="P78" s="82">
        <f t="shared" si="107"/>
        <v>0</v>
      </c>
      <c r="Q78" s="82">
        <f t="shared" si="107"/>
        <v>0</v>
      </c>
      <c r="R78" s="82">
        <f t="shared" si="107"/>
        <v>0</v>
      </c>
      <c r="S78" s="82">
        <f t="shared" si="107"/>
        <v>0</v>
      </c>
      <c r="T78" s="82">
        <f t="shared" si="107"/>
        <v>0</v>
      </c>
      <c r="U78" s="82">
        <f t="shared" si="107"/>
        <v>0</v>
      </c>
      <c r="V78" s="82">
        <f t="shared" si="107"/>
        <v>0</v>
      </c>
      <c r="W78" s="82">
        <f t="shared" si="107"/>
        <v>0</v>
      </c>
      <c r="X78" s="82">
        <f t="shared" si="107"/>
        <v>0</v>
      </c>
      <c r="Y78" s="82">
        <f t="shared" si="107"/>
        <v>0</v>
      </c>
      <c r="Z78" s="82">
        <f t="shared" si="107"/>
        <v>0</v>
      </c>
      <c r="AA78" s="82">
        <f t="shared" si="107"/>
        <v>0</v>
      </c>
      <c r="AB78" s="82">
        <f t="shared" si="107"/>
        <v>0</v>
      </c>
      <c r="AC78" s="82">
        <f t="shared" si="107"/>
        <v>0</v>
      </c>
      <c r="AD78" s="82">
        <f t="shared" si="107"/>
        <v>0</v>
      </c>
      <c r="AE78" s="82">
        <f t="shared" si="107"/>
        <v>0</v>
      </c>
      <c r="AF78" s="82">
        <f t="shared" si="107"/>
        <v>0</v>
      </c>
      <c r="AG78" s="82">
        <f t="shared" si="107"/>
        <v>0</v>
      </c>
      <c r="AH78" s="82">
        <f t="shared" ref="AH78:AO78" si="108">AG78</f>
        <v>0</v>
      </c>
      <c r="AI78" s="82">
        <f t="shared" si="108"/>
        <v>0</v>
      </c>
      <c r="AJ78" s="82">
        <f t="shared" si="108"/>
        <v>0</v>
      </c>
      <c r="AK78" s="82">
        <f t="shared" si="108"/>
        <v>0</v>
      </c>
      <c r="AL78" s="82">
        <f t="shared" si="108"/>
        <v>0</v>
      </c>
      <c r="AM78" s="82">
        <f t="shared" si="108"/>
        <v>0</v>
      </c>
      <c r="AN78" s="82">
        <f t="shared" si="108"/>
        <v>0</v>
      </c>
      <c r="AO78" s="82">
        <f t="shared" si="108"/>
        <v>0</v>
      </c>
      <c r="AP78" s="33"/>
      <c r="AQ78" s="33"/>
      <c r="AR78" s="33"/>
      <c r="AS78" s="33"/>
      <c r="AT78" s="33"/>
      <c r="AU78" s="33"/>
      <c r="AV78" s="33"/>
      <c r="AW78" s="33"/>
      <c r="AX78" s="33"/>
      <c r="AY78" s="33"/>
      <c r="AZ78" s="33"/>
      <c r="BA78" s="33"/>
      <c r="BB78" s="33"/>
      <c r="BC78" s="33"/>
      <c r="BD78" s="33"/>
      <c r="BE78" s="33"/>
      <c r="BF78" s="33"/>
      <c r="BG78" s="33"/>
      <c r="BH78" s="33"/>
      <c r="BI78" s="33"/>
      <c r="BJ78" s="33"/>
      <c r="BK78" s="33"/>
      <c r="BL78" s="33"/>
    </row>
    <row r="79" spans="2:65" ht="14.5" x14ac:dyDescent="0.35">
      <c r="B79" s="3" t="s">
        <v>144</v>
      </c>
      <c r="C79" s="80">
        <f t="shared" si="82"/>
        <v>28583.163449522523</v>
      </c>
      <c r="D79" s="80">
        <f t="shared" si="83"/>
        <v>0</v>
      </c>
      <c r="E79" s="80">
        <f t="shared" si="84"/>
        <v>0</v>
      </c>
      <c r="F79" s="80">
        <f t="shared" si="85"/>
        <v>0</v>
      </c>
      <c r="G79" s="80">
        <f t="shared" si="86"/>
        <v>0</v>
      </c>
      <c r="H79" s="80">
        <f t="shared" si="87"/>
        <v>0</v>
      </c>
      <c r="I79" s="80">
        <f t="shared" si="88"/>
        <v>0</v>
      </c>
      <c r="J79" s="80">
        <f t="shared" si="89"/>
        <v>0</v>
      </c>
      <c r="K79" s="82">
        <f t="shared" si="93"/>
        <v>3572.8954311903153</v>
      </c>
      <c r="L79" s="82">
        <f t="shared" si="94"/>
        <v>3572.8954311903153</v>
      </c>
      <c r="M79" s="82">
        <f t="shared" si="94"/>
        <v>3572.8954311903153</v>
      </c>
      <c r="N79" s="82">
        <f t="shared" si="94"/>
        <v>3572.8954311903153</v>
      </c>
      <c r="O79" s="82">
        <f t="shared" ref="O79:AG79" si="109">N79</f>
        <v>3572.8954311903153</v>
      </c>
      <c r="P79" s="82">
        <f t="shared" si="109"/>
        <v>3572.8954311903153</v>
      </c>
      <c r="Q79" s="82">
        <f t="shared" si="109"/>
        <v>3572.8954311903153</v>
      </c>
      <c r="R79" s="82">
        <f t="shared" si="109"/>
        <v>3572.8954311903153</v>
      </c>
      <c r="S79" s="82">
        <f t="shared" si="109"/>
        <v>3572.8954311903153</v>
      </c>
      <c r="T79" s="82">
        <f t="shared" si="109"/>
        <v>3572.8954311903153</v>
      </c>
      <c r="U79" s="82">
        <f t="shared" si="109"/>
        <v>3572.8954311903153</v>
      </c>
      <c r="V79" s="82">
        <f t="shared" si="109"/>
        <v>3572.8954311903153</v>
      </c>
      <c r="W79" s="82">
        <f t="shared" si="109"/>
        <v>3572.8954311903153</v>
      </c>
      <c r="X79" s="82">
        <f t="shared" si="109"/>
        <v>3572.8954311903153</v>
      </c>
      <c r="Y79" s="82">
        <f t="shared" si="109"/>
        <v>3572.8954311903153</v>
      </c>
      <c r="Z79" s="82">
        <f t="shared" si="109"/>
        <v>3572.8954311903153</v>
      </c>
      <c r="AA79" s="82">
        <f t="shared" si="109"/>
        <v>3572.8954311903153</v>
      </c>
      <c r="AB79" s="82">
        <f t="shared" si="109"/>
        <v>3572.8954311903153</v>
      </c>
      <c r="AC79" s="82">
        <f t="shared" si="109"/>
        <v>3572.8954311903153</v>
      </c>
      <c r="AD79" s="82">
        <f t="shared" si="109"/>
        <v>3572.8954311903153</v>
      </c>
      <c r="AE79" s="82">
        <f t="shared" si="109"/>
        <v>3572.8954311903153</v>
      </c>
      <c r="AF79" s="82">
        <f t="shared" si="109"/>
        <v>3572.8954311903153</v>
      </c>
      <c r="AG79" s="82">
        <f t="shared" si="109"/>
        <v>3572.8954311903153</v>
      </c>
      <c r="AH79" s="82">
        <f t="shared" ref="AH79:AO79" si="110">AG79</f>
        <v>3572.8954311903153</v>
      </c>
      <c r="AI79" s="82">
        <f t="shared" si="110"/>
        <v>3572.8954311903153</v>
      </c>
      <c r="AJ79" s="82">
        <f t="shared" si="110"/>
        <v>3572.8954311903153</v>
      </c>
      <c r="AK79" s="82">
        <f t="shared" si="110"/>
        <v>3572.8954311903153</v>
      </c>
      <c r="AL79" s="82">
        <f t="shared" si="110"/>
        <v>3572.8954311903153</v>
      </c>
      <c r="AM79" s="82">
        <f t="shared" si="110"/>
        <v>3572.8954311903153</v>
      </c>
      <c r="AN79" s="82">
        <f t="shared" si="110"/>
        <v>3572.8954311903153</v>
      </c>
      <c r="AO79" s="82">
        <f t="shared" si="110"/>
        <v>3572.8954311903153</v>
      </c>
    </row>
    <row r="80" spans="2:65" ht="14.5" x14ac:dyDescent="0.35">
      <c r="B80" s="3" t="s">
        <v>145</v>
      </c>
      <c r="C80" s="80">
        <f t="shared" si="82"/>
        <v>39515.537852611946</v>
      </c>
      <c r="D80" s="80">
        <f t="shared" si="83"/>
        <v>36237.060258508551</v>
      </c>
      <c r="E80" s="80">
        <f t="shared" si="84"/>
        <v>32191.811172908358</v>
      </c>
      <c r="F80" s="80">
        <f t="shared" si="85"/>
        <v>32382.312654010799</v>
      </c>
      <c r="G80" s="80">
        <f t="shared" si="86"/>
        <v>62981.81962569122</v>
      </c>
      <c r="H80" s="80">
        <f t="shared" si="87"/>
        <v>82499.499716648221</v>
      </c>
      <c r="I80" s="80">
        <f t="shared" si="88"/>
        <v>19563.908733648321</v>
      </c>
      <c r="J80" s="80">
        <f t="shared" si="89"/>
        <v>20587.89749193404</v>
      </c>
      <c r="K80" s="82">
        <f t="shared" si="93"/>
        <v>40744.980938245179</v>
      </c>
      <c r="L80" s="82">
        <f t="shared" si="94"/>
        <v>40744.980938245179</v>
      </c>
      <c r="M80" s="82">
        <f t="shared" si="94"/>
        <v>40744.980938245179</v>
      </c>
      <c r="N80" s="82">
        <f t="shared" si="94"/>
        <v>40744.980938245179</v>
      </c>
      <c r="O80" s="82">
        <f t="shared" ref="O80:AG80" si="111">N80</f>
        <v>40744.980938245179</v>
      </c>
      <c r="P80" s="82">
        <f t="shared" si="111"/>
        <v>40744.980938245179</v>
      </c>
      <c r="Q80" s="82">
        <f t="shared" si="111"/>
        <v>40744.980938245179</v>
      </c>
      <c r="R80" s="82">
        <f t="shared" si="111"/>
        <v>40744.980938245179</v>
      </c>
      <c r="S80" s="82">
        <f t="shared" si="111"/>
        <v>40744.980938245179</v>
      </c>
      <c r="T80" s="82">
        <f t="shared" si="111"/>
        <v>40744.980938245179</v>
      </c>
      <c r="U80" s="82">
        <f t="shared" si="111"/>
        <v>40744.980938245179</v>
      </c>
      <c r="V80" s="82">
        <f t="shared" si="111"/>
        <v>40744.980938245179</v>
      </c>
      <c r="W80" s="82">
        <f t="shared" si="111"/>
        <v>40744.980938245179</v>
      </c>
      <c r="X80" s="82">
        <f t="shared" si="111"/>
        <v>40744.980938245179</v>
      </c>
      <c r="Y80" s="82">
        <f t="shared" si="111"/>
        <v>40744.980938245179</v>
      </c>
      <c r="Z80" s="82">
        <f t="shared" si="111"/>
        <v>40744.980938245179</v>
      </c>
      <c r="AA80" s="82">
        <f t="shared" si="111"/>
        <v>40744.980938245179</v>
      </c>
      <c r="AB80" s="82">
        <f t="shared" si="111"/>
        <v>40744.980938245179</v>
      </c>
      <c r="AC80" s="82">
        <f t="shared" si="111"/>
        <v>40744.980938245179</v>
      </c>
      <c r="AD80" s="82">
        <f t="shared" si="111"/>
        <v>40744.980938245179</v>
      </c>
      <c r="AE80" s="82">
        <f t="shared" si="111"/>
        <v>40744.980938245179</v>
      </c>
      <c r="AF80" s="82">
        <f t="shared" si="111"/>
        <v>40744.980938245179</v>
      </c>
      <c r="AG80" s="82">
        <f t="shared" si="111"/>
        <v>40744.980938245179</v>
      </c>
      <c r="AH80" s="82">
        <f t="shared" ref="AH80:AO80" si="112">AG80</f>
        <v>40744.980938245179</v>
      </c>
      <c r="AI80" s="82">
        <f t="shared" si="112"/>
        <v>40744.980938245179</v>
      </c>
      <c r="AJ80" s="82">
        <f t="shared" si="112"/>
        <v>40744.980938245179</v>
      </c>
      <c r="AK80" s="82">
        <f t="shared" si="112"/>
        <v>40744.980938245179</v>
      </c>
      <c r="AL80" s="82">
        <f t="shared" si="112"/>
        <v>40744.980938245179</v>
      </c>
      <c r="AM80" s="82">
        <f t="shared" si="112"/>
        <v>40744.980938245179</v>
      </c>
      <c r="AN80" s="82">
        <f t="shared" si="112"/>
        <v>40744.980938245179</v>
      </c>
      <c r="AO80" s="82">
        <f t="shared" si="112"/>
        <v>40744.980938245179</v>
      </c>
    </row>
    <row r="81" spans="2:41" ht="14.5" x14ac:dyDescent="0.35">
      <c r="B81" s="3" t="s">
        <v>146</v>
      </c>
      <c r="C81" s="80">
        <f t="shared" si="82"/>
        <v>0</v>
      </c>
      <c r="D81" s="80">
        <f t="shared" si="83"/>
        <v>0</v>
      </c>
      <c r="E81" s="80">
        <f t="shared" si="84"/>
        <v>0</v>
      </c>
      <c r="F81" s="80">
        <f t="shared" si="85"/>
        <v>0</v>
      </c>
      <c r="G81" s="80">
        <f t="shared" si="86"/>
        <v>0</v>
      </c>
      <c r="H81" s="80">
        <f t="shared" si="87"/>
        <v>0</v>
      </c>
      <c r="I81" s="80">
        <f t="shared" si="88"/>
        <v>0</v>
      </c>
      <c r="J81" s="80">
        <f t="shared" si="89"/>
        <v>0</v>
      </c>
      <c r="K81" s="82">
        <f t="shared" si="93"/>
        <v>0</v>
      </c>
      <c r="L81" s="82">
        <f t="shared" si="94"/>
        <v>0</v>
      </c>
      <c r="M81" s="82">
        <f t="shared" si="94"/>
        <v>0</v>
      </c>
      <c r="N81" s="82">
        <f t="shared" si="94"/>
        <v>0</v>
      </c>
      <c r="O81" s="82">
        <f t="shared" ref="O81:AG81" si="113">N81</f>
        <v>0</v>
      </c>
      <c r="P81" s="82">
        <f t="shared" si="113"/>
        <v>0</v>
      </c>
      <c r="Q81" s="82">
        <f t="shared" si="113"/>
        <v>0</v>
      </c>
      <c r="R81" s="82">
        <f t="shared" si="113"/>
        <v>0</v>
      </c>
      <c r="S81" s="82">
        <f t="shared" si="113"/>
        <v>0</v>
      </c>
      <c r="T81" s="82">
        <f t="shared" si="113"/>
        <v>0</v>
      </c>
      <c r="U81" s="82">
        <f t="shared" si="113"/>
        <v>0</v>
      </c>
      <c r="V81" s="82">
        <f t="shared" si="113"/>
        <v>0</v>
      </c>
      <c r="W81" s="82">
        <f t="shared" si="113"/>
        <v>0</v>
      </c>
      <c r="X81" s="82">
        <f t="shared" si="113"/>
        <v>0</v>
      </c>
      <c r="Y81" s="82">
        <f t="shared" si="113"/>
        <v>0</v>
      </c>
      <c r="Z81" s="82">
        <f t="shared" si="113"/>
        <v>0</v>
      </c>
      <c r="AA81" s="82">
        <f t="shared" si="113"/>
        <v>0</v>
      </c>
      <c r="AB81" s="82">
        <f t="shared" si="113"/>
        <v>0</v>
      </c>
      <c r="AC81" s="82">
        <f t="shared" si="113"/>
        <v>0</v>
      </c>
      <c r="AD81" s="82">
        <f t="shared" si="113"/>
        <v>0</v>
      </c>
      <c r="AE81" s="82">
        <f t="shared" si="113"/>
        <v>0</v>
      </c>
      <c r="AF81" s="82">
        <f t="shared" si="113"/>
        <v>0</v>
      </c>
      <c r="AG81" s="82">
        <f t="shared" si="113"/>
        <v>0</v>
      </c>
      <c r="AH81" s="82">
        <f t="shared" ref="AH81:AO81" si="114">AG81</f>
        <v>0</v>
      </c>
      <c r="AI81" s="82">
        <f t="shared" si="114"/>
        <v>0</v>
      </c>
      <c r="AJ81" s="82">
        <f t="shared" si="114"/>
        <v>0</v>
      </c>
      <c r="AK81" s="82">
        <f t="shared" si="114"/>
        <v>0</v>
      </c>
      <c r="AL81" s="82">
        <f t="shared" si="114"/>
        <v>0</v>
      </c>
      <c r="AM81" s="82">
        <f t="shared" si="114"/>
        <v>0</v>
      </c>
      <c r="AN81" s="82">
        <f t="shared" si="114"/>
        <v>0</v>
      </c>
      <c r="AO81" s="82">
        <f t="shared" si="114"/>
        <v>0</v>
      </c>
    </row>
    <row r="82" spans="2:41" ht="14.5" x14ac:dyDescent="0.35">
      <c r="B82" s="3" t="s">
        <v>147</v>
      </c>
      <c r="C82" s="80">
        <f t="shared" si="82"/>
        <v>0</v>
      </c>
      <c r="D82" s="80">
        <f t="shared" si="83"/>
        <v>0</v>
      </c>
      <c r="E82" s="80">
        <f t="shared" si="84"/>
        <v>0</v>
      </c>
      <c r="F82" s="80">
        <f t="shared" si="85"/>
        <v>0</v>
      </c>
      <c r="G82" s="80">
        <f t="shared" si="86"/>
        <v>0</v>
      </c>
      <c r="H82" s="80">
        <f t="shared" si="87"/>
        <v>0</v>
      </c>
      <c r="I82" s="80">
        <f t="shared" si="88"/>
        <v>0</v>
      </c>
      <c r="J82" s="80">
        <f t="shared" si="89"/>
        <v>0</v>
      </c>
      <c r="K82" s="82">
        <f t="shared" si="93"/>
        <v>0</v>
      </c>
      <c r="L82" s="82">
        <f t="shared" si="94"/>
        <v>0</v>
      </c>
      <c r="M82" s="82">
        <f t="shared" si="94"/>
        <v>0</v>
      </c>
      <c r="N82" s="82">
        <f t="shared" si="94"/>
        <v>0</v>
      </c>
      <c r="O82" s="82">
        <f t="shared" ref="O82:AG82" si="115">N82</f>
        <v>0</v>
      </c>
      <c r="P82" s="82">
        <f t="shared" si="115"/>
        <v>0</v>
      </c>
      <c r="Q82" s="82">
        <f t="shared" si="115"/>
        <v>0</v>
      </c>
      <c r="R82" s="82">
        <f t="shared" si="115"/>
        <v>0</v>
      </c>
      <c r="S82" s="82">
        <f t="shared" si="115"/>
        <v>0</v>
      </c>
      <c r="T82" s="82">
        <f t="shared" si="115"/>
        <v>0</v>
      </c>
      <c r="U82" s="82">
        <f t="shared" si="115"/>
        <v>0</v>
      </c>
      <c r="V82" s="82">
        <f t="shared" si="115"/>
        <v>0</v>
      </c>
      <c r="W82" s="82">
        <f t="shared" si="115"/>
        <v>0</v>
      </c>
      <c r="X82" s="82">
        <f t="shared" si="115"/>
        <v>0</v>
      </c>
      <c r="Y82" s="82">
        <f t="shared" si="115"/>
        <v>0</v>
      </c>
      <c r="Z82" s="82">
        <f t="shared" si="115"/>
        <v>0</v>
      </c>
      <c r="AA82" s="82">
        <f t="shared" si="115"/>
        <v>0</v>
      </c>
      <c r="AB82" s="82">
        <f t="shared" si="115"/>
        <v>0</v>
      </c>
      <c r="AC82" s="82">
        <f t="shared" si="115"/>
        <v>0</v>
      </c>
      <c r="AD82" s="82">
        <f t="shared" si="115"/>
        <v>0</v>
      </c>
      <c r="AE82" s="82">
        <f t="shared" si="115"/>
        <v>0</v>
      </c>
      <c r="AF82" s="82">
        <f t="shared" si="115"/>
        <v>0</v>
      </c>
      <c r="AG82" s="82">
        <f t="shared" si="115"/>
        <v>0</v>
      </c>
      <c r="AH82" s="82">
        <f t="shared" ref="AH82:AO82" si="116">AG82</f>
        <v>0</v>
      </c>
      <c r="AI82" s="82">
        <f t="shared" si="116"/>
        <v>0</v>
      </c>
      <c r="AJ82" s="82">
        <f t="shared" si="116"/>
        <v>0</v>
      </c>
      <c r="AK82" s="82">
        <f t="shared" si="116"/>
        <v>0</v>
      </c>
      <c r="AL82" s="82">
        <f t="shared" si="116"/>
        <v>0</v>
      </c>
      <c r="AM82" s="82">
        <f t="shared" si="116"/>
        <v>0</v>
      </c>
      <c r="AN82" s="82">
        <f t="shared" si="116"/>
        <v>0</v>
      </c>
      <c r="AO82" s="82">
        <f t="shared" si="116"/>
        <v>0</v>
      </c>
    </row>
    <row r="83" spans="2:41" ht="14.5" x14ac:dyDescent="0.35">
      <c r="B83" s="3" t="s">
        <v>148</v>
      </c>
      <c r="C83" s="80">
        <f t="shared" si="82"/>
        <v>0</v>
      </c>
      <c r="D83" s="80">
        <f t="shared" si="83"/>
        <v>0</v>
      </c>
      <c r="E83" s="80">
        <f t="shared" si="84"/>
        <v>0</v>
      </c>
      <c r="F83" s="80">
        <f t="shared" si="85"/>
        <v>0</v>
      </c>
      <c r="G83" s="80">
        <f t="shared" si="86"/>
        <v>0</v>
      </c>
      <c r="H83" s="80">
        <f t="shared" si="87"/>
        <v>0</v>
      </c>
      <c r="I83" s="80">
        <f t="shared" si="88"/>
        <v>0</v>
      </c>
      <c r="J83" s="80">
        <f t="shared" si="89"/>
        <v>0</v>
      </c>
      <c r="K83" s="82">
        <f t="shared" si="93"/>
        <v>0</v>
      </c>
      <c r="L83" s="82">
        <f t="shared" si="94"/>
        <v>0</v>
      </c>
      <c r="M83" s="82">
        <f t="shared" si="94"/>
        <v>0</v>
      </c>
      <c r="N83" s="82">
        <f t="shared" si="94"/>
        <v>0</v>
      </c>
      <c r="O83" s="82">
        <f t="shared" ref="O83:AG83" si="117">N83</f>
        <v>0</v>
      </c>
      <c r="P83" s="82">
        <f t="shared" si="117"/>
        <v>0</v>
      </c>
      <c r="Q83" s="82">
        <f t="shared" si="117"/>
        <v>0</v>
      </c>
      <c r="R83" s="82">
        <f t="shared" si="117"/>
        <v>0</v>
      </c>
      <c r="S83" s="82">
        <f t="shared" si="117"/>
        <v>0</v>
      </c>
      <c r="T83" s="82">
        <f t="shared" si="117"/>
        <v>0</v>
      </c>
      <c r="U83" s="82">
        <f t="shared" si="117"/>
        <v>0</v>
      </c>
      <c r="V83" s="82">
        <f t="shared" si="117"/>
        <v>0</v>
      </c>
      <c r="W83" s="82">
        <f t="shared" si="117"/>
        <v>0</v>
      </c>
      <c r="X83" s="82">
        <f t="shared" si="117"/>
        <v>0</v>
      </c>
      <c r="Y83" s="82">
        <f t="shared" si="117"/>
        <v>0</v>
      </c>
      <c r="Z83" s="82">
        <f t="shared" si="117"/>
        <v>0</v>
      </c>
      <c r="AA83" s="82">
        <f t="shared" si="117"/>
        <v>0</v>
      </c>
      <c r="AB83" s="82">
        <f t="shared" si="117"/>
        <v>0</v>
      </c>
      <c r="AC83" s="82">
        <f t="shared" si="117"/>
        <v>0</v>
      </c>
      <c r="AD83" s="82">
        <f t="shared" si="117"/>
        <v>0</v>
      </c>
      <c r="AE83" s="82">
        <f t="shared" si="117"/>
        <v>0</v>
      </c>
      <c r="AF83" s="82">
        <f t="shared" si="117"/>
        <v>0</v>
      </c>
      <c r="AG83" s="82">
        <f t="shared" si="117"/>
        <v>0</v>
      </c>
      <c r="AH83" s="82">
        <f t="shared" ref="AH83:AO83" si="118">AG83</f>
        <v>0</v>
      </c>
      <c r="AI83" s="82">
        <f t="shared" si="118"/>
        <v>0</v>
      </c>
      <c r="AJ83" s="82">
        <f t="shared" si="118"/>
        <v>0</v>
      </c>
      <c r="AK83" s="82">
        <f t="shared" si="118"/>
        <v>0</v>
      </c>
      <c r="AL83" s="82">
        <f t="shared" si="118"/>
        <v>0</v>
      </c>
      <c r="AM83" s="82">
        <f t="shared" si="118"/>
        <v>0</v>
      </c>
      <c r="AN83" s="82">
        <f t="shared" si="118"/>
        <v>0</v>
      </c>
      <c r="AO83" s="82">
        <f t="shared" si="118"/>
        <v>0</v>
      </c>
    </row>
    <row r="84" spans="2:41" ht="14.5" x14ac:dyDescent="0.35">
      <c r="B84" s="3" t="s">
        <v>149</v>
      </c>
      <c r="C84" s="80">
        <f t="shared" si="82"/>
        <v>0</v>
      </c>
      <c r="D84" s="80">
        <f t="shared" si="83"/>
        <v>0</v>
      </c>
      <c r="E84" s="80">
        <f t="shared" si="84"/>
        <v>0</v>
      </c>
      <c r="F84" s="80">
        <f t="shared" si="85"/>
        <v>0</v>
      </c>
      <c r="G84" s="80">
        <f t="shared" si="86"/>
        <v>0</v>
      </c>
      <c r="H84" s="80">
        <f t="shared" si="87"/>
        <v>0</v>
      </c>
      <c r="I84" s="80">
        <f t="shared" si="88"/>
        <v>0</v>
      </c>
      <c r="J84" s="80">
        <f t="shared" si="89"/>
        <v>0</v>
      </c>
      <c r="K84" s="82">
        <f t="shared" si="93"/>
        <v>0</v>
      </c>
      <c r="L84" s="82">
        <f t="shared" si="94"/>
        <v>0</v>
      </c>
      <c r="M84" s="82">
        <f t="shared" si="94"/>
        <v>0</v>
      </c>
      <c r="N84" s="82">
        <f t="shared" si="94"/>
        <v>0</v>
      </c>
      <c r="O84" s="82">
        <f t="shared" ref="O84:AG84" si="119">N84</f>
        <v>0</v>
      </c>
      <c r="P84" s="82">
        <f t="shared" si="119"/>
        <v>0</v>
      </c>
      <c r="Q84" s="82">
        <f t="shared" si="119"/>
        <v>0</v>
      </c>
      <c r="R84" s="82">
        <f t="shared" si="119"/>
        <v>0</v>
      </c>
      <c r="S84" s="82">
        <f t="shared" si="119"/>
        <v>0</v>
      </c>
      <c r="T84" s="82">
        <f t="shared" si="119"/>
        <v>0</v>
      </c>
      <c r="U84" s="82">
        <f t="shared" si="119"/>
        <v>0</v>
      </c>
      <c r="V84" s="82">
        <f t="shared" si="119"/>
        <v>0</v>
      </c>
      <c r="W84" s="82">
        <f t="shared" si="119"/>
        <v>0</v>
      </c>
      <c r="X84" s="82">
        <f t="shared" si="119"/>
        <v>0</v>
      </c>
      <c r="Y84" s="82">
        <f t="shared" si="119"/>
        <v>0</v>
      </c>
      <c r="Z84" s="82">
        <f t="shared" si="119"/>
        <v>0</v>
      </c>
      <c r="AA84" s="82">
        <f t="shared" si="119"/>
        <v>0</v>
      </c>
      <c r="AB84" s="82">
        <f t="shared" si="119"/>
        <v>0</v>
      </c>
      <c r="AC84" s="82">
        <f t="shared" si="119"/>
        <v>0</v>
      </c>
      <c r="AD84" s="82">
        <f t="shared" si="119"/>
        <v>0</v>
      </c>
      <c r="AE84" s="82">
        <f t="shared" si="119"/>
        <v>0</v>
      </c>
      <c r="AF84" s="82">
        <f t="shared" si="119"/>
        <v>0</v>
      </c>
      <c r="AG84" s="82">
        <f t="shared" si="119"/>
        <v>0</v>
      </c>
      <c r="AH84" s="82">
        <f t="shared" ref="AH84:AO84" si="120">AG84</f>
        <v>0</v>
      </c>
      <c r="AI84" s="82">
        <f t="shared" si="120"/>
        <v>0</v>
      </c>
      <c r="AJ84" s="82">
        <f t="shared" si="120"/>
        <v>0</v>
      </c>
      <c r="AK84" s="82">
        <f t="shared" si="120"/>
        <v>0</v>
      </c>
      <c r="AL84" s="82">
        <f t="shared" si="120"/>
        <v>0</v>
      </c>
      <c r="AM84" s="82">
        <f t="shared" si="120"/>
        <v>0</v>
      </c>
      <c r="AN84" s="82">
        <f t="shared" si="120"/>
        <v>0</v>
      </c>
      <c r="AO84" s="82">
        <f t="shared" si="120"/>
        <v>0</v>
      </c>
    </row>
    <row r="85" spans="2:41" ht="14.5" x14ac:dyDescent="0.35">
      <c r="B85" s="3" t="s">
        <v>150</v>
      </c>
      <c r="C85" s="80">
        <f t="shared" si="82"/>
        <v>0</v>
      </c>
      <c r="D85" s="80">
        <f t="shared" si="83"/>
        <v>0</v>
      </c>
      <c r="E85" s="80">
        <f t="shared" si="84"/>
        <v>0</v>
      </c>
      <c r="F85" s="80">
        <f t="shared" si="85"/>
        <v>0</v>
      </c>
      <c r="G85" s="80">
        <f t="shared" si="86"/>
        <v>0</v>
      </c>
      <c r="H85" s="80">
        <f t="shared" si="87"/>
        <v>0</v>
      </c>
      <c r="I85" s="80">
        <f t="shared" si="88"/>
        <v>0</v>
      </c>
      <c r="J85" s="80">
        <f t="shared" si="89"/>
        <v>0</v>
      </c>
      <c r="K85" s="82">
        <f t="shared" si="93"/>
        <v>0</v>
      </c>
      <c r="L85" s="82">
        <f t="shared" si="94"/>
        <v>0</v>
      </c>
      <c r="M85" s="82">
        <f t="shared" si="94"/>
        <v>0</v>
      </c>
      <c r="N85" s="82">
        <f t="shared" si="94"/>
        <v>0</v>
      </c>
      <c r="O85" s="82">
        <f t="shared" ref="O85:AG85" si="121">N85</f>
        <v>0</v>
      </c>
      <c r="P85" s="82">
        <f t="shared" si="121"/>
        <v>0</v>
      </c>
      <c r="Q85" s="82">
        <f t="shared" si="121"/>
        <v>0</v>
      </c>
      <c r="R85" s="82">
        <f t="shared" si="121"/>
        <v>0</v>
      </c>
      <c r="S85" s="82">
        <f t="shared" si="121"/>
        <v>0</v>
      </c>
      <c r="T85" s="82">
        <f t="shared" si="121"/>
        <v>0</v>
      </c>
      <c r="U85" s="82">
        <f t="shared" si="121"/>
        <v>0</v>
      </c>
      <c r="V85" s="82">
        <f t="shared" si="121"/>
        <v>0</v>
      </c>
      <c r="W85" s="82">
        <f t="shared" si="121"/>
        <v>0</v>
      </c>
      <c r="X85" s="82">
        <f t="shared" si="121"/>
        <v>0</v>
      </c>
      <c r="Y85" s="82">
        <f t="shared" si="121"/>
        <v>0</v>
      </c>
      <c r="Z85" s="82">
        <f t="shared" si="121"/>
        <v>0</v>
      </c>
      <c r="AA85" s="82">
        <f t="shared" si="121"/>
        <v>0</v>
      </c>
      <c r="AB85" s="82">
        <f t="shared" si="121"/>
        <v>0</v>
      </c>
      <c r="AC85" s="82">
        <f t="shared" si="121"/>
        <v>0</v>
      </c>
      <c r="AD85" s="82">
        <f t="shared" si="121"/>
        <v>0</v>
      </c>
      <c r="AE85" s="82">
        <f t="shared" si="121"/>
        <v>0</v>
      </c>
      <c r="AF85" s="82">
        <f t="shared" si="121"/>
        <v>0</v>
      </c>
      <c r="AG85" s="82">
        <f t="shared" si="121"/>
        <v>0</v>
      </c>
      <c r="AH85" s="82">
        <f t="shared" ref="AH85:AO85" si="122">AG85</f>
        <v>0</v>
      </c>
      <c r="AI85" s="82">
        <f t="shared" si="122"/>
        <v>0</v>
      </c>
      <c r="AJ85" s="82">
        <f t="shared" si="122"/>
        <v>0</v>
      </c>
      <c r="AK85" s="82">
        <f t="shared" si="122"/>
        <v>0</v>
      </c>
      <c r="AL85" s="82">
        <f t="shared" si="122"/>
        <v>0</v>
      </c>
      <c r="AM85" s="82">
        <f t="shared" si="122"/>
        <v>0</v>
      </c>
      <c r="AN85" s="82">
        <f t="shared" si="122"/>
        <v>0</v>
      </c>
      <c r="AO85" s="82">
        <f t="shared" si="122"/>
        <v>0</v>
      </c>
    </row>
    <row r="86" spans="2:41" ht="14.5" x14ac:dyDescent="0.35">
      <c r="B86" s="3" t="s">
        <v>151</v>
      </c>
      <c r="C86" s="80">
        <f t="shared" si="82"/>
        <v>0</v>
      </c>
      <c r="D86" s="80">
        <f t="shared" si="83"/>
        <v>0</v>
      </c>
      <c r="E86" s="80">
        <f t="shared" si="84"/>
        <v>0</v>
      </c>
      <c r="F86" s="80">
        <f t="shared" si="85"/>
        <v>0</v>
      </c>
      <c r="G86" s="80">
        <f t="shared" si="86"/>
        <v>0</v>
      </c>
      <c r="H86" s="80">
        <f t="shared" si="87"/>
        <v>0</v>
      </c>
      <c r="I86" s="80">
        <f t="shared" si="88"/>
        <v>0</v>
      </c>
      <c r="J86" s="80">
        <f t="shared" si="89"/>
        <v>0</v>
      </c>
      <c r="K86" s="82">
        <f t="shared" si="93"/>
        <v>0</v>
      </c>
      <c r="L86" s="82">
        <f t="shared" si="94"/>
        <v>0</v>
      </c>
      <c r="M86" s="82">
        <f t="shared" si="94"/>
        <v>0</v>
      </c>
      <c r="N86" s="82">
        <f t="shared" si="94"/>
        <v>0</v>
      </c>
      <c r="O86" s="82">
        <f t="shared" ref="O86:AG86" si="123">N86</f>
        <v>0</v>
      </c>
      <c r="P86" s="82">
        <f t="shared" si="123"/>
        <v>0</v>
      </c>
      <c r="Q86" s="82">
        <f t="shared" si="123"/>
        <v>0</v>
      </c>
      <c r="R86" s="82">
        <f t="shared" si="123"/>
        <v>0</v>
      </c>
      <c r="S86" s="82">
        <f t="shared" si="123"/>
        <v>0</v>
      </c>
      <c r="T86" s="82">
        <f t="shared" si="123"/>
        <v>0</v>
      </c>
      <c r="U86" s="82">
        <f t="shared" si="123"/>
        <v>0</v>
      </c>
      <c r="V86" s="82">
        <f t="shared" si="123"/>
        <v>0</v>
      </c>
      <c r="W86" s="82">
        <f t="shared" si="123"/>
        <v>0</v>
      </c>
      <c r="X86" s="82">
        <f t="shared" si="123"/>
        <v>0</v>
      </c>
      <c r="Y86" s="82">
        <f t="shared" si="123"/>
        <v>0</v>
      </c>
      <c r="Z86" s="82">
        <f t="shared" si="123"/>
        <v>0</v>
      </c>
      <c r="AA86" s="82">
        <f t="shared" si="123"/>
        <v>0</v>
      </c>
      <c r="AB86" s="82">
        <f t="shared" si="123"/>
        <v>0</v>
      </c>
      <c r="AC86" s="82">
        <f t="shared" si="123"/>
        <v>0</v>
      </c>
      <c r="AD86" s="82">
        <f t="shared" si="123"/>
        <v>0</v>
      </c>
      <c r="AE86" s="82">
        <f t="shared" si="123"/>
        <v>0</v>
      </c>
      <c r="AF86" s="82">
        <f t="shared" si="123"/>
        <v>0</v>
      </c>
      <c r="AG86" s="82">
        <f t="shared" si="123"/>
        <v>0</v>
      </c>
      <c r="AH86" s="82">
        <f t="shared" ref="AH86:AO86" si="124">AG86</f>
        <v>0</v>
      </c>
      <c r="AI86" s="82">
        <f t="shared" si="124"/>
        <v>0</v>
      </c>
      <c r="AJ86" s="82">
        <f t="shared" si="124"/>
        <v>0</v>
      </c>
      <c r="AK86" s="82">
        <f t="shared" si="124"/>
        <v>0</v>
      </c>
      <c r="AL86" s="82">
        <f t="shared" si="124"/>
        <v>0</v>
      </c>
      <c r="AM86" s="82">
        <f t="shared" si="124"/>
        <v>0</v>
      </c>
      <c r="AN86" s="82">
        <f t="shared" si="124"/>
        <v>0</v>
      </c>
      <c r="AO86" s="82">
        <f t="shared" si="124"/>
        <v>0</v>
      </c>
    </row>
    <row r="87" spans="2:41" ht="14.5" x14ac:dyDescent="0.35">
      <c r="B87" s="49"/>
    </row>
    <row r="88" spans="2:41" ht="14.5" x14ac:dyDescent="0.35">
      <c r="B88" s="81" t="s">
        <v>228</v>
      </c>
      <c r="C88" s="25">
        <v>2012</v>
      </c>
      <c r="D88" s="25">
        <v>2013</v>
      </c>
      <c r="E88" s="25">
        <v>2014</v>
      </c>
      <c r="F88" s="25">
        <v>2015</v>
      </c>
      <c r="G88" s="25">
        <v>2016</v>
      </c>
      <c r="H88" s="25">
        <v>2017</v>
      </c>
      <c r="I88" s="25">
        <v>2018</v>
      </c>
      <c r="J88" s="25">
        <f t="shared" ref="J88" si="125">I88+1</f>
        <v>2019</v>
      </c>
      <c r="K88" s="25">
        <f t="shared" ref="K88" si="126">J88+1</f>
        <v>2020</v>
      </c>
      <c r="L88" s="25">
        <f t="shared" ref="L88" si="127">K88+1</f>
        <v>2021</v>
      </c>
      <c r="M88" s="25">
        <f t="shared" ref="M88" si="128">L88+1</f>
        <v>2022</v>
      </c>
      <c r="N88" s="25">
        <f t="shared" ref="N88" si="129">M88+1</f>
        <v>2023</v>
      </c>
      <c r="O88" s="25">
        <f t="shared" ref="O88" si="130">N88+1</f>
        <v>2024</v>
      </c>
      <c r="P88" s="25">
        <f t="shared" ref="P88" si="131">O88+1</f>
        <v>2025</v>
      </c>
      <c r="Q88" s="25">
        <f t="shared" ref="Q88" si="132">P88+1</f>
        <v>2026</v>
      </c>
      <c r="R88" s="25">
        <f t="shared" ref="R88" si="133">Q88+1</f>
        <v>2027</v>
      </c>
      <c r="S88" s="25">
        <f t="shared" ref="S88" si="134">R88+1</f>
        <v>2028</v>
      </c>
      <c r="T88" s="25">
        <f t="shared" ref="T88" si="135">S88+1</f>
        <v>2029</v>
      </c>
      <c r="U88" s="25">
        <f t="shared" ref="U88" si="136">T88+1</f>
        <v>2030</v>
      </c>
      <c r="V88" s="25">
        <f t="shared" ref="V88" si="137">U88+1</f>
        <v>2031</v>
      </c>
      <c r="W88" s="25">
        <f t="shared" ref="W88" si="138">V88+1</f>
        <v>2032</v>
      </c>
      <c r="X88" s="25">
        <f t="shared" ref="X88" si="139">W88+1</f>
        <v>2033</v>
      </c>
      <c r="Y88" s="25">
        <f t="shared" ref="Y88" si="140">X88+1</f>
        <v>2034</v>
      </c>
      <c r="Z88" s="25">
        <f t="shared" ref="Z88" si="141">Y88+1</f>
        <v>2035</v>
      </c>
      <c r="AA88" s="25">
        <f t="shared" ref="AA88" si="142">Z88+1</f>
        <v>2036</v>
      </c>
      <c r="AB88" s="25">
        <f t="shared" ref="AB88" si="143">AA88+1</f>
        <v>2037</v>
      </c>
      <c r="AC88" s="25">
        <f t="shared" ref="AC88" si="144">AB88+1</f>
        <v>2038</v>
      </c>
      <c r="AD88" s="25">
        <f t="shared" ref="AD88" si="145">AC88+1</f>
        <v>2039</v>
      </c>
      <c r="AE88" s="25">
        <f t="shared" ref="AE88" si="146">AD88+1</f>
        <v>2040</v>
      </c>
      <c r="AF88" s="25">
        <f t="shared" ref="AF88" si="147">AE88+1</f>
        <v>2041</v>
      </c>
      <c r="AG88" s="25">
        <f t="shared" ref="AG88" si="148">AF88+1</f>
        <v>2042</v>
      </c>
      <c r="AH88" s="25">
        <f t="shared" ref="AH88" si="149">AG88+1</f>
        <v>2043</v>
      </c>
      <c r="AI88" s="25">
        <f t="shared" ref="AI88" si="150">AH88+1</f>
        <v>2044</v>
      </c>
      <c r="AJ88" s="25">
        <f t="shared" ref="AJ88" si="151">AI88+1</f>
        <v>2045</v>
      </c>
      <c r="AK88" s="25">
        <f t="shared" ref="AK88" si="152">AJ88+1</f>
        <v>2046</v>
      </c>
      <c r="AL88" s="25">
        <f t="shared" ref="AL88" si="153">AK88+1</f>
        <v>2047</v>
      </c>
      <c r="AM88" s="25">
        <f t="shared" ref="AM88" si="154">AL88+1</f>
        <v>2048</v>
      </c>
      <c r="AN88" s="25">
        <f t="shared" ref="AN88" si="155">AM88+1</f>
        <v>2049</v>
      </c>
      <c r="AO88" s="25">
        <f t="shared" ref="AO88" si="156">AN88+1</f>
        <v>2050</v>
      </c>
    </row>
    <row r="89" spans="2:41" ht="14.5" x14ac:dyDescent="0.35">
      <c r="B89" s="3" t="s">
        <v>136</v>
      </c>
      <c r="C89" s="80">
        <f t="shared" ref="C89:C104" si="157">I34</f>
        <v>0</v>
      </c>
      <c r="D89" s="80">
        <f t="shared" ref="D89:D104" si="158">P34</f>
        <v>0</v>
      </c>
      <c r="E89" s="80">
        <f t="shared" ref="E89:E104" si="159">W34</f>
        <v>0</v>
      </c>
      <c r="F89" s="80">
        <f t="shared" ref="F89:F104" si="160">AD34</f>
        <v>0</v>
      </c>
      <c r="G89" s="80">
        <f t="shared" ref="G89:G104" si="161">AK34</f>
        <v>0</v>
      </c>
      <c r="H89" s="80">
        <f t="shared" ref="H89:H104" si="162">AR34</f>
        <v>0</v>
      </c>
      <c r="I89" s="80">
        <f t="shared" ref="I89:I104" si="163">AY34</f>
        <v>0</v>
      </c>
      <c r="J89" s="80">
        <f t="shared" ref="J89:J104" si="164">BF34</f>
        <v>0</v>
      </c>
      <c r="K89" s="82">
        <f>AVERAGE(C89:J89)</f>
        <v>0</v>
      </c>
      <c r="L89" s="82">
        <f>K89</f>
        <v>0</v>
      </c>
      <c r="M89" s="82">
        <f t="shared" ref="M89:V89" si="165">L89</f>
        <v>0</v>
      </c>
      <c r="N89" s="82">
        <f t="shared" si="165"/>
        <v>0</v>
      </c>
      <c r="O89" s="82">
        <f t="shared" si="165"/>
        <v>0</v>
      </c>
      <c r="P89" s="82">
        <f t="shared" si="165"/>
        <v>0</v>
      </c>
      <c r="Q89" s="82">
        <f t="shared" si="165"/>
        <v>0</v>
      </c>
      <c r="R89" s="82">
        <f t="shared" si="165"/>
        <v>0</v>
      </c>
      <c r="S89" s="82">
        <f t="shared" si="165"/>
        <v>0</v>
      </c>
      <c r="T89" s="82">
        <f t="shared" si="165"/>
        <v>0</v>
      </c>
      <c r="U89" s="82">
        <f t="shared" si="165"/>
        <v>0</v>
      </c>
      <c r="V89" s="82">
        <f t="shared" si="165"/>
        <v>0</v>
      </c>
      <c r="W89" s="82">
        <f t="shared" ref="W89:AO89" si="166">V89</f>
        <v>0</v>
      </c>
      <c r="X89" s="82">
        <f t="shared" si="166"/>
        <v>0</v>
      </c>
      <c r="Y89" s="82">
        <f t="shared" si="166"/>
        <v>0</v>
      </c>
      <c r="Z89" s="82">
        <f t="shared" si="166"/>
        <v>0</v>
      </c>
      <c r="AA89" s="82">
        <f t="shared" si="166"/>
        <v>0</v>
      </c>
      <c r="AB89" s="82">
        <f t="shared" si="166"/>
        <v>0</v>
      </c>
      <c r="AC89" s="82">
        <f t="shared" si="166"/>
        <v>0</v>
      </c>
      <c r="AD89" s="82">
        <f t="shared" si="166"/>
        <v>0</v>
      </c>
      <c r="AE89" s="82">
        <f t="shared" si="166"/>
        <v>0</v>
      </c>
      <c r="AF89" s="82">
        <f t="shared" si="166"/>
        <v>0</v>
      </c>
      <c r="AG89" s="82">
        <f t="shared" si="166"/>
        <v>0</v>
      </c>
      <c r="AH89" s="82">
        <f t="shared" si="166"/>
        <v>0</v>
      </c>
      <c r="AI89" s="82">
        <f t="shared" si="166"/>
        <v>0</v>
      </c>
      <c r="AJ89" s="82">
        <f t="shared" si="166"/>
        <v>0</v>
      </c>
      <c r="AK89" s="82">
        <f t="shared" si="166"/>
        <v>0</v>
      </c>
      <c r="AL89" s="82">
        <f t="shared" si="166"/>
        <v>0</v>
      </c>
      <c r="AM89" s="82">
        <f t="shared" si="166"/>
        <v>0</v>
      </c>
      <c r="AN89" s="82">
        <f t="shared" si="166"/>
        <v>0</v>
      </c>
      <c r="AO89" s="82">
        <f t="shared" si="166"/>
        <v>0</v>
      </c>
    </row>
    <row r="90" spans="2:41" ht="14.5" x14ac:dyDescent="0.35">
      <c r="B90" s="3" t="s">
        <v>137</v>
      </c>
      <c r="C90" s="80">
        <f t="shared" si="157"/>
        <v>5921580.7447152426</v>
      </c>
      <c r="D90" s="80">
        <f t="shared" si="158"/>
        <v>7713898.6904426664</v>
      </c>
      <c r="E90" s="80">
        <f t="shared" si="159"/>
        <v>5545257.5495696478</v>
      </c>
      <c r="F90" s="80">
        <f t="shared" si="160"/>
        <v>8173540.7355741635</v>
      </c>
      <c r="G90" s="80">
        <f t="shared" si="161"/>
        <v>5365194.709032068</v>
      </c>
      <c r="H90" s="80">
        <f t="shared" si="162"/>
        <v>5249608.1314265467</v>
      </c>
      <c r="I90" s="80">
        <f t="shared" si="163"/>
        <v>7134118.8791780006</v>
      </c>
      <c r="J90" s="80">
        <f t="shared" si="164"/>
        <v>7760670.6563861463</v>
      </c>
      <c r="K90" s="82">
        <f t="shared" ref="K90:K104" si="167">AVERAGE(C90:J90)</f>
        <v>6607983.7620405601</v>
      </c>
      <c r="L90" s="82">
        <f t="shared" ref="L90:U104" si="168">K90</f>
        <v>6607983.7620405601</v>
      </c>
      <c r="M90" s="82">
        <f t="shared" si="168"/>
        <v>6607983.7620405601</v>
      </c>
      <c r="N90" s="82">
        <f t="shared" si="168"/>
        <v>6607983.7620405601</v>
      </c>
      <c r="O90" s="82">
        <f t="shared" si="168"/>
        <v>6607983.7620405601</v>
      </c>
      <c r="P90" s="82">
        <f t="shared" si="168"/>
        <v>6607983.7620405601</v>
      </c>
      <c r="Q90" s="82">
        <f t="shared" si="168"/>
        <v>6607983.7620405601</v>
      </c>
      <c r="R90" s="82">
        <f t="shared" si="168"/>
        <v>6607983.7620405601</v>
      </c>
      <c r="S90" s="82">
        <f t="shared" si="168"/>
        <v>6607983.7620405601</v>
      </c>
      <c r="T90" s="82">
        <f t="shared" si="168"/>
        <v>6607983.7620405601</v>
      </c>
      <c r="U90" s="82">
        <f t="shared" si="168"/>
        <v>6607983.7620405601</v>
      </c>
      <c r="V90" s="82">
        <f t="shared" ref="V90:AO90" si="169">U90</f>
        <v>6607983.7620405601</v>
      </c>
      <c r="W90" s="82">
        <f t="shared" si="169"/>
        <v>6607983.7620405601</v>
      </c>
      <c r="X90" s="82">
        <f t="shared" si="169"/>
        <v>6607983.7620405601</v>
      </c>
      <c r="Y90" s="82">
        <f t="shared" si="169"/>
        <v>6607983.7620405601</v>
      </c>
      <c r="Z90" s="82">
        <f t="shared" si="169"/>
        <v>6607983.7620405601</v>
      </c>
      <c r="AA90" s="82">
        <f t="shared" si="169"/>
        <v>6607983.7620405601</v>
      </c>
      <c r="AB90" s="82">
        <f t="shared" si="169"/>
        <v>6607983.7620405601</v>
      </c>
      <c r="AC90" s="82">
        <f t="shared" si="169"/>
        <v>6607983.7620405601</v>
      </c>
      <c r="AD90" s="82">
        <f t="shared" si="169"/>
        <v>6607983.7620405601</v>
      </c>
      <c r="AE90" s="82">
        <f t="shared" si="169"/>
        <v>6607983.7620405601</v>
      </c>
      <c r="AF90" s="82">
        <f t="shared" si="169"/>
        <v>6607983.7620405601</v>
      </c>
      <c r="AG90" s="82">
        <f t="shared" si="169"/>
        <v>6607983.7620405601</v>
      </c>
      <c r="AH90" s="82">
        <f t="shared" si="169"/>
        <v>6607983.7620405601</v>
      </c>
      <c r="AI90" s="82">
        <f t="shared" si="169"/>
        <v>6607983.7620405601</v>
      </c>
      <c r="AJ90" s="82">
        <f t="shared" si="169"/>
        <v>6607983.7620405601</v>
      </c>
      <c r="AK90" s="82">
        <f t="shared" si="169"/>
        <v>6607983.7620405601</v>
      </c>
      <c r="AL90" s="82">
        <f t="shared" si="169"/>
        <v>6607983.7620405601</v>
      </c>
      <c r="AM90" s="82">
        <f t="shared" si="169"/>
        <v>6607983.7620405601</v>
      </c>
      <c r="AN90" s="82">
        <f t="shared" si="169"/>
        <v>6607983.7620405601</v>
      </c>
      <c r="AO90" s="82">
        <f t="shared" si="169"/>
        <v>6607983.7620405601</v>
      </c>
    </row>
    <row r="91" spans="2:41" ht="14.5" x14ac:dyDescent="0.35">
      <c r="B91" s="3" t="s">
        <v>138</v>
      </c>
      <c r="C91" s="80">
        <f t="shared" si="157"/>
        <v>0</v>
      </c>
      <c r="D91" s="80">
        <f t="shared" si="158"/>
        <v>0</v>
      </c>
      <c r="E91" s="80">
        <f t="shared" si="159"/>
        <v>0</v>
      </c>
      <c r="F91" s="80">
        <f t="shared" si="160"/>
        <v>0</v>
      </c>
      <c r="G91" s="80">
        <f t="shared" si="161"/>
        <v>0</v>
      </c>
      <c r="H91" s="80">
        <f t="shared" si="162"/>
        <v>0</v>
      </c>
      <c r="I91" s="80">
        <f t="shared" si="163"/>
        <v>0</v>
      </c>
      <c r="J91" s="80">
        <f t="shared" si="164"/>
        <v>0</v>
      </c>
      <c r="K91" s="82">
        <f t="shared" si="167"/>
        <v>0</v>
      </c>
      <c r="L91" s="82">
        <f t="shared" si="168"/>
        <v>0</v>
      </c>
      <c r="M91" s="82">
        <f t="shared" si="168"/>
        <v>0</v>
      </c>
      <c r="N91" s="82">
        <f t="shared" si="168"/>
        <v>0</v>
      </c>
      <c r="O91" s="82">
        <f t="shared" si="168"/>
        <v>0</v>
      </c>
      <c r="P91" s="82">
        <f t="shared" si="168"/>
        <v>0</v>
      </c>
      <c r="Q91" s="82">
        <f t="shared" si="168"/>
        <v>0</v>
      </c>
      <c r="R91" s="82">
        <f t="shared" si="168"/>
        <v>0</v>
      </c>
      <c r="S91" s="82">
        <f t="shared" si="168"/>
        <v>0</v>
      </c>
      <c r="T91" s="82">
        <f t="shared" si="168"/>
        <v>0</v>
      </c>
      <c r="U91" s="82">
        <f t="shared" si="168"/>
        <v>0</v>
      </c>
      <c r="V91" s="82">
        <f t="shared" ref="V91:AO91" si="170">U91</f>
        <v>0</v>
      </c>
      <c r="W91" s="82">
        <f t="shared" si="170"/>
        <v>0</v>
      </c>
      <c r="X91" s="82">
        <f t="shared" si="170"/>
        <v>0</v>
      </c>
      <c r="Y91" s="82">
        <f t="shared" si="170"/>
        <v>0</v>
      </c>
      <c r="Z91" s="82">
        <f t="shared" si="170"/>
        <v>0</v>
      </c>
      <c r="AA91" s="82">
        <f t="shared" si="170"/>
        <v>0</v>
      </c>
      <c r="AB91" s="82">
        <f t="shared" si="170"/>
        <v>0</v>
      </c>
      <c r="AC91" s="82">
        <f t="shared" si="170"/>
        <v>0</v>
      </c>
      <c r="AD91" s="82">
        <f t="shared" si="170"/>
        <v>0</v>
      </c>
      <c r="AE91" s="82">
        <f t="shared" si="170"/>
        <v>0</v>
      </c>
      <c r="AF91" s="82">
        <f t="shared" si="170"/>
        <v>0</v>
      </c>
      <c r="AG91" s="82">
        <f t="shared" si="170"/>
        <v>0</v>
      </c>
      <c r="AH91" s="82">
        <f t="shared" si="170"/>
        <v>0</v>
      </c>
      <c r="AI91" s="82">
        <f t="shared" si="170"/>
        <v>0</v>
      </c>
      <c r="AJ91" s="82">
        <f t="shared" si="170"/>
        <v>0</v>
      </c>
      <c r="AK91" s="82">
        <f t="shared" si="170"/>
        <v>0</v>
      </c>
      <c r="AL91" s="82">
        <f t="shared" si="170"/>
        <v>0</v>
      </c>
      <c r="AM91" s="82">
        <f t="shared" si="170"/>
        <v>0</v>
      </c>
      <c r="AN91" s="82">
        <f t="shared" si="170"/>
        <v>0</v>
      </c>
      <c r="AO91" s="82">
        <f t="shared" si="170"/>
        <v>0</v>
      </c>
    </row>
    <row r="92" spans="2:41" ht="14.5" x14ac:dyDescent="0.35">
      <c r="B92" s="3" t="s">
        <v>139</v>
      </c>
      <c r="C92" s="80">
        <f t="shared" si="157"/>
        <v>17829019.443145175</v>
      </c>
      <c r="D92" s="80">
        <f t="shared" si="158"/>
        <v>13308287.049560808</v>
      </c>
      <c r="E92" s="80">
        <f t="shared" si="159"/>
        <v>15201593.76542446</v>
      </c>
      <c r="F92" s="80">
        <f t="shared" si="160"/>
        <v>12202321.999711622</v>
      </c>
      <c r="G92" s="80">
        <f t="shared" si="161"/>
        <v>12091643.288246185</v>
      </c>
      <c r="H92" s="80">
        <f t="shared" si="162"/>
        <v>15534718.839540612</v>
      </c>
      <c r="I92" s="80">
        <f t="shared" si="163"/>
        <v>13256214.479826499</v>
      </c>
      <c r="J92" s="80">
        <f t="shared" si="164"/>
        <v>10550239.467071101</v>
      </c>
      <c r="K92" s="82">
        <f t="shared" si="167"/>
        <v>13746754.791565808</v>
      </c>
      <c r="L92" s="82">
        <f t="shared" si="168"/>
        <v>13746754.791565808</v>
      </c>
      <c r="M92" s="82">
        <f t="shared" si="168"/>
        <v>13746754.791565808</v>
      </c>
      <c r="N92" s="82">
        <f t="shared" si="168"/>
        <v>13746754.791565808</v>
      </c>
      <c r="O92" s="82">
        <f t="shared" si="168"/>
        <v>13746754.791565808</v>
      </c>
      <c r="P92" s="82">
        <f t="shared" si="168"/>
        <v>13746754.791565808</v>
      </c>
      <c r="Q92" s="82">
        <f t="shared" si="168"/>
        <v>13746754.791565808</v>
      </c>
      <c r="R92" s="82">
        <f t="shared" si="168"/>
        <v>13746754.791565808</v>
      </c>
      <c r="S92" s="82">
        <f t="shared" si="168"/>
        <v>13746754.791565808</v>
      </c>
      <c r="T92" s="82">
        <f t="shared" si="168"/>
        <v>13746754.791565808</v>
      </c>
      <c r="U92" s="82">
        <f t="shared" si="168"/>
        <v>13746754.791565808</v>
      </c>
      <c r="V92" s="82">
        <f t="shared" ref="V92:AO92" si="171">U92</f>
        <v>13746754.791565808</v>
      </c>
      <c r="W92" s="82">
        <f t="shared" si="171"/>
        <v>13746754.791565808</v>
      </c>
      <c r="X92" s="82">
        <f t="shared" si="171"/>
        <v>13746754.791565808</v>
      </c>
      <c r="Y92" s="82">
        <f t="shared" si="171"/>
        <v>13746754.791565808</v>
      </c>
      <c r="Z92" s="82">
        <f t="shared" si="171"/>
        <v>13746754.791565808</v>
      </c>
      <c r="AA92" s="82">
        <f t="shared" si="171"/>
        <v>13746754.791565808</v>
      </c>
      <c r="AB92" s="82">
        <f t="shared" si="171"/>
        <v>13746754.791565808</v>
      </c>
      <c r="AC92" s="82">
        <f t="shared" si="171"/>
        <v>13746754.791565808</v>
      </c>
      <c r="AD92" s="82">
        <f t="shared" si="171"/>
        <v>13746754.791565808</v>
      </c>
      <c r="AE92" s="82">
        <f t="shared" si="171"/>
        <v>13746754.791565808</v>
      </c>
      <c r="AF92" s="82">
        <f t="shared" si="171"/>
        <v>13746754.791565808</v>
      </c>
      <c r="AG92" s="82">
        <f t="shared" si="171"/>
        <v>13746754.791565808</v>
      </c>
      <c r="AH92" s="82">
        <f t="shared" si="171"/>
        <v>13746754.791565808</v>
      </c>
      <c r="AI92" s="82">
        <f t="shared" si="171"/>
        <v>13746754.791565808</v>
      </c>
      <c r="AJ92" s="82">
        <f t="shared" si="171"/>
        <v>13746754.791565808</v>
      </c>
      <c r="AK92" s="82">
        <f t="shared" si="171"/>
        <v>13746754.791565808</v>
      </c>
      <c r="AL92" s="82">
        <f t="shared" si="171"/>
        <v>13746754.791565808</v>
      </c>
      <c r="AM92" s="82">
        <f t="shared" si="171"/>
        <v>13746754.791565808</v>
      </c>
      <c r="AN92" s="82">
        <f t="shared" si="171"/>
        <v>13746754.791565808</v>
      </c>
      <c r="AO92" s="82">
        <f t="shared" si="171"/>
        <v>13746754.791565808</v>
      </c>
    </row>
    <row r="93" spans="2:41" ht="14.5" x14ac:dyDescent="0.35">
      <c r="B93" s="3" t="s">
        <v>140</v>
      </c>
      <c r="C93" s="80">
        <f t="shared" si="157"/>
        <v>3818217.6181782871</v>
      </c>
      <c r="D93" s="80">
        <f t="shared" si="158"/>
        <v>4780847.7668314036</v>
      </c>
      <c r="E93" s="80">
        <f t="shared" si="159"/>
        <v>4852335.1704577496</v>
      </c>
      <c r="F93" s="80">
        <f t="shared" si="160"/>
        <v>3481443.3946734215</v>
      </c>
      <c r="G93" s="80">
        <f t="shared" si="161"/>
        <v>3617029.4134406117</v>
      </c>
      <c r="H93" s="80">
        <f t="shared" si="162"/>
        <v>3656760.0241536302</v>
      </c>
      <c r="I93" s="80">
        <f t="shared" si="163"/>
        <v>5043978.6892912779</v>
      </c>
      <c r="J93" s="80">
        <f t="shared" si="164"/>
        <v>3990430.2568815104</v>
      </c>
      <c r="K93" s="82">
        <f t="shared" si="167"/>
        <v>4155130.2917384864</v>
      </c>
      <c r="L93" s="82">
        <f t="shared" si="168"/>
        <v>4155130.2917384864</v>
      </c>
      <c r="M93" s="82">
        <f t="shared" si="168"/>
        <v>4155130.2917384864</v>
      </c>
      <c r="N93" s="82">
        <f t="shared" si="168"/>
        <v>4155130.2917384864</v>
      </c>
      <c r="O93" s="82">
        <f t="shared" si="168"/>
        <v>4155130.2917384864</v>
      </c>
      <c r="P93" s="82">
        <f t="shared" si="168"/>
        <v>4155130.2917384864</v>
      </c>
      <c r="Q93" s="82">
        <f t="shared" si="168"/>
        <v>4155130.2917384864</v>
      </c>
      <c r="R93" s="82">
        <f t="shared" si="168"/>
        <v>4155130.2917384864</v>
      </c>
      <c r="S93" s="82">
        <f t="shared" si="168"/>
        <v>4155130.2917384864</v>
      </c>
      <c r="T93" s="82">
        <f t="shared" si="168"/>
        <v>4155130.2917384864</v>
      </c>
      <c r="U93" s="82">
        <f t="shared" si="168"/>
        <v>4155130.2917384864</v>
      </c>
      <c r="V93" s="82">
        <f t="shared" ref="V93:AO93" si="172">U93</f>
        <v>4155130.2917384864</v>
      </c>
      <c r="W93" s="82">
        <f t="shared" si="172"/>
        <v>4155130.2917384864</v>
      </c>
      <c r="X93" s="82">
        <f t="shared" si="172"/>
        <v>4155130.2917384864</v>
      </c>
      <c r="Y93" s="82">
        <f t="shared" si="172"/>
        <v>4155130.2917384864</v>
      </c>
      <c r="Z93" s="82">
        <f t="shared" si="172"/>
        <v>4155130.2917384864</v>
      </c>
      <c r="AA93" s="82">
        <f t="shared" si="172"/>
        <v>4155130.2917384864</v>
      </c>
      <c r="AB93" s="82">
        <f t="shared" si="172"/>
        <v>4155130.2917384864</v>
      </c>
      <c r="AC93" s="82">
        <f t="shared" si="172"/>
        <v>4155130.2917384864</v>
      </c>
      <c r="AD93" s="82">
        <f t="shared" si="172"/>
        <v>4155130.2917384864</v>
      </c>
      <c r="AE93" s="82">
        <f t="shared" si="172"/>
        <v>4155130.2917384864</v>
      </c>
      <c r="AF93" s="82">
        <f t="shared" si="172"/>
        <v>4155130.2917384864</v>
      </c>
      <c r="AG93" s="82">
        <f t="shared" si="172"/>
        <v>4155130.2917384864</v>
      </c>
      <c r="AH93" s="82">
        <f t="shared" si="172"/>
        <v>4155130.2917384864</v>
      </c>
      <c r="AI93" s="82">
        <f t="shared" si="172"/>
        <v>4155130.2917384864</v>
      </c>
      <c r="AJ93" s="82">
        <f t="shared" si="172"/>
        <v>4155130.2917384864</v>
      </c>
      <c r="AK93" s="82">
        <f t="shared" si="172"/>
        <v>4155130.2917384864</v>
      </c>
      <c r="AL93" s="82">
        <f t="shared" si="172"/>
        <v>4155130.2917384864</v>
      </c>
      <c r="AM93" s="82">
        <f t="shared" si="172"/>
        <v>4155130.2917384864</v>
      </c>
      <c r="AN93" s="82">
        <f t="shared" si="172"/>
        <v>4155130.2917384864</v>
      </c>
      <c r="AO93" s="82">
        <f t="shared" si="172"/>
        <v>4155130.2917384864</v>
      </c>
    </row>
    <row r="94" spans="2:41" ht="14.5" x14ac:dyDescent="0.35">
      <c r="B94" s="3" t="s">
        <v>141</v>
      </c>
      <c r="C94" s="80">
        <f t="shared" si="157"/>
        <v>0</v>
      </c>
      <c r="D94" s="80">
        <f t="shared" si="158"/>
        <v>0</v>
      </c>
      <c r="E94" s="80">
        <f t="shared" si="159"/>
        <v>0</v>
      </c>
      <c r="F94" s="80">
        <f t="shared" si="160"/>
        <v>0</v>
      </c>
      <c r="G94" s="80">
        <f t="shared" si="161"/>
        <v>0</v>
      </c>
      <c r="H94" s="80">
        <f t="shared" si="162"/>
        <v>0</v>
      </c>
      <c r="I94" s="80">
        <f t="shared" si="163"/>
        <v>0</v>
      </c>
      <c r="J94" s="80">
        <f t="shared" si="164"/>
        <v>276749.29382015415</v>
      </c>
      <c r="K94" s="82">
        <f t="shared" si="167"/>
        <v>34593.661727519269</v>
      </c>
      <c r="L94" s="82">
        <f t="shared" si="168"/>
        <v>34593.661727519269</v>
      </c>
      <c r="M94" s="82">
        <f t="shared" si="168"/>
        <v>34593.661727519269</v>
      </c>
      <c r="N94" s="82">
        <f t="shared" si="168"/>
        <v>34593.661727519269</v>
      </c>
      <c r="O94" s="82">
        <f t="shared" si="168"/>
        <v>34593.661727519269</v>
      </c>
      <c r="P94" s="82">
        <f t="shared" si="168"/>
        <v>34593.661727519269</v>
      </c>
      <c r="Q94" s="82">
        <f t="shared" si="168"/>
        <v>34593.661727519269</v>
      </c>
      <c r="R94" s="82">
        <f t="shared" si="168"/>
        <v>34593.661727519269</v>
      </c>
      <c r="S94" s="82">
        <f t="shared" si="168"/>
        <v>34593.661727519269</v>
      </c>
      <c r="T94" s="82">
        <f t="shared" si="168"/>
        <v>34593.661727519269</v>
      </c>
      <c r="U94" s="82">
        <f t="shared" si="168"/>
        <v>34593.661727519269</v>
      </c>
      <c r="V94" s="82">
        <f t="shared" ref="V94:AO94" si="173">U94</f>
        <v>34593.661727519269</v>
      </c>
      <c r="W94" s="82">
        <f t="shared" si="173"/>
        <v>34593.661727519269</v>
      </c>
      <c r="X94" s="82">
        <f t="shared" si="173"/>
        <v>34593.661727519269</v>
      </c>
      <c r="Y94" s="82">
        <f t="shared" si="173"/>
        <v>34593.661727519269</v>
      </c>
      <c r="Z94" s="82">
        <f t="shared" si="173"/>
        <v>34593.661727519269</v>
      </c>
      <c r="AA94" s="82">
        <f t="shared" si="173"/>
        <v>34593.661727519269</v>
      </c>
      <c r="AB94" s="82">
        <f t="shared" si="173"/>
        <v>34593.661727519269</v>
      </c>
      <c r="AC94" s="82">
        <f t="shared" si="173"/>
        <v>34593.661727519269</v>
      </c>
      <c r="AD94" s="82">
        <f t="shared" si="173"/>
        <v>34593.661727519269</v>
      </c>
      <c r="AE94" s="82">
        <f t="shared" si="173"/>
        <v>34593.661727519269</v>
      </c>
      <c r="AF94" s="82">
        <f t="shared" si="173"/>
        <v>34593.661727519269</v>
      </c>
      <c r="AG94" s="82">
        <f t="shared" si="173"/>
        <v>34593.661727519269</v>
      </c>
      <c r="AH94" s="82">
        <f t="shared" si="173"/>
        <v>34593.661727519269</v>
      </c>
      <c r="AI94" s="82">
        <f t="shared" si="173"/>
        <v>34593.661727519269</v>
      </c>
      <c r="AJ94" s="82">
        <f t="shared" si="173"/>
        <v>34593.661727519269</v>
      </c>
      <c r="AK94" s="82">
        <f t="shared" si="173"/>
        <v>34593.661727519269</v>
      </c>
      <c r="AL94" s="82">
        <f t="shared" si="173"/>
        <v>34593.661727519269</v>
      </c>
      <c r="AM94" s="82">
        <f t="shared" si="173"/>
        <v>34593.661727519269</v>
      </c>
      <c r="AN94" s="82">
        <f t="shared" si="173"/>
        <v>34593.661727519269</v>
      </c>
      <c r="AO94" s="82">
        <f t="shared" si="173"/>
        <v>34593.661727519269</v>
      </c>
    </row>
    <row r="95" spans="2:41" ht="14.5" x14ac:dyDescent="0.35">
      <c r="B95" s="3" t="s">
        <v>142</v>
      </c>
      <c r="C95" s="80">
        <f t="shared" si="157"/>
        <v>0</v>
      </c>
      <c r="D95" s="80">
        <f t="shared" si="158"/>
        <v>0</v>
      </c>
      <c r="E95" s="80">
        <f t="shared" si="159"/>
        <v>0</v>
      </c>
      <c r="F95" s="80">
        <f t="shared" si="160"/>
        <v>0</v>
      </c>
      <c r="G95" s="80">
        <f t="shared" si="161"/>
        <v>0</v>
      </c>
      <c r="H95" s="80">
        <f t="shared" si="162"/>
        <v>0</v>
      </c>
      <c r="I95" s="80">
        <f t="shared" si="163"/>
        <v>0</v>
      </c>
      <c r="J95" s="80">
        <f t="shared" si="164"/>
        <v>0</v>
      </c>
      <c r="K95" s="82">
        <f t="shared" si="167"/>
        <v>0</v>
      </c>
      <c r="L95" s="82">
        <f t="shared" si="168"/>
        <v>0</v>
      </c>
      <c r="M95" s="82">
        <f t="shared" si="168"/>
        <v>0</v>
      </c>
      <c r="N95" s="82">
        <f t="shared" si="168"/>
        <v>0</v>
      </c>
      <c r="O95" s="82">
        <f t="shared" si="168"/>
        <v>0</v>
      </c>
      <c r="P95" s="82">
        <f t="shared" si="168"/>
        <v>0</v>
      </c>
      <c r="Q95" s="82">
        <f t="shared" si="168"/>
        <v>0</v>
      </c>
      <c r="R95" s="82">
        <f t="shared" si="168"/>
        <v>0</v>
      </c>
      <c r="S95" s="82">
        <f t="shared" si="168"/>
        <v>0</v>
      </c>
      <c r="T95" s="82">
        <f t="shared" si="168"/>
        <v>0</v>
      </c>
      <c r="U95" s="82">
        <f t="shared" si="168"/>
        <v>0</v>
      </c>
      <c r="V95" s="82">
        <f t="shared" ref="V95:AO95" si="174">U95</f>
        <v>0</v>
      </c>
      <c r="W95" s="82">
        <f t="shared" si="174"/>
        <v>0</v>
      </c>
      <c r="X95" s="82">
        <f t="shared" si="174"/>
        <v>0</v>
      </c>
      <c r="Y95" s="82">
        <f t="shared" si="174"/>
        <v>0</v>
      </c>
      <c r="Z95" s="82">
        <f t="shared" si="174"/>
        <v>0</v>
      </c>
      <c r="AA95" s="82">
        <f t="shared" si="174"/>
        <v>0</v>
      </c>
      <c r="AB95" s="82">
        <f t="shared" si="174"/>
        <v>0</v>
      </c>
      <c r="AC95" s="82">
        <f t="shared" si="174"/>
        <v>0</v>
      </c>
      <c r="AD95" s="82">
        <f t="shared" si="174"/>
        <v>0</v>
      </c>
      <c r="AE95" s="82">
        <f t="shared" si="174"/>
        <v>0</v>
      </c>
      <c r="AF95" s="82">
        <f t="shared" si="174"/>
        <v>0</v>
      </c>
      <c r="AG95" s="82">
        <f t="shared" si="174"/>
        <v>0</v>
      </c>
      <c r="AH95" s="82">
        <f t="shared" si="174"/>
        <v>0</v>
      </c>
      <c r="AI95" s="82">
        <f t="shared" si="174"/>
        <v>0</v>
      </c>
      <c r="AJ95" s="82">
        <f t="shared" si="174"/>
        <v>0</v>
      </c>
      <c r="AK95" s="82">
        <f t="shared" si="174"/>
        <v>0</v>
      </c>
      <c r="AL95" s="82">
        <f t="shared" si="174"/>
        <v>0</v>
      </c>
      <c r="AM95" s="82">
        <f t="shared" si="174"/>
        <v>0</v>
      </c>
      <c r="AN95" s="82">
        <f t="shared" si="174"/>
        <v>0</v>
      </c>
      <c r="AO95" s="82">
        <f t="shared" si="174"/>
        <v>0</v>
      </c>
    </row>
    <row r="96" spans="2:41" ht="14.5" x14ac:dyDescent="0.35">
      <c r="B96" s="3" t="s">
        <v>143</v>
      </c>
      <c r="C96" s="80">
        <f t="shared" si="157"/>
        <v>415107.55387065548</v>
      </c>
      <c r="D96" s="80">
        <f t="shared" si="158"/>
        <v>521379.33287591144</v>
      </c>
      <c r="E96" s="80">
        <f t="shared" si="159"/>
        <v>574441.68250708759</v>
      </c>
      <c r="F96" s="80">
        <f t="shared" si="160"/>
        <v>670953.80624537519</v>
      </c>
      <c r="G96" s="80">
        <f t="shared" si="161"/>
        <v>416067.07513074687</v>
      </c>
      <c r="H96" s="80">
        <f t="shared" si="162"/>
        <v>328363.73275986291</v>
      </c>
      <c r="I96" s="80">
        <f t="shared" si="163"/>
        <v>433941.20620271988</v>
      </c>
      <c r="J96" s="80">
        <f t="shared" si="164"/>
        <v>253200.44809320942</v>
      </c>
      <c r="K96" s="82">
        <f t="shared" si="167"/>
        <v>451681.85471069609</v>
      </c>
      <c r="L96" s="82">
        <f t="shared" si="168"/>
        <v>451681.85471069609</v>
      </c>
      <c r="M96" s="82">
        <f t="shared" si="168"/>
        <v>451681.85471069609</v>
      </c>
      <c r="N96" s="82">
        <f t="shared" si="168"/>
        <v>451681.85471069609</v>
      </c>
      <c r="O96" s="82">
        <f t="shared" si="168"/>
        <v>451681.85471069609</v>
      </c>
      <c r="P96" s="82">
        <f t="shared" si="168"/>
        <v>451681.85471069609</v>
      </c>
      <c r="Q96" s="82">
        <f t="shared" si="168"/>
        <v>451681.85471069609</v>
      </c>
      <c r="R96" s="82">
        <f t="shared" si="168"/>
        <v>451681.85471069609</v>
      </c>
      <c r="S96" s="82">
        <f t="shared" si="168"/>
        <v>451681.85471069609</v>
      </c>
      <c r="T96" s="82">
        <f t="shared" si="168"/>
        <v>451681.85471069609</v>
      </c>
      <c r="U96" s="82">
        <f t="shared" si="168"/>
        <v>451681.85471069609</v>
      </c>
      <c r="V96" s="82">
        <f t="shared" ref="V96:AO96" si="175">U96</f>
        <v>451681.85471069609</v>
      </c>
      <c r="W96" s="82">
        <f t="shared" si="175"/>
        <v>451681.85471069609</v>
      </c>
      <c r="X96" s="82">
        <f t="shared" si="175"/>
        <v>451681.85471069609</v>
      </c>
      <c r="Y96" s="82">
        <f t="shared" si="175"/>
        <v>451681.85471069609</v>
      </c>
      <c r="Z96" s="82">
        <f t="shared" si="175"/>
        <v>451681.85471069609</v>
      </c>
      <c r="AA96" s="82">
        <f t="shared" si="175"/>
        <v>451681.85471069609</v>
      </c>
      <c r="AB96" s="82">
        <f t="shared" si="175"/>
        <v>451681.85471069609</v>
      </c>
      <c r="AC96" s="82">
        <f t="shared" si="175"/>
        <v>451681.85471069609</v>
      </c>
      <c r="AD96" s="82">
        <f t="shared" si="175"/>
        <v>451681.85471069609</v>
      </c>
      <c r="AE96" s="82">
        <f t="shared" si="175"/>
        <v>451681.85471069609</v>
      </c>
      <c r="AF96" s="82">
        <f t="shared" si="175"/>
        <v>451681.85471069609</v>
      </c>
      <c r="AG96" s="82">
        <f t="shared" si="175"/>
        <v>451681.85471069609</v>
      </c>
      <c r="AH96" s="82">
        <f t="shared" si="175"/>
        <v>451681.85471069609</v>
      </c>
      <c r="AI96" s="82">
        <f t="shared" si="175"/>
        <v>451681.85471069609</v>
      </c>
      <c r="AJ96" s="82">
        <f t="shared" si="175"/>
        <v>451681.85471069609</v>
      </c>
      <c r="AK96" s="82">
        <f t="shared" si="175"/>
        <v>451681.85471069609</v>
      </c>
      <c r="AL96" s="82">
        <f t="shared" si="175"/>
        <v>451681.85471069609</v>
      </c>
      <c r="AM96" s="82">
        <f t="shared" si="175"/>
        <v>451681.85471069609</v>
      </c>
      <c r="AN96" s="82">
        <f t="shared" si="175"/>
        <v>451681.85471069609</v>
      </c>
      <c r="AO96" s="82">
        <f t="shared" si="175"/>
        <v>451681.85471069609</v>
      </c>
    </row>
    <row r="97" spans="2:41" ht="14.5" x14ac:dyDescent="0.35">
      <c r="B97" s="3" t="s">
        <v>144</v>
      </c>
      <c r="C97" s="80">
        <f t="shared" si="157"/>
        <v>0</v>
      </c>
      <c r="D97" s="80">
        <f t="shared" si="158"/>
        <v>112500.03758307823</v>
      </c>
      <c r="E97" s="80">
        <f t="shared" si="159"/>
        <v>126284.46832614261</v>
      </c>
      <c r="F97" s="80">
        <f t="shared" si="160"/>
        <v>122906.6973573646</v>
      </c>
      <c r="G97" s="80">
        <f t="shared" si="161"/>
        <v>125430.98024143658</v>
      </c>
      <c r="H97" s="80">
        <f t="shared" si="162"/>
        <v>116486.44639244373</v>
      </c>
      <c r="I97" s="80">
        <f t="shared" si="163"/>
        <v>116682.83148759331</v>
      </c>
      <c r="J97" s="80">
        <f t="shared" si="164"/>
        <v>140386.383638756</v>
      </c>
      <c r="K97" s="82">
        <f t="shared" si="167"/>
        <v>107584.73062835188</v>
      </c>
      <c r="L97" s="82">
        <f t="shared" si="168"/>
        <v>107584.73062835188</v>
      </c>
      <c r="M97" s="82">
        <f t="shared" si="168"/>
        <v>107584.73062835188</v>
      </c>
      <c r="N97" s="82">
        <f t="shared" si="168"/>
        <v>107584.73062835188</v>
      </c>
      <c r="O97" s="82">
        <f t="shared" si="168"/>
        <v>107584.73062835188</v>
      </c>
      <c r="P97" s="82">
        <f t="shared" si="168"/>
        <v>107584.73062835188</v>
      </c>
      <c r="Q97" s="82">
        <f t="shared" si="168"/>
        <v>107584.73062835188</v>
      </c>
      <c r="R97" s="82">
        <f t="shared" si="168"/>
        <v>107584.73062835188</v>
      </c>
      <c r="S97" s="82">
        <f t="shared" si="168"/>
        <v>107584.73062835188</v>
      </c>
      <c r="T97" s="82">
        <f t="shared" si="168"/>
        <v>107584.73062835188</v>
      </c>
      <c r="U97" s="82">
        <f t="shared" si="168"/>
        <v>107584.73062835188</v>
      </c>
      <c r="V97" s="82">
        <f t="shared" ref="V97:AO97" si="176">U97</f>
        <v>107584.73062835188</v>
      </c>
      <c r="W97" s="82">
        <f t="shared" si="176"/>
        <v>107584.73062835188</v>
      </c>
      <c r="X97" s="82">
        <f t="shared" si="176"/>
        <v>107584.73062835188</v>
      </c>
      <c r="Y97" s="82">
        <f t="shared" si="176"/>
        <v>107584.73062835188</v>
      </c>
      <c r="Z97" s="82">
        <f t="shared" si="176"/>
        <v>107584.73062835188</v>
      </c>
      <c r="AA97" s="82">
        <f t="shared" si="176"/>
        <v>107584.73062835188</v>
      </c>
      <c r="AB97" s="82">
        <f t="shared" si="176"/>
        <v>107584.73062835188</v>
      </c>
      <c r="AC97" s="82">
        <f t="shared" si="176"/>
        <v>107584.73062835188</v>
      </c>
      <c r="AD97" s="82">
        <f t="shared" si="176"/>
        <v>107584.73062835188</v>
      </c>
      <c r="AE97" s="82">
        <f t="shared" si="176"/>
        <v>107584.73062835188</v>
      </c>
      <c r="AF97" s="82">
        <f t="shared" si="176"/>
        <v>107584.73062835188</v>
      </c>
      <c r="AG97" s="82">
        <f t="shared" si="176"/>
        <v>107584.73062835188</v>
      </c>
      <c r="AH97" s="82">
        <f t="shared" si="176"/>
        <v>107584.73062835188</v>
      </c>
      <c r="AI97" s="82">
        <f t="shared" si="176"/>
        <v>107584.73062835188</v>
      </c>
      <c r="AJ97" s="82">
        <f t="shared" si="176"/>
        <v>107584.73062835188</v>
      </c>
      <c r="AK97" s="82">
        <f t="shared" si="176"/>
        <v>107584.73062835188</v>
      </c>
      <c r="AL97" s="82">
        <f t="shared" si="176"/>
        <v>107584.73062835188</v>
      </c>
      <c r="AM97" s="82">
        <f t="shared" si="176"/>
        <v>107584.73062835188</v>
      </c>
      <c r="AN97" s="82">
        <f t="shared" si="176"/>
        <v>107584.73062835188</v>
      </c>
      <c r="AO97" s="82">
        <f t="shared" si="176"/>
        <v>107584.73062835188</v>
      </c>
    </row>
    <row r="98" spans="2:41" ht="14.5" x14ac:dyDescent="0.35">
      <c r="B98" s="3" t="s">
        <v>145</v>
      </c>
      <c r="C98" s="80">
        <f t="shared" si="157"/>
        <v>0</v>
      </c>
      <c r="D98" s="80">
        <f t="shared" si="158"/>
        <v>0</v>
      </c>
      <c r="E98" s="80">
        <f t="shared" si="159"/>
        <v>0</v>
      </c>
      <c r="F98" s="80">
        <f t="shared" si="160"/>
        <v>0</v>
      </c>
      <c r="G98" s="80">
        <f t="shared" si="161"/>
        <v>0</v>
      </c>
      <c r="H98" s="80">
        <f t="shared" si="162"/>
        <v>0</v>
      </c>
      <c r="I98" s="80">
        <f t="shared" si="163"/>
        <v>0</v>
      </c>
      <c r="J98" s="80">
        <f t="shared" si="164"/>
        <v>0</v>
      </c>
      <c r="K98" s="82">
        <f t="shared" si="167"/>
        <v>0</v>
      </c>
      <c r="L98" s="82">
        <f t="shared" si="168"/>
        <v>0</v>
      </c>
      <c r="M98" s="82">
        <f t="shared" si="168"/>
        <v>0</v>
      </c>
      <c r="N98" s="82">
        <f t="shared" si="168"/>
        <v>0</v>
      </c>
      <c r="O98" s="82">
        <f t="shared" si="168"/>
        <v>0</v>
      </c>
      <c r="P98" s="82">
        <f t="shared" si="168"/>
        <v>0</v>
      </c>
      <c r="Q98" s="82">
        <f t="shared" si="168"/>
        <v>0</v>
      </c>
      <c r="R98" s="82">
        <f t="shared" si="168"/>
        <v>0</v>
      </c>
      <c r="S98" s="82">
        <f t="shared" si="168"/>
        <v>0</v>
      </c>
      <c r="T98" s="82">
        <f t="shared" si="168"/>
        <v>0</v>
      </c>
      <c r="U98" s="82">
        <f t="shared" si="168"/>
        <v>0</v>
      </c>
      <c r="V98" s="82">
        <f t="shared" ref="V98:AO98" si="177">U98</f>
        <v>0</v>
      </c>
      <c r="W98" s="82">
        <f t="shared" si="177"/>
        <v>0</v>
      </c>
      <c r="X98" s="82">
        <f t="shared" si="177"/>
        <v>0</v>
      </c>
      <c r="Y98" s="82">
        <f t="shared" si="177"/>
        <v>0</v>
      </c>
      <c r="Z98" s="82">
        <f t="shared" si="177"/>
        <v>0</v>
      </c>
      <c r="AA98" s="82">
        <f t="shared" si="177"/>
        <v>0</v>
      </c>
      <c r="AB98" s="82">
        <f t="shared" si="177"/>
        <v>0</v>
      </c>
      <c r="AC98" s="82">
        <f t="shared" si="177"/>
        <v>0</v>
      </c>
      <c r="AD98" s="82">
        <f t="shared" si="177"/>
        <v>0</v>
      </c>
      <c r="AE98" s="82">
        <f t="shared" si="177"/>
        <v>0</v>
      </c>
      <c r="AF98" s="82">
        <f t="shared" si="177"/>
        <v>0</v>
      </c>
      <c r="AG98" s="82">
        <f t="shared" si="177"/>
        <v>0</v>
      </c>
      <c r="AH98" s="82">
        <f t="shared" si="177"/>
        <v>0</v>
      </c>
      <c r="AI98" s="82">
        <f t="shared" si="177"/>
        <v>0</v>
      </c>
      <c r="AJ98" s="82">
        <f t="shared" si="177"/>
        <v>0</v>
      </c>
      <c r="AK98" s="82">
        <f t="shared" si="177"/>
        <v>0</v>
      </c>
      <c r="AL98" s="82">
        <f t="shared" si="177"/>
        <v>0</v>
      </c>
      <c r="AM98" s="82">
        <f t="shared" si="177"/>
        <v>0</v>
      </c>
      <c r="AN98" s="82">
        <f t="shared" si="177"/>
        <v>0</v>
      </c>
      <c r="AO98" s="82">
        <f t="shared" si="177"/>
        <v>0</v>
      </c>
    </row>
    <row r="99" spans="2:41" ht="14.5" x14ac:dyDescent="0.35">
      <c r="B99" s="3" t="s">
        <v>146</v>
      </c>
      <c r="C99" s="80">
        <f t="shared" si="157"/>
        <v>0</v>
      </c>
      <c r="D99" s="80">
        <f t="shared" si="158"/>
        <v>0</v>
      </c>
      <c r="E99" s="80">
        <f t="shared" si="159"/>
        <v>0</v>
      </c>
      <c r="F99" s="80">
        <f t="shared" si="160"/>
        <v>0</v>
      </c>
      <c r="G99" s="80">
        <f t="shared" si="161"/>
        <v>0</v>
      </c>
      <c r="H99" s="80">
        <f t="shared" si="162"/>
        <v>0</v>
      </c>
      <c r="I99" s="80">
        <f t="shared" si="163"/>
        <v>0</v>
      </c>
      <c r="J99" s="80">
        <f t="shared" si="164"/>
        <v>0</v>
      </c>
      <c r="K99" s="82">
        <f t="shared" si="167"/>
        <v>0</v>
      </c>
      <c r="L99" s="82">
        <f t="shared" si="168"/>
        <v>0</v>
      </c>
      <c r="M99" s="82">
        <f t="shared" si="168"/>
        <v>0</v>
      </c>
      <c r="N99" s="82">
        <f t="shared" si="168"/>
        <v>0</v>
      </c>
      <c r="O99" s="82">
        <f t="shared" si="168"/>
        <v>0</v>
      </c>
      <c r="P99" s="82">
        <f t="shared" si="168"/>
        <v>0</v>
      </c>
      <c r="Q99" s="82">
        <f t="shared" si="168"/>
        <v>0</v>
      </c>
      <c r="R99" s="82">
        <f t="shared" si="168"/>
        <v>0</v>
      </c>
      <c r="S99" s="82">
        <f t="shared" si="168"/>
        <v>0</v>
      </c>
      <c r="T99" s="82">
        <f t="shared" si="168"/>
        <v>0</v>
      </c>
      <c r="U99" s="82">
        <f t="shared" si="168"/>
        <v>0</v>
      </c>
      <c r="V99" s="82">
        <f t="shared" ref="V99:AO99" si="178">U99</f>
        <v>0</v>
      </c>
      <c r="W99" s="82">
        <f t="shared" si="178"/>
        <v>0</v>
      </c>
      <c r="X99" s="82">
        <f t="shared" si="178"/>
        <v>0</v>
      </c>
      <c r="Y99" s="82">
        <f t="shared" si="178"/>
        <v>0</v>
      </c>
      <c r="Z99" s="82">
        <f t="shared" si="178"/>
        <v>0</v>
      </c>
      <c r="AA99" s="82">
        <f t="shared" si="178"/>
        <v>0</v>
      </c>
      <c r="AB99" s="82">
        <f t="shared" si="178"/>
        <v>0</v>
      </c>
      <c r="AC99" s="82">
        <f t="shared" si="178"/>
        <v>0</v>
      </c>
      <c r="AD99" s="82">
        <f t="shared" si="178"/>
        <v>0</v>
      </c>
      <c r="AE99" s="82">
        <f t="shared" si="178"/>
        <v>0</v>
      </c>
      <c r="AF99" s="82">
        <f t="shared" si="178"/>
        <v>0</v>
      </c>
      <c r="AG99" s="82">
        <f t="shared" si="178"/>
        <v>0</v>
      </c>
      <c r="AH99" s="82">
        <f t="shared" si="178"/>
        <v>0</v>
      </c>
      <c r="AI99" s="82">
        <f t="shared" si="178"/>
        <v>0</v>
      </c>
      <c r="AJ99" s="82">
        <f t="shared" si="178"/>
        <v>0</v>
      </c>
      <c r="AK99" s="82">
        <f t="shared" si="178"/>
        <v>0</v>
      </c>
      <c r="AL99" s="82">
        <f t="shared" si="178"/>
        <v>0</v>
      </c>
      <c r="AM99" s="82">
        <f t="shared" si="178"/>
        <v>0</v>
      </c>
      <c r="AN99" s="82">
        <f t="shared" si="178"/>
        <v>0</v>
      </c>
      <c r="AO99" s="82">
        <f t="shared" si="178"/>
        <v>0</v>
      </c>
    </row>
    <row r="100" spans="2:41" ht="14.5" x14ac:dyDescent="0.35">
      <c r="B100" s="3" t="s">
        <v>147</v>
      </c>
      <c r="C100" s="80">
        <f t="shared" si="157"/>
        <v>0</v>
      </c>
      <c r="D100" s="80">
        <f t="shared" si="158"/>
        <v>0</v>
      </c>
      <c r="E100" s="80">
        <f t="shared" si="159"/>
        <v>0</v>
      </c>
      <c r="F100" s="80">
        <f t="shared" si="160"/>
        <v>0</v>
      </c>
      <c r="G100" s="80">
        <f t="shared" si="161"/>
        <v>0</v>
      </c>
      <c r="H100" s="80">
        <f t="shared" si="162"/>
        <v>0</v>
      </c>
      <c r="I100" s="80">
        <f t="shared" si="163"/>
        <v>0</v>
      </c>
      <c r="J100" s="80">
        <f t="shared" si="164"/>
        <v>0</v>
      </c>
      <c r="K100" s="82">
        <f t="shared" si="167"/>
        <v>0</v>
      </c>
      <c r="L100" s="82">
        <f t="shared" si="168"/>
        <v>0</v>
      </c>
      <c r="M100" s="82">
        <f t="shared" si="168"/>
        <v>0</v>
      </c>
      <c r="N100" s="82">
        <f t="shared" si="168"/>
        <v>0</v>
      </c>
      <c r="O100" s="82">
        <f t="shared" si="168"/>
        <v>0</v>
      </c>
      <c r="P100" s="82">
        <f t="shared" si="168"/>
        <v>0</v>
      </c>
      <c r="Q100" s="82">
        <f t="shared" si="168"/>
        <v>0</v>
      </c>
      <c r="R100" s="82">
        <f t="shared" si="168"/>
        <v>0</v>
      </c>
      <c r="S100" s="82">
        <f t="shared" si="168"/>
        <v>0</v>
      </c>
      <c r="T100" s="82">
        <f t="shared" si="168"/>
        <v>0</v>
      </c>
      <c r="U100" s="82">
        <f t="shared" si="168"/>
        <v>0</v>
      </c>
      <c r="V100" s="82">
        <f t="shared" ref="V100:AO100" si="179">U100</f>
        <v>0</v>
      </c>
      <c r="W100" s="82">
        <f t="shared" si="179"/>
        <v>0</v>
      </c>
      <c r="X100" s="82">
        <f t="shared" si="179"/>
        <v>0</v>
      </c>
      <c r="Y100" s="82">
        <f t="shared" si="179"/>
        <v>0</v>
      </c>
      <c r="Z100" s="82">
        <f t="shared" si="179"/>
        <v>0</v>
      </c>
      <c r="AA100" s="82">
        <f t="shared" si="179"/>
        <v>0</v>
      </c>
      <c r="AB100" s="82">
        <f t="shared" si="179"/>
        <v>0</v>
      </c>
      <c r="AC100" s="82">
        <f t="shared" si="179"/>
        <v>0</v>
      </c>
      <c r="AD100" s="82">
        <f t="shared" si="179"/>
        <v>0</v>
      </c>
      <c r="AE100" s="82">
        <f t="shared" si="179"/>
        <v>0</v>
      </c>
      <c r="AF100" s="82">
        <f t="shared" si="179"/>
        <v>0</v>
      </c>
      <c r="AG100" s="82">
        <f t="shared" si="179"/>
        <v>0</v>
      </c>
      <c r="AH100" s="82">
        <f t="shared" si="179"/>
        <v>0</v>
      </c>
      <c r="AI100" s="82">
        <f t="shared" si="179"/>
        <v>0</v>
      </c>
      <c r="AJ100" s="82">
        <f t="shared" si="179"/>
        <v>0</v>
      </c>
      <c r="AK100" s="82">
        <f t="shared" si="179"/>
        <v>0</v>
      </c>
      <c r="AL100" s="82">
        <f t="shared" si="179"/>
        <v>0</v>
      </c>
      <c r="AM100" s="82">
        <f t="shared" si="179"/>
        <v>0</v>
      </c>
      <c r="AN100" s="82">
        <f t="shared" si="179"/>
        <v>0</v>
      </c>
      <c r="AO100" s="82">
        <f t="shared" si="179"/>
        <v>0</v>
      </c>
    </row>
    <row r="101" spans="2:41" ht="14.5" x14ac:dyDescent="0.35">
      <c r="B101" s="3" t="s">
        <v>148</v>
      </c>
      <c r="C101" s="80">
        <f t="shared" si="157"/>
        <v>0</v>
      </c>
      <c r="D101" s="80">
        <f t="shared" si="158"/>
        <v>0</v>
      </c>
      <c r="E101" s="80">
        <f t="shared" si="159"/>
        <v>0</v>
      </c>
      <c r="F101" s="80">
        <f t="shared" si="160"/>
        <v>0</v>
      </c>
      <c r="G101" s="80">
        <f t="shared" si="161"/>
        <v>0</v>
      </c>
      <c r="H101" s="80">
        <f t="shared" si="162"/>
        <v>0</v>
      </c>
      <c r="I101" s="80">
        <f t="shared" si="163"/>
        <v>0</v>
      </c>
      <c r="J101" s="80">
        <f t="shared" si="164"/>
        <v>0</v>
      </c>
      <c r="K101" s="82">
        <f t="shared" si="167"/>
        <v>0</v>
      </c>
      <c r="L101" s="82">
        <f t="shared" si="168"/>
        <v>0</v>
      </c>
      <c r="M101" s="82">
        <f t="shared" si="168"/>
        <v>0</v>
      </c>
      <c r="N101" s="82">
        <f t="shared" si="168"/>
        <v>0</v>
      </c>
      <c r="O101" s="82">
        <f t="shared" si="168"/>
        <v>0</v>
      </c>
      <c r="P101" s="82">
        <f t="shared" si="168"/>
        <v>0</v>
      </c>
      <c r="Q101" s="82">
        <f t="shared" si="168"/>
        <v>0</v>
      </c>
      <c r="R101" s="82">
        <f t="shared" si="168"/>
        <v>0</v>
      </c>
      <c r="S101" s="82">
        <f t="shared" si="168"/>
        <v>0</v>
      </c>
      <c r="T101" s="82">
        <f t="shared" si="168"/>
        <v>0</v>
      </c>
      <c r="U101" s="82">
        <f t="shared" si="168"/>
        <v>0</v>
      </c>
      <c r="V101" s="82">
        <f t="shared" ref="V101:AO101" si="180">U101</f>
        <v>0</v>
      </c>
      <c r="W101" s="82">
        <f t="shared" si="180"/>
        <v>0</v>
      </c>
      <c r="X101" s="82">
        <f t="shared" si="180"/>
        <v>0</v>
      </c>
      <c r="Y101" s="82">
        <f t="shared" si="180"/>
        <v>0</v>
      </c>
      <c r="Z101" s="82">
        <f t="shared" si="180"/>
        <v>0</v>
      </c>
      <c r="AA101" s="82">
        <f t="shared" si="180"/>
        <v>0</v>
      </c>
      <c r="AB101" s="82">
        <f t="shared" si="180"/>
        <v>0</v>
      </c>
      <c r="AC101" s="82">
        <f t="shared" si="180"/>
        <v>0</v>
      </c>
      <c r="AD101" s="82">
        <f t="shared" si="180"/>
        <v>0</v>
      </c>
      <c r="AE101" s="82">
        <f t="shared" si="180"/>
        <v>0</v>
      </c>
      <c r="AF101" s="82">
        <f t="shared" si="180"/>
        <v>0</v>
      </c>
      <c r="AG101" s="82">
        <f t="shared" si="180"/>
        <v>0</v>
      </c>
      <c r="AH101" s="82">
        <f t="shared" si="180"/>
        <v>0</v>
      </c>
      <c r="AI101" s="82">
        <f t="shared" si="180"/>
        <v>0</v>
      </c>
      <c r="AJ101" s="82">
        <f t="shared" si="180"/>
        <v>0</v>
      </c>
      <c r="AK101" s="82">
        <f t="shared" si="180"/>
        <v>0</v>
      </c>
      <c r="AL101" s="82">
        <f t="shared" si="180"/>
        <v>0</v>
      </c>
      <c r="AM101" s="82">
        <f t="shared" si="180"/>
        <v>0</v>
      </c>
      <c r="AN101" s="82">
        <f t="shared" si="180"/>
        <v>0</v>
      </c>
      <c r="AO101" s="82">
        <f t="shared" si="180"/>
        <v>0</v>
      </c>
    </row>
    <row r="102" spans="2:41" ht="14.5" x14ac:dyDescent="0.35">
      <c r="B102" s="3" t="s">
        <v>149</v>
      </c>
      <c r="C102" s="80">
        <f t="shared" si="157"/>
        <v>0</v>
      </c>
      <c r="D102" s="80">
        <f t="shared" si="158"/>
        <v>0</v>
      </c>
      <c r="E102" s="80">
        <f t="shared" si="159"/>
        <v>0</v>
      </c>
      <c r="F102" s="80">
        <f t="shared" si="160"/>
        <v>0</v>
      </c>
      <c r="G102" s="80">
        <f t="shared" si="161"/>
        <v>0</v>
      </c>
      <c r="H102" s="80">
        <f t="shared" si="162"/>
        <v>0</v>
      </c>
      <c r="I102" s="80">
        <f t="shared" si="163"/>
        <v>0</v>
      </c>
      <c r="J102" s="80">
        <f t="shared" si="164"/>
        <v>0</v>
      </c>
      <c r="K102" s="82">
        <f t="shared" si="167"/>
        <v>0</v>
      </c>
      <c r="L102" s="82">
        <f t="shared" si="168"/>
        <v>0</v>
      </c>
      <c r="M102" s="82">
        <f t="shared" si="168"/>
        <v>0</v>
      </c>
      <c r="N102" s="82">
        <f t="shared" si="168"/>
        <v>0</v>
      </c>
      <c r="O102" s="82">
        <f t="shared" si="168"/>
        <v>0</v>
      </c>
      <c r="P102" s="82">
        <f t="shared" si="168"/>
        <v>0</v>
      </c>
      <c r="Q102" s="82">
        <f t="shared" si="168"/>
        <v>0</v>
      </c>
      <c r="R102" s="82">
        <f t="shared" si="168"/>
        <v>0</v>
      </c>
      <c r="S102" s="82">
        <f t="shared" si="168"/>
        <v>0</v>
      </c>
      <c r="T102" s="82">
        <f t="shared" si="168"/>
        <v>0</v>
      </c>
      <c r="U102" s="82">
        <f t="shared" si="168"/>
        <v>0</v>
      </c>
      <c r="V102" s="82">
        <f t="shared" ref="V102:AO102" si="181">U102</f>
        <v>0</v>
      </c>
      <c r="W102" s="82">
        <f t="shared" si="181"/>
        <v>0</v>
      </c>
      <c r="X102" s="82">
        <f t="shared" si="181"/>
        <v>0</v>
      </c>
      <c r="Y102" s="82">
        <f t="shared" si="181"/>
        <v>0</v>
      </c>
      <c r="Z102" s="82">
        <f t="shared" si="181"/>
        <v>0</v>
      </c>
      <c r="AA102" s="82">
        <f t="shared" si="181"/>
        <v>0</v>
      </c>
      <c r="AB102" s="82">
        <f t="shared" si="181"/>
        <v>0</v>
      </c>
      <c r="AC102" s="82">
        <f t="shared" si="181"/>
        <v>0</v>
      </c>
      <c r="AD102" s="82">
        <f t="shared" si="181"/>
        <v>0</v>
      </c>
      <c r="AE102" s="82">
        <f t="shared" si="181"/>
        <v>0</v>
      </c>
      <c r="AF102" s="82">
        <f t="shared" si="181"/>
        <v>0</v>
      </c>
      <c r="AG102" s="82">
        <f t="shared" si="181"/>
        <v>0</v>
      </c>
      <c r="AH102" s="82">
        <f t="shared" si="181"/>
        <v>0</v>
      </c>
      <c r="AI102" s="82">
        <f t="shared" si="181"/>
        <v>0</v>
      </c>
      <c r="AJ102" s="82">
        <f t="shared" si="181"/>
        <v>0</v>
      </c>
      <c r="AK102" s="82">
        <f t="shared" si="181"/>
        <v>0</v>
      </c>
      <c r="AL102" s="82">
        <f t="shared" si="181"/>
        <v>0</v>
      </c>
      <c r="AM102" s="82">
        <f t="shared" si="181"/>
        <v>0</v>
      </c>
      <c r="AN102" s="82">
        <f t="shared" si="181"/>
        <v>0</v>
      </c>
      <c r="AO102" s="82">
        <f t="shared" si="181"/>
        <v>0</v>
      </c>
    </row>
    <row r="103" spans="2:41" ht="14.5" x14ac:dyDescent="0.35">
      <c r="B103" s="3" t="s">
        <v>150</v>
      </c>
      <c r="C103" s="80">
        <f t="shared" si="157"/>
        <v>0</v>
      </c>
      <c r="D103" s="80">
        <f t="shared" si="158"/>
        <v>0</v>
      </c>
      <c r="E103" s="80">
        <f t="shared" si="159"/>
        <v>0</v>
      </c>
      <c r="F103" s="80">
        <f t="shared" si="160"/>
        <v>0</v>
      </c>
      <c r="G103" s="80">
        <f t="shared" si="161"/>
        <v>0</v>
      </c>
      <c r="H103" s="80">
        <f t="shared" si="162"/>
        <v>0</v>
      </c>
      <c r="I103" s="80">
        <f t="shared" si="163"/>
        <v>0</v>
      </c>
      <c r="J103" s="80">
        <f t="shared" si="164"/>
        <v>0</v>
      </c>
      <c r="K103" s="82">
        <f t="shared" si="167"/>
        <v>0</v>
      </c>
      <c r="L103" s="82">
        <f t="shared" si="168"/>
        <v>0</v>
      </c>
      <c r="M103" s="82">
        <f t="shared" si="168"/>
        <v>0</v>
      </c>
      <c r="N103" s="82">
        <f t="shared" si="168"/>
        <v>0</v>
      </c>
      <c r="O103" s="82">
        <f t="shared" si="168"/>
        <v>0</v>
      </c>
      <c r="P103" s="82">
        <f t="shared" si="168"/>
        <v>0</v>
      </c>
      <c r="Q103" s="82">
        <f t="shared" si="168"/>
        <v>0</v>
      </c>
      <c r="R103" s="82">
        <f t="shared" si="168"/>
        <v>0</v>
      </c>
      <c r="S103" s="82">
        <f t="shared" si="168"/>
        <v>0</v>
      </c>
      <c r="T103" s="82">
        <f t="shared" si="168"/>
        <v>0</v>
      </c>
      <c r="U103" s="82">
        <f t="shared" si="168"/>
        <v>0</v>
      </c>
      <c r="V103" s="82">
        <f t="shared" ref="V103:AO103" si="182">U103</f>
        <v>0</v>
      </c>
      <c r="W103" s="82">
        <f t="shared" si="182"/>
        <v>0</v>
      </c>
      <c r="X103" s="82">
        <f t="shared" si="182"/>
        <v>0</v>
      </c>
      <c r="Y103" s="82">
        <f t="shared" si="182"/>
        <v>0</v>
      </c>
      <c r="Z103" s="82">
        <f t="shared" si="182"/>
        <v>0</v>
      </c>
      <c r="AA103" s="82">
        <f t="shared" si="182"/>
        <v>0</v>
      </c>
      <c r="AB103" s="82">
        <f t="shared" si="182"/>
        <v>0</v>
      </c>
      <c r="AC103" s="82">
        <f t="shared" si="182"/>
        <v>0</v>
      </c>
      <c r="AD103" s="82">
        <f t="shared" si="182"/>
        <v>0</v>
      </c>
      <c r="AE103" s="82">
        <f t="shared" si="182"/>
        <v>0</v>
      </c>
      <c r="AF103" s="82">
        <f t="shared" si="182"/>
        <v>0</v>
      </c>
      <c r="AG103" s="82">
        <f t="shared" si="182"/>
        <v>0</v>
      </c>
      <c r="AH103" s="82">
        <f t="shared" si="182"/>
        <v>0</v>
      </c>
      <c r="AI103" s="82">
        <f t="shared" si="182"/>
        <v>0</v>
      </c>
      <c r="AJ103" s="82">
        <f t="shared" si="182"/>
        <v>0</v>
      </c>
      <c r="AK103" s="82">
        <f t="shared" si="182"/>
        <v>0</v>
      </c>
      <c r="AL103" s="82">
        <f t="shared" si="182"/>
        <v>0</v>
      </c>
      <c r="AM103" s="82">
        <f t="shared" si="182"/>
        <v>0</v>
      </c>
      <c r="AN103" s="82">
        <f t="shared" si="182"/>
        <v>0</v>
      </c>
      <c r="AO103" s="82">
        <f t="shared" si="182"/>
        <v>0</v>
      </c>
    </row>
    <row r="104" spans="2:41" ht="14.5" x14ac:dyDescent="0.35">
      <c r="B104" s="3" t="s">
        <v>151</v>
      </c>
      <c r="C104" s="80">
        <f t="shared" si="157"/>
        <v>170356.86859251867</v>
      </c>
      <c r="D104" s="80">
        <f t="shared" si="158"/>
        <v>205558.10975804576</v>
      </c>
      <c r="E104" s="80">
        <f t="shared" si="159"/>
        <v>244851.68876253773</v>
      </c>
      <c r="F104" s="80">
        <f t="shared" si="160"/>
        <v>278341.8897454323</v>
      </c>
      <c r="G104" s="80">
        <f t="shared" si="161"/>
        <v>276350.95451848034</v>
      </c>
      <c r="H104" s="80">
        <f t="shared" si="162"/>
        <v>358452.37459436723</v>
      </c>
      <c r="I104" s="80">
        <f t="shared" si="163"/>
        <v>317792.95784190932</v>
      </c>
      <c r="J104" s="80">
        <f t="shared" si="164"/>
        <v>233304.01826754853</v>
      </c>
      <c r="K104" s="82">
        <f t="shared" si="167"/>
        <v>260626.10776010493</v>
      </c>
      <c r="L104" s="82">
        <f t="shared" si="168"/>
        <v>260626.10776010493</v>
      </c>
      <c r="M104" s="82">
        <f t="shared" si="168"/>
        <v>260626.10776010493</v>
      </c>
      <c r="N104" s="82">
        <f t="shared" si="168"/>
        <v>260626.10776010493</v>
      </c>
      <c r="O104" s="82">
        <f t="shared" si="168"/>
        <v>260626.10776010493</v>
      </c>
      <c r="P104" s="82">
        <f t="shared" si="168"/>
        <v>260626.10776010493</v>
      </c>
      <c r="Q104" s="82">
        <f t="shared" si="168"/>
        <v>260626.10776010493</v>
      </c>
      <c r="R104" s="82">
        <f t="shared" si="168"/>
        <v>260626.10776010493</v>
      </c>
      <c r="S104" s="82">
        <f t="shared" si="168"/>
        <v>260626.10776010493</v>
      </c>
      <c r="T104" s="82">
        <f t="shared" si="168"/>
        <v>260626.10776010493</v>
      </c>
      <c r="U104" s="82">
        <f t="shared" si="168"/>
        <v>260626.10776010493</v>
      </c>
      <c r="V104" s="82">
        <f t="shared" ref="V104:AO104" si="183">U104</f>
        <v>260626.10776010493</v>
      </c>
      <c r="W104" s="82">
        <f t="shared" si="183"/>
        <v>260626.10776010493</v>
      </c>
      <c r="X104" s="82">
        <f t="shared" si="183"/>
        <v>260626.10776010493</v>
      </c>
      <c r="Y104" s="82">
        <f t="shared" si="183"/>
        <v>260626.10776010493</v>
      </c>
      <c r="Z104" s="82">
        <f t="shared" si="183"/>
        <v>260626.10776010493</v>
      </c>
      <c r="AA104" s="82">
        <f t="shared" si="183"/>
        <v>260626.10776010493</v>
      </c>
      <c r="AB104" s="82">
        <f t="shared" si="183"/>
        <v>260626.10776010493</v>
      </c>
      <c r="AC104" s="82">
        <f t="shared" si="183"/>
        <v>260626.10776010493</v>
      </c>
      <c r="AD104" s="82">
        <f t="shared" si="183"/>
        <v>260626.10776010493</v>
      </c>
      <c r="AE104" s="82">
        <f t="shared" si="183"/>
        <v>260626.10776010493</v>
      </c>
      <c r="AF104" s="82">
        <f t="shared" si="183"/>
        <v>260626.10776010493</v>
      </c>
      <c r="AG104" s="82">
        <f t="shared" si="183"/>
        <v>260626.10776010493</v>
      </c>
      <c r="AH104" s="82">
        <f t="shared" si="183"/>
        <v>260626.10776010493</v>
      </c>
      <c r="AI104" s="82">
        <f t="shared" si="183"/>
        <v>260626.10776010493</v>
      </c>
      <c r="AJ104" s="82">
        <f t="shared" si="183"/>
        <v>260626.10776010493</v>
      </c>
      <c r="AK104" s="82">
        <f t="shared" si="183"/>
        <v>260626.10776010493</v>
      </c>
      <c r="AL104" s="82">
        <f t="shared" si="183"/>
        <v>260626.10776010493</v>
      </c>
      <c r="AM104" s="82">
        <f t="shared" si="183"/>
        <v>260626.10776010493</v>
      </c>
      <c r="AN104" s="82">
        <f t="shared" si="183"/>
        <v>260626.10776010493</v>
      </c>
      <c r="AO104" s="82">
        <f t="shared" si="183"/>
        <v>260626.10776010493</v>
      </c>
    </row>
    <row r="105" spans="2:41" ht="14.5" x14ac:dyDescent="0.35">
      <c r="B105" s="49"/>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row>
    <row r="106" spans="2:41" ht="14.5" x14ac:dyDescent="0.35">
      <c r="B106" s="98" t="s">
        <v>250</v>
      </c>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c r="AA106" s="99"/>
      <c r="AB106" s="99"/>
      <c r="AC106" s="99"/>
      <c r="AD106" s="99"/>
      <c r="AE106" s="99"/>
      <c r="AF106" s="99"/>
      <c r="AG106" s="99"/>
      <c r="AH106" s="99"/>
      <c r="AI106" s="99"/>
      <c r="AJ106" s="99"/>
      <c r="AK106" s="99"/>
      <c r="AL106" s="99"/>
      <c r="AM106" s="99"/>
      <c r="AN106" s="99"/>
      <c r="AO106" s="99"/>
    </row>
    <row r="107" spans="2:41" s="50" customFormat="1" ht="72.5" x14ac:dyDescent="0.35">
      <c r="B107" s="84" t="s">
        <v>243</v>
      </c>
      <c r="G107" s="50">
        <v>0.60238100000000006</v>
      </c>
    </row>
    <row r="108" spans="2:41" s="50" customFormat="1" ht="14.5" x14ac:dyDescent="0.35">
      <c r="B108" s="49"/>
    </row>
    <row r="109" spans="2:41" ht="14.5" x14ac:dyDescent="0.35">
      <c r="B109" s="49" t="s">
        <v>159</v>
      </c>
      <c r="C109" s="33">
        <v>2012</v>
      </c>
      <c r="D109" s="33">
        <v>2013</v>
      </c>
      <c r="E109" s="33">
        <v>2014</v>
      </c>
      <c r="F109" s="33">
        <v>2015</v>
      </c>
      <c r="G109" s="33">
        <v>2016</v>
      </c>
      <c r="H109" s="33">
        <v>2017</v>
      </c>
      <c r="I109" s="33">
        <v>2018</v>
      </c>
      <c r="J109" s="33">
        <v>2019</v>
      </c>
      <c r="K109" s="33">
        <v>2020</v>
      </c>
      <c r="L109" s="33">
        <v>2021</v>
      </c>
      <c r="M109" s="33">
        <v>2022</v>
      </c>
      <c r="N109" s="33">
        <v>2023</v>
      </c>
      <c r="O109" s="33">
        <v>2024</v>
      </c>
      <c r="P109" s="33">
        <v>2025</v>
      </c>
      <c r="Q109" s="33">
        <v>2026</v>
      </c>
      <c r="R109" s="33">
        <v>2027</v>
      </c>
      <c r="S109" s="33">
        <v>2028</v>
      </c>
      <c r="T109" s="33">
        <v>2029</v>
      </c>
      <c r="U109" s="33">
        <v>2030</v>
      </c>
      <c r="V109" s="33">
        <v>2031</v>
      </c>
      <c r="W109" s="33">
        <v>2032</v>
      </c>
      <c r="X109" s="33">
        <v>2033</v>
      </c>
      <c r="Y109" s="33">
        <v>2034</v>
      </c>
      <c r="Z109" s="33">
        <v>2035</v>
      </c>
      <c r="AA109" s="33">
        <v>2036</v>
      </c>
      <c r="AB109" s="33">
        <v>2037</v>
      </c>
      <c r="AC109" s="33">
        <v>2038</v>
      </c>
      <c r="AD109" s="33">
        <v>2039</v>
      </c>
      <c r="AE109" s="33">
        <v>2040</v>
      </c>
      <c r="AF109" s="33">
        <v>2041</v>
      </c>
      <c r="AG109" s="33">
        <v>2042</v>
      </c>
      <c r="AH109" s="33">
        <v>2043</v>
      </c>
      <c r="AI109" s="33">
        <v>2044</v>
      </c>
      <c r="AJ109" s="33">
        <v>2045</v>
      </c>
      <c r="AK109" s="33">
        <v>2046</v>
      </c>
      <c r="AL109" s="33">
        <v>2047</v>
      </c>
      <c r="AM109" s="33">
        <v>2048</v>
      </c>
      <c r="AN109" s="33">
        <v>2049</v>
      </c>
      <c r="AO109" s="33">
        <v>2050</v>
      </c>
    </row>
    <row r="110" spans="2:41" x14ac:dyDescent="0.3">
      <c r="B110" t="s">
        <v>231</v>
      </c>
      <c r="C110">
        <v>12627550.409263255</v>
      </c>
      <c r="D110">
        <v>12909014.984347275</v>
      </c>
      <c r="E110">
        <v>13308021.832849668</v>
      </c>
      <c r="F110">
        <v>13330240.116245596</v>
      </c>
      <c r="G110">
        <v>12844732.16957221</v>
      </c>
      <c r="H110">
        <v>11543124.095282255</v>
      </c>
      <c r="I110">
        <v>11239694.127463777</v>
      </c>
      <c r="J110">
        <v>12008029.559154145</v>
      </c>
      <c r="K110">
        <v>12476300.911772273</v>
      </c>
      <c r="L110">
        <v>12476300.911772273</v>
      </c>
      <c r="M110">
        <v>12476300.911772273</v>
      </c>
      <c r="N110">
        <v>12476300.911772273</v>
      </c>
      <c r="O110">
        <v>12476300.911772273</v>
      </c>
      <c r="P110">
        <v>12476300.911772273</v>
      </c>
      <c r="Q110">
        <v>12476300.911772273</v>
      </c>
      <c r="R110">
        <v>12476300.911772273</v>
      </c>
      <c r="S110">
        <v>12476300.911772273</v>
      </c>
      <c r="T110">
        <v>12476300.911772273</v>
      </c>
      <c r="U110">
        <v>12476300.911772273</v>
      </c>
      <c r="V110">
        <v>12476300.911772273</v>
      </c>
      <c r="W110">
        <v>12476300.911772273</v>
      </c>
      <c r="X110">
        <v>12476300.911772273</v>
      </c>
      <c r="Y110">
        <v>12476300.911772273</v>
      </c>
      <c r="Z110">
        <v>12476300.911772273</v>
      </c>
      <c r="AA110">
        <v>12476300.911772273</v>
      </c>
      <c r="AB110">
        <v>12476300.911772273</v>
      </c>
      <c r="AC110">
        <v>12476300.911772273</v>
      </c>
      <c r="AD110">
        <v>12476300.911772273</v>
      </c>
      <c r="AE110">
        <v>12476300.911772273</v>
      </c>
      <c r="AF110">
        <v>12476300.911772273</v>
      </c>
      <c r="AG110">
        <v>12476300.911772273</v>
      </c>
      <c r="AH110">
        <v>12476300.911772273</v>
      </c>
      <c r="AI110">
        <v>12476300.911772273</v>
      </c>
      <c r="AJ110">
        <v>12476300.911772273</v>
      </c>
      <c r="AK110">
        <v>12476300.911772273</v>
      </c>
      <c r="AL110">
        <v>12476300.911772273</v>
      </c>
      <c r="AM110">
        <v>12476300.911772273</v>
      </c>
      <c r="AN110">
        <v>12476300.911772273</v>
      </c>
      <c r="AO110">
        <v>12476300.911772273</v>
      </c>
    </row>
    <row r="111" spans="2:41" x14ac:dyDescent="0.3">
      <c r="B111" s="55" t="s">
        <v>230</v>
      </c>
      <c r="C111">
        <v>12627550.409263255</v>
      </c>
      <c r="D111" s="55">
        <v>12909014.984347275</v>
      </c>
      <c r="E111" s="55">
        <v>13308021.832849668</v>
      </c>
      <c r="F111" s="55">
        <v>13330240.116245596</v>
      </c>
      <c r="G111" s="55">
        <v>12844732.16957221</v>
      </c>
      <c r="H111" s="55">
        <v>11543124.095282255</v>
      </c>
      <c r="I111" s="55">
        <v>11239694.127463777</v>
      </c>
      <c r="J111" s="55">
        <v>12008029.559154145</v>
      </c>
      <c r="K111" s="55">
        <f>$K$110-((K109-$K$109)*$C$115)</f>
        <v>12476300.911772273</v>
      </c>
      <c r="L111" s="83">
        <f>$K$110-((L109-$K$109)*$C$115)</f>
        <v>12058773.877353702</v>
      </c>
      <c r="M111" s="83">
        <f t="shared" ref="M111:AB111" si="184">$K$110-((M109-$K$109)*$C$115)</f>
        <v>11641246.84293513</v>
      </c>
      <c r="N111" s="83">
        <f>$K$110-((N109-$K$109)*$C$115)</f>
        <v>11223719.808516558</v>
      </c>
      <c r="O111" s="83">
        <f t="shared" si="184"/>
        <v>10806192.774097987</v>
      </c>
      <c r="P111" s="83">
        <f t="shared" si="184"/>
        <v>10388665.739679415</v>
      </c>
      <c r="Q111" s="83">
        <f t="shared" si="184"/>
        <v>9971138.705260843</v>
      </c>
      <c r="R111" s="83">
        <f t="shared" si="184"/>
        <v>9553611.6708422694</v>
      </c>
      <c r="S111" s="83">
        <f t="shared" si="184"/>
        <v>9136084.6364236977</v>
      </c>
      <c r="T111" s="83">
        <f t="shared" si="184"/>
        <v>8718557.602005126</v>
      </c>
      <c r="U111" s="83">
        <f t="shared" si="184"/>
        <v>8301030.5675865542</v>
      </c>
      <c r="V111" s="83">
        <f t="shared" si="184"/>
        <v>7883503.5331679825</v>
      </c>
      <c r="W111" s="83">
        <f t="shared" si="184"/>
        <v>7465976.4987494107</v>
      </c>
      <c r="X111" s="83">
        <f t="shared" si="184"/>
        <v>7048449.464330839</v>
      </c>
      <c r="Y111" s="83">
        <f t="shared" si="184"/>
        <v>6630922.4299122663</v>
      </c>
      <c r="Z111" s="83">
        <f t="shared" si="184"/>
        <v>6213395.3954936946</v>
      </c>
      <c r="AA111" s="83">
        <f t="shared" si="184"/>
        <v>5795868.3610751228</v>
      </c>
      <c r="AB111" s="83">
        <f t="shared" si="184"/>
        <v>5378341.3266565511</v>
      </c>
      <c r="AC111" s="55">
        <f>$K$110-($K$110*$G$107)</f>
        <v>4960814.2922379794</v>
      </c>
      <c r="AD111" s="83">
        <f t="shared" ref="AD111:AO111" si="185">$K$110-($K$110*$G$107)</f>
        <v>4960814.2922379794</v>
      </c>
      <c r="AE111" s="83">
        <f t="shared" si="185"/>
        <v>4960814.2922379794</v>
      </c>
      <c r="AF111" s="83">
        <f t="shared" si="185"/>
        <v>4960814.2922379794</v>
      </c>
      <c r="AG111" s="83">
        <f t="shared" si="185"/>
        <v>4960814.2922379794</v>
      </c>
      <c r="AH111" s="83">
        <f t="shared" si="185"/>
        <v>4960814.2922379794</v>
      </c>
      <c r="AI111" s="83">
        <f t="shared" si="185"/>
        <v>4960814.2922379794</v>
      </c>
      <c r="AJ111" s="83">
        <f t="shared" si="185"/>
        <v>4960814.2922379794</v>
      </c>
      <c r="AK111" s="83">
        <f t="shared" si="185"/>
        <v>4960814.2922379794</v>
      </c>
      <c r="AL111" s="83">
        <f t="shared" si="185"/>
        <v>4960814.2922379794</v>
      </c>
      <c r="AM111" s="83">
        <f t="shared" si="185"/>
        <v>4960814.2922379794</v>
      </c>
      <c r="AN111" s="83">
        <f t="shared" si="185"/>
        <v>4960814.2922379794</v>
      </c>
      <c r="AO111" s="83">
        <f t="shared" si="185"/>
        <v>4960814.2922379794</v>
      </c>
    </row>
    <row r="112" spans="2:41" ht="14.5" x14ac:dyDescent="0.35">
      <c r="B112" s="49" t="s">
        <v>232</v>
      </c>
      <c r="C112">
        <f>C110-C111</f>
        <v>0</v>
      </c>
      <c r="D112" s="83">
        <f t="shared" ref="D112:AO112" si="186">D110-D111</f>
        <v>0</v>
      </c>
      <c r="E112" s="83">
        <f t="shared" si="186"/>
        <v>0</v>
      </c>
      <c r="F112" s="83">
        <f t="shared" si="186"/>
        <v>0</v>
      </c>
      <c r="G112" s="83">
        <f t="shared" si="186"/>
        <v>0</v>
      </c>
      <c r="H112" s="83">
        <f t="shared" si="186"/>
        <v>0</v>
      </c>
      <c r="I112" s="83">
        <f t="shared" si="186"/>
        <v>0</v>
      </c>
      <c r="J112" s="83">
        <f t="shared" si="186"/>
        <v>0</v>
      </c>
      <c r="K112" s="83">
        <f t="shared" si="186"/>
        <v>0</v>
      </c>
      <c r="L112" s="83">
        <f>L110-L111</f>
        <v>417527.03441857174</v>
      </c>
      <c r="M112" s="83">
        <f t="shared" si="186"/>
        <v>835054.06883714348</v>
      </c>
      <c r="N112" s="83">
        <f t="shared" si="186"/>
        <v>1252581.1032557152</v>
      </c>
      <c r="O112" s="83">
        <f t="shared" si="186"/>
        <v>1670108.137674287</v>
      </c>
      <c r="P112" s="83">
        <f t="shared" si="186"/>
        <v>2087635.1720928587</v>
      </c>
      <c r="Q112" s="83">
        <f t="shared" si="186"/>
        <v>2505162.2065114304</v>
      </c>
      <c r="R112" s="83">
        <f t="shared" si="186"/>
        <v>2922689.240930004</v>
      </c>
      <c r="S112" s="83">
        <f t="shared" si="186"/>
        <v>3340216.2753485758</v>
      </c>
      <c r="T112" s="83">
        <f t="shared" si="186"/>
        <v>3757743.3097671475</v>
      </c>
      <c r="U112" s="83">
        <f t="shared" si="186"/>
        <v>4175270.3441857193</v>
      </c>
      <c r="V112" s="83">
        <f t="shared" si="186"/>
        <v>4592797.378604291</v>
      </c>
      <c r="W112" s="83">
        <f t="shared" si="186"/>
        <v>5010324.4130228627</v>
      </c>
      <c r="X112" s="83">
        <f t="shared" si="186"/>
        <v>5427851.4474414345</v>
      </c>
      <c r="Y112" s="83">
        <f t="shared" si="186"/>
        <v>5845378.4818600072</v>
      </c>
      <c r="Z112" s="83">
        <f t="shared" si="186"/>
        <v>6262905.5162785789</v>
      </c>
      <c r="AA112" s="83">
        <f t="shared" si="186"/>
        <v>6680432.5506971506</v>
      </c>
      <c r="AB112" s="83">
        <f t="shared" si="186"/>
        <v>7097959.5851157224</v>
      </c>
      <c r="AC112" s="83">
        <f t="shared" si="186"/>
        <v>7515486.6195342941</v>
      </c>
      <c r="AD112" s="83">
        <f t="shared" si="186"/>
        <v>7515486.6195342941</v>
      </c>
      <c r="AE112" s="83">
        <f t="shared" si="186"/>
        <v>7515486.6195342941</v>
      </c>
      <c r="AF112" s="83">
        <f t="shared" si="186"/>
        <v>7515486.6195342941</v>
      </c>
      <c r="AG112" s="83">
        <f t="shared" si="186"/>
        <v>7515486.6195342941</v>
      </c>
      <c r="AH112" s="83">
        <f t="shared" si="186"/>
        <v>7515486.6195342941</v>
      </c>
      <c r="AI112" s="83">
        <f t="shared" si="186"/>
        <v>7515486.6195342941</v>
      </c>
      <c r="AJ112" s="83">
        <f t="shared" si="186"/>
        <v>7515486.6195342941</v>
      </c>
      <c r="AK112" s="83">
        <f t="shared" si="186"/>
        <v>7515486.6195342941</v>
      </c>
      <c r="AL112" s="83">
        <f t="shared" si="186"/>
        <v>7515486.6195342941</v>
      </c>
      <c r="AM112" s="83">
        <f t="shared" si="186"/>
        <v>7515486.6195342941</v>
      </c>
      <c r="AN112" s="83">
        <f t="shared" si="186"/>
        <v>7515486.6195342941</v>
      </c>
      <c r="AO112" s="83">
        <f t="shared" si="186"/>
        <v>7515486.6195342941</v>
      </c>
    </row>
    <row r="113" spans="2:41" s="50" customFormat="1" ht="29" x14ac:dyDescent="0.35">
      <c r="B113" s="84" t="s">
        <v>238</v>
      </c>
      <c r="C113" s="85">
        <f>C112/C110</f>
        <v>0</v>
      </c>
      <c r="D113" s="85">
        <f t="shared" ref="D113:AO113" si="187">D112/D110</f>
        <v>0</v>
      </c>
      <c r="E113" s="85">
        <f t="shared" si="187"/>
        <v>0</v>
      </c>
      <c r="F113" s="85">
        <f t="shared" si="187"/>
        <v>0</v>
      </c>
      <c r="G113" s="85">
        <f t="shared" si="187"/>
        <v>0</v>
      </c>
      <c r="H113" s="85">
        <f t="shared" si="187"/>
        <v>0</v>
      </c>
      <c r="I113" s="85">
        <f t="shared" si="187"/>
        <v>0</v>
      </c>
      <c r="J113" s="85">
        <f t="shared" si="187"/>
        <v>0</v>
      </c>
      <c r="K113" s="85">
        <f t="shared" si="187"/>
        <v>0</v>
      </c>
      <c r="L113" s="85">
        <f t="shared" si="187"/>
        <v>3.3465611111111099E-2</v>
      </c>
      <c r="M113" s="85">
        <f t="shared" si="187"/>
        <v>6.6931222222222198E-2</v>
      </c>
      <c r="N113" s="85">
        <f t="shared" si="187"/>
        <v>0.1003968333333333</v>
      </c>
      <c r="O113" s="85">
        <f t="shared" si="187"/>
        <v>0.1338624444444444</v>
      </c>
      <c r="P113" s="85">
        <f t="shared" si="187"/>
        <v>0.16732805555555549</v>
      </c>
      <c r="Q113" s="85">
        <f t="shared" si="187"/>
        <v>0.20079366666666659</v>
      </c>
      <c r="R113" s="85">
        <f t="shared" si="187"/>
        <v>0.23425927777777786</v>
      </c>
      <c r="S113" s="85">
        <f t="shared" si="187"/>
        <v>0.26772488888888896</v>
      </c>
      <c r="T113" s="85">
        <f t="shared" si="187"/>
        <v>0.30119050000000003</v>
      </c>
      <c r="U113" s="85">
        <f t="shared" si="187"/>
        <v>0.33465611111111115</v>
      </c>
      <c r="V113" s="85">
        <f t="shared" si="187"/>
        <v>0.36812172222222223</v>
      </c>
      <c r="W113" s="85">
        <f t="shared" si="187"/>
        <v>0.40158733333333335</v>
      </c>
      <c r="X113" s="85">
        <f t="shared" si="187"/>
        <v>0.43505294444444442</v>
      </c>
      <c r="Y113" s="85">
        <f t="shared" si="187"/>
        <v>0.4685185555555556</v>
      </c>
      <c r="Z113" s="85">
        <f t="shared" si="187"/>
        <v>0.50198416666666668</v>
      </c>
      <c r="AA113" s="85">
        <f t="shared" si="187"/>
        <v>0.5354497777777778</v>
      </c>
      <c r="AB113" s="85">
        <f t="shared" si="187"/>
        <v>0.56891538888888893</v>
      </c>
      <c r="AC113" s="85">
        <f t="shared" si="187"/>
        <v>0.60238100000000006</v>
      </c>
      <c r="AD113" s="85">
        <f t="shared" si="187"/>
        <v>0.60238100000000006</v>
      </c>
      <c r="AE113" s="85">
        <f t="shared" si="187"/>
        <v>0.60238100000000006</v>
      </c>
      <c r="AF113" s="85">
        <f t="shared" si="187"/>
        <v>0.60238100000000006</v>
      </c>
      <c r="AG113" s="85">
        <f t="shared" si="187"/>
        <v>0.60238100000000006</v>
      </c>
      <c r="AH113" s="85">
        <f t="shared" si="187"/>
        <v>0.60238100000000006</v>
      </c>
      <c r="AI113" s="85">
        <f t="shared" si="187"/>
        <v>0.60238100000000006</v>
      </c>
      <c r="AJ113" s="85">
        <f t="shared" si="187"/>
        <v>0.60238100000000006</v>
      </c>
      <c r="AK113" s="85">
        <f t="shared" si="187"/>
        <v>0.60238100000000006</v>
      </c>
      <c r="AL113" s="85">
        <f t="shared" si="187"/>
        <v>0.60238100000000006</v>
      </c>
      <c r="AM113" s="85">
        <f t="shared" si="187"/>
        <v>0.60238100000000006</v>
      </c>
      <c r="AN113" s="85">
        <f t="shared" si="187"/>
        <v>0.60238100000000006</v>
      </c>
      <c r="AO113" s="85">
        <f t="shared" si="187"/>
        <v>0.60238100000000006</v>
      </c>
    </row>
    <row r="114" spans="2:41" s="50" customFormat="1" ht="14.5" x14ac:dyDescent="0.35">
      <c r="B114" s="49"/>
    </row>
    <row r="115" spans="2:41" s="83" customFormat="1" ht="14.5" x14ac:dyDescent="0.35">
      <c r="B115" s="49" t="s">
        <v>237</v>
      </c>
      <c r="C115" s="83">
        <f>(K110-AC111)/18</f>
        <v>417527.03441857192</v>
      </c>
    </row>
    <row r="116" spans="2:41" s="83" customFormat="1" x14ac:dyDescent="0.3"/>
    <row r="117" spans="2:41" ht="14.5" x14ac:dyDescent="0.35">
      <c r="B117" s="49" t="s">
        <v>233</v>
      </c>
    </row>
    <row r="118" spans="2:41" ht="14.5" x14ac:dyDescent="0.35">
      <c r="B118" s="49" t="s">
        <v>234</v>
      </c>
      <c r="C118">
        <f>IRPcalcs!B18</f>
        <v>1</v>
      </c>
    </row>
    <row r="119" spans="2:41" ht="14.5" x14ac:dyDescent="0.35">
      <c r="B119" s="49" t="s">
        <v>235</v>
      </c>
      <c r="C119">
        <f>IRPcalcs!B19</f>
        <v>1.9184104781857758</v>
      </c>
    </row>
    <row r="120" spans="2:41" s="50" customFormat="1" ht="14.5" x14ac:dyDescent="0.35">
      <c r="B120" s="49"/>
      <c r="C120" s="50">
        <f>SUM(C118:C119)</f>
        <v>2.918410478185776</v>
      </c>
      <c r="L120" s="58"/>
    </row>
    <row r="121" spans="2:41" ht="14.5" x14ac:dyDescent="0.35">
      <c r="B121" s="49" t="s">
        <v>244</v>
      </c>
    </row>
    <row r="122" spans="2:41" ht="14.5" x14ac:dyDescent="0.35">
      <c r="B122" s="49" t="s">
        <v>141</v>
      </c>
      <c r="C122">
        <f>(C112/$C$120*$C$118)+C76</f>
        <v>10841.506933570305</v>
      </c>
      <c r="D122" s="55">
        <f t="shared" ref="D122:AO122" si="188">(D112/$C$120*$C$118)+D76</f>
        <v>9763.875472561238</v>
      </c>
      <c r="E122" s="55">
        <f t="shared" si="188"/>
        <v>44929.567800751684</v>
      </c>
      <c r="F122" s="55">
        <f t="shared" si="188"/>
        <v>29245.56230187678</v>
      </c>
      <c r="G122" s="55">
        <f t="shared" si="188"/>
        <v>224485.58041939663</v>
      </c>
      <c r="H122" s="55">
        <f t="shared" si="188"/>
        <v>100844.46702097857</v>
      </c>
      <c r="I122" s="55">
        <f t="shared" si="188"/>
        <v>110672.6393191372</v>
      </c>
      <c r="J122" s="55">
        <f t="shared" si="188"/>
        <v>0</v>
      </c>
      <c r="K122" s="55">
        <f t="shared" si="188"/>
        <v>66347.899908534047</v>
      </c>
      <c r="L122" s="55">
        <f t="shared" si="188"/>
        <v>209414.48959475482</v>
      </c>
      <c r="M122" s="55">
        <f t="shared" si="188"/>
        <v>352481.07928097562</v>
      </c>
      <c r="N122" s="55">
        <f t="shared" si="188"/>
        <v>495547.66896719637</v>
      </c>
      <c r="O122" s="55">
        <f t="shared" si="188"/>
        <v>638614.25865341711</v>
      </c>
      <c r="P122" s="55">
        <f t="shared" si="188"/>
        <v>781680.84833963786</v>
      </c>
      <c r="Q122" s="55">
        <f t="shared" si="188"/>
        <v>924747.4380258586</v>
      </c>
      <c r="R122" s="55">
        <f t="shared" si="188"/>
        <v>1067814.0277120799</v>
      </c>
      <c r="S122" s="55">
        <f t="shared" si="188"/>
        <v>1210880.6173983007</v>
      </c>
      <c r="T122" s="55">
        <f t="shared" si="188"/>
        <v>1353947.2070845214</v>
      </c>
      <c r="U122" s="55">
        <f t="shared" si="188"/>
        <v>1497013.7967707422</v>
      </c>
      <c r="V122" s="55">
        <f t="shared" si="188"/>
        <v>1640080.3864569629</v>
      </c>
      <c r="W122" s="55">
        <f t="shared" si="188"/>
        <v>1783146.9761431839</v>
      </c>
      <c r="X122" s="55">
        <f t="shared" si="188"/>
        <v>1926213.5658294046</v>
      </c>
      <c r="Y122" s="55">
        <f t="shared" si="188"/>
        <v>2069280.1555156256</v>
      </c>
      <c r="Z122" s="55">
        <f t="shared" si="188"/>
        <v>2212346.7452018466</v>
      </c>
      <c r="AA122" s="55">
        <f t="shared" si="188"/>
        <v>2355413.3348880676</v>
      </c>
      <c r="AB122" s="55">
        <f t="shared" si="188"/>
        <v>2498479.9245742881</v>
      </c>
      <c r="AC122" s="55">
        <f t="shared" si="188"/>
        <v>2641546.5142605091</v>
      </c>
      <c r="AD122" s="55">
        <f t="shared" si="188"/>
        <v>2641546.5142605091</v>
      </c>
      <c r="AE122" s="55">
        <f t="shared" si="188"/>
        <v>2641546.5142605091</v>
      </c>
      <c r="AF122" s="55">
        <f t="shared" si="188"/>
        <v>2641546.5142605091</v>
      </c>
      <c r="AG122" s="55">
        <f t="shared" si="188"/>
        <v>2641546.5142605091</v>
      </c>
      <c r="AH122" s="55">
        <f t="shared" si="188"/>
        <v>2641546.5142605091</v>
      </c>
      <c r="AI122" s="55">
        <f t="shared" si="188"/>
        <v>2641546.5142605091</v>
      </c>
      <c r="AJ122" s="55">
        <f t="shared" si="188"/>
        <v>2641546.5142605091</v>
      </c>
      <c r="AK122" s="55">
        <f t="shared" si="188"/>
        <v>2641546.5142605091</v>
      </c>
      <c r="AL122" s="55">
        <f t="shared" si="188"/>
        <v>2641546.5142605091</v>
      </c>
      <c r="AM122" s="55">
        <f t="shared" si="188"/>
        <v>2641546.5142605091</v>
      </c>
      <c r="AN122" s="55">
        <f t="shared" si="188"/>
        <v>2641546.5142605091</v>
      </c>
      <c r="AO122" s="55">
        <f t="shared" si="188"/>
        <v>2641546.5142605091</v>
      </c>
    </row>
    <row r="123" spans="2:41" ht="14.5" x14ac:dyDescent="0.35">
      <c r="B123" s="49" t="s">
        <v>140</v>
      </c>
      <c r="C123">
        <f>(C112/$C$120*$C$119)+C75</f>
        <v>0</v>
      </c>
      <c r="D123" s="55">
        <f t="shared" ref="D123:AO123" si="189">(D112/$C$120*$C$119)+D75</f>
        <v>0</v>
      </c>
      <c r="E123" s="55">
        <f t="shared" si="189"/>
        <v>0</v>
      </c>
      <c r="F123" s="55">
        <f t="shared" si="189"/>
        <v>0</v>
      </c>
      <c r="G123" s="55">
        <f t="shared" si="189"/>
        <v>0</v>
      </c>
      <c r="H123" s="55">
        <f t="shared" si="189"/>
        <v>0</v>
      </c>
      <c r="I123" s="55">
        <f t="shared" si="189"/>
        <v>0</v>
      </c>
      <c r="J123" s="55">
        <f t="shared" si="189"/>
        <v>0</v>
      </c>
      <c r="K123" s="55">
        <f t="shared" si="189"/>
        <v>0</v>
      </c>
      <c r="L123" s="55">
        <f t="shared" si="189"/>
        <v>274460.444732351</v>
      </c>
      <c r="M123" s="55">
        <f t="shared" si="189"/>
        <v>548920.88946470199</v>
      </c>
      <c r="N123" s="55">
        <f t="shared" si="189"/>
        <v>823381.33419705287</v>
      </c>
      <c r="O123" s="55">
        <f t="shared" si="189"/>
        <v>1097841.778929404</v>
      </c>
      <c r="P123" s="55">
        <f t="shared" si="189"/>
        <v>1372302.2236617547</v>
      </c>
      <c r="Q123" s="55">
        <f t="shared" si="189"/>
        <v>1646762.6683941057</v>
      </c>
      <c r="R123" s="55">
        <f t="shared" si="189"/>
        <v>1921223.1131264579</v>
      </c>
      <c r="S123" s="55">
        <f t="shared" si="189"/>
        <v>2195683.5578588089</v>
      </c>
      <c r="T123" s="55">
        <f t="shared" si="189"/>
        <v>2470144.0025911597</v>
      </c>
      <c r="U123" s="55">
        <f t="shared" si="189"/>
        <v>2744604.4473235104</v>
      </c>
      <c r="V123" s="55">
        <f t="shared" si="189"/>
        <v>3019064.8920558617</v>
      </c>
      <c r="W123" s="55">
        <f t="shared" si="189"/>
        <v>3293525.3367882129</v>
      </c>
      <c r="X123" s="55">
        <f t="shared" si="189"/>
        <v>3567985.7815205636</v>
      </c>
      <c r="Y123" s="55">
        <f t="shared" si="189"/>
        <v>3842446.2262529153</v>
      </c>
      <c r="Z123" s="55">
        <f t="shared" si="189"/>
        <v>4116906.6709852661</v>
      </c>
      <c r="AA123" s="55">
        <f t="shared" si="189"/>
        <v>4391367.1157176178</v>
      </c>
      <c r="AB123" s="55">
        <f t="shared" si="189"/>
        <v>4665827.5604499681</v>
      </c>
      <c r="AC123" s="55">
        <f t="shared" si="189"/>
        <v>4940288.0051823193</v>
      </c>
      <c r="AD123" s="55">
        <f t="shared" si="189"/>
        <v>4940288.0051823193</v>
      </c>
      <c r="AE123" s="55">
        <f t="shared" si="189"/>
        <v>4940288.0051823193</v>
      </c>
      <c r="AF123" s="55">
        <f t="shared" si="189"/>
        <v>4940288.0051823193</v>
      </c>
      <c r="AG123" s="55">
        <f t="shared" si="189"/>
        <v>4940288.0051823193</v>
      </c>
      <c r="AH123" s="55">
        <f t="shared" si="189"/>
        <v>4940288.0051823193</v>
      </c>
      <c r="AI123" s="55">
        <f t="shared" si="189"/>
        <v>4940288.0051823193</v>
      </c>
      <c r="AJ123" s="55">
        <f t="shared" si="189"/>
        <v>4940288.0051823193</v>
      </c>
      <c r="AK123" s="55">
        <f t="shared" si="189"/>
        <v>4940288.0051823193</v>
      </c>
      <c r="AL123" s="55">
        <f t="shared" si="189"/>
        <v>4940288.0051823193</v>
      </c>
      <c r="AM123" s="55">
        <f t="shared" si="189"/>
        <v>4940288.0051823193</v>
      </c>
      <c r="AN123" s="55">
        <f t="shared" si="189"/>
        <v>4940288.0051823193</v>
      </c>
      <c r="AO123" s="55">
        <f t="shared" si="189"/>
        <v>4940288.0051823193</v>
      </c>
    </row>
    <row r="124" spans="2:41" s="50" customFormat="1" ht="14.5" x14ac:dyDescent="0.35">
      <c r="B124" s="49"/>
    </row>
    <row r="125" spans="2:41" s="50" customFormat="1" ht="14.5" x14ac:dyDescent="0.35">
      <c r="B125" s="49"/>
    </row>
    <row r="126" spans="2:41" s="50" customFormat="1" ht="14.5" x14ac:dyDescent="0.35">
      <c r="B126" s="49"/>
    </row>
    <row r="127" spans="2:41" s="50" customFormat="1" ht="14.5" x14ac:dyDescent="0.35">
      <c r="B127" s="98" t="s">
        <v>287</v>
      </c>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c r="AE127" s="97"/>
      <c r="AF127" s="97"/>
      <c r="AG127" s="97"/>
      <c r="AH127" s="97"/>
    </row>
    <row r="128" spans="2:41" s="50" customFormat="1" ht="18.5" x14ac:dyDescent="0.45">
      <c r="B128" s="89" t="s">
        <v>239</v>
      </c>
    </row>
    <row r="129" spans="2:34" s="50" customFormat="1" ht="14.5" x14ac:dyDescent="0.35">
      <c r="B129" s="49" t="s">
        <v>240</v>
      </c>
      <c r="D129" s="96">
        <v>0</v>
      </c>
      <c r="E129" s="96">
        <v>9.4500000000000001E-2</v>
      </c>
      <c r="F129" s="96">
        <v>0.189</v>
      </c>
      <c r="G129" s="96">
        <v>0.28349999999999997</v>
      </c>
      <c r="H129" s="96">
        <v>0.378</v>
      </c>
      <c r="I129" s="96">
        <v>0.47249999999999998</v>
      </c>
      <c r="J129" s="96">
        <v>0.56699999999999995</v>
      </c>
      <c r="K129" s="96">
        <v>0.66149999999999998</v>
      </c>
      <c r="L129" s="96">
        <v>0.75600000000000001</v>
      </c>
      <c r="M129" s="96">
        <v>0.85050000000000003</v>
      </c>
      <c r="N129" s="96">
        <v>0.94499999999999995</v>
      </c>
      <c r="O129" s="96">
        <v>0.95</v>
      </c>
      <c r="P129" s="96">
        <v>0.95499999999999996</v>
      </c>
      <c r="Q129" s="96">
        <v>0.96</v>
      </c>
      <c r="R129" s="96">
        <v>0.96499999999999997</v>
      </c>
      <c r="S129" s="96">
        <v>0.97</v>
      </c>
      <c r="T129" s="96">
        <v>0.97599999999999998</v>
      </c>
      <c r="U129" s="96">
        <v>0.98199999999999998</v>
      </c>
      <c r="V129" s="96">
        <v>0.98799999999999999</v>
      </c>
      <c r="W129" s="96">
        <v>0.99399999999999999</v>
      </c>
      <c r="X129" s="96">
        <v>1</v>
      </c>
    </row>
    <row r="130" spans="2:34" s="50" customFormat="1" ht="14.5" x14ac:dyDescent="0.35">
      <c r="B130" s="49" t="str">
        <f>'EIaE-BIE'!A1</f>
        <v>Imported Electricity (MW*hour)</v>
      </c>
      <c r="C130" s="90">
        <f>'EIaE-BIE'!B1</f>
        <v>2019</v>
      </c>
      <c r="D130" s="90">
        <f>'EIaE-BIE'!C1</f>
        <v>2020</v>
      </c>
      <c r="E130" s="90">
        <f>'EIaE-BIE'!D1</f>
        <v>2021</v>
      </c>
      <c r="F130" s="90">
        <f>'EIaE-BIE'!E1</f>
        <v>2022</v>
      </c>
      <c r="G130" s="90">
        <f>'EIaE-BIE'!F1</f>
        <v>2023</v>
      </c>
      <c r="H130" s="90">
        <f>'EIaE-BIE'!G1</f>
        <v>2024</v>
      </c>
      <c r="I130" s="90">
        <f>'EIaE-BIE'!H1</f>
        <v>2025</v>
      </c>
      <c r="J130" s="90">
        <f>'EIaE-BIE'!I1</f>
        <v>2026</v>
      </c>
      <c r="K130" s="90">
        <f>'EIaE-BIE'!J1</f>
        <v>2027</v>
      </c>
      <c r="L130" s="90">
        <f>'EIaE-BIE'!K1</f>
        <v>2028</v>
      </c>
      <c r="M130" s="90">
        <f>'EIaE-BIE'!L1</f>
        <v>2029</v>
      </c>
      <c r="N130" s="90">
        <f>'EIaE-BIE'!M1</f>
        <v>2030</v>
      </c>
      <c r="O130" s="90">
        <f>'EIaE-BIE'!N1</f>
        <v>2031</v>
      </c>
      <c r="P130" s="90">
        <f>'EIaE-BIE'!O1</f>
        <v>2032</v>
      </c>
      <c r="Q130" s="90">
        <f>'EIaE-BIE'!P1</f>
        <v>2033</v>
      </c>
      <c r="R130" s="90">
        <f>'EIaE-BIE'!Q1</f>
        <v>2034</v>
      </c>
      <c r="S130" s="90">
        <f>'EIaE-BIE'!R1</f>
        <v>2035</v>
      </c>
      <c r="T130" s="90">
        <f>'EIaE-BIE'!S1</f>
        <v>2036</v>
      </c>
      <c r="U130" s="90">
        <f>'EIaE-BIE'!T1</f>
        <v>2037</v>
      </c>
      <c r="V130" s="90">
        <f>'EIaE-BIE'!U1</f>
        <v>2038</v>
      </c>
      <c r="W130" s="90">
        <f>'EIaE-BIE'!V1</f>
        <v>2039</v>
      </c>
      <c r="X130" s="90">
        <f>'EIaE-BIE'!W1</f>
        <v>2040</v>
      </c>
      <c r="Y130" s="90">
        <f>'EIaE-BIE'!X1</f>
        <v>2041</v>
      </c>
      <c r="Z130" s="90">
        <f>'EIaE-BIE'!Y1</f>
        <v>2042</v>
      </c>
      <c r="AA130" s="90">
        <f>'EIaE-BIE'!Z1</f>
        <v>2043</v>
      </c>
      <c r="AB130" s="90">
        <f>'EIaE-BIE'!AA1</f>
        <v>2044</v>
      </c>
      <c r="AC130" s="90">
        <f>'EIaE-BIE'!AB1</f>
        <v>2045</v>
      </c>
      <c r="AD130" s="90">
        <f>'EIaE-BIE'!AC1</f>
        <v>2046</v>
      </c>
      <c r="AE130" s="90">
        <f>'EIaE-BIE'!AD1</f>
        <v>2047</v>
      </c>
      <c r="AF130" s="90">
        <f>'EIaE-BIE'!AE1</f>
        <v>2048</v>
      </c>
      <c r="AG130" s="90">
        <f>'EIaE-BIE'!AF1</f>
        <v>2049</v>
      </c>
      <c r="AH130" s="90">
        <f>'EIaE-BIE'!AG1</f>
        <v>2050</v>
      </c>
    </row>
    <row r="131" spans="2:34" ht="14.5" x14ac:dyDescent="0.35">
      <c r="B131" s="84" t="str">
        <f>'EIaE-BIE'!A2</f>
        <v>hard coal</v>
      </c>
      <c r="C131">
        <f>'EIaE-BIE'!B2</f>
        <v>12008029.559154145</v>
      </c>
      <c r="D131">
        <f>'EIaE-BIE'!C2</f>
        <v>12476300.911772273</v>
      </c>
      <c r="E131">
        <f>'EIaE-BIE'!D2</f>
        <v>12058773.877353702</v>
      </c>
      <c r="F131">
        <f>'EIaE-BIE'!E2</f>
        <v>11641246.84293513</v>
      </c>
      <c r="G131">
        <f>'EIaE-BIE'!F2</f>
        <v>11223719.808516558</v>
      </c>
      <c r="H131">
        <f>'EIaE-BIE'!G2</f>
        <v>10806192.774097987</v>
      </c>
      <c r="I131">
        <f>'EIaE-BIE'!H2</f>
        <v>10388665.739679415</v>
      </c>
      <c r="J131">
        <f>'EIaE-BIE'!I2</f>
        <v>9971138.705260843</v>
      </c>
      <c r="K131">
        <f>'EIaE-BIE'!J2</f>
        <v>9553611.6708422694</v>
      </c>
      <c r="L131">
        <f>'EIaE-BIE'!K2</f>
        <v>9136084.6364236977</v>
      </c>
      <c r="M131">
        <f>'EIaE-BIE'!L2</f>
        <v>8718557.602005126</v>
      </c>
      <c r="N131">
        <f>'EIaE-BIE'!M2</f>
        <v>8301030.5675865542</v>
      </c>
      <c r="O131">
        <f>'EIaE-BIE'!N2</f>
        <v>7883503.5331679825</v>
      </c>
      <c r="P131">
        <f>'EIaE-BIE'!O2</f>
        <v>7465976.4987494107</v>
      </c>
      <c r="Q131">
        <f>'EIaE-BIE'!P2</f>
        <v>7048449.464330839</v>
      </c>
      <c r="R131">
        <f>'EIaE-BIE'!Q2</f>
        <v>6630922.4299122663</v>
      </c>
      <c r="S131">
        <f>'EIaE-BIE'!R2</f>
        <v>6213395.3954936946</v>
      </c>
      <c r="T131">
        <f>'EIaE-BIE'!S2</f>
        <v>5795868.3610751228</v>
      </c>
      <c r="U131">
        <f>'EIaE-BIE'!T2</f>
        <v>5378341.3266565511</v>
      </c>
      <c r="V131">
        <f>'EIaE-BIE'!U2</f>
        <v>4960814.2922379794</v>
      </c>
      <c r="W131">
        <f>'EIaE-BIE'!V2</f>
        <v>4960814.2922379794</v>
      </c>
      <c r="X131">
        <f>'EIaE-BIE'!W2</f>
        <v>4960814.2922379794</v>
      </c>
      <c r="Y131">
        <f>'EIaE-BIE'!X2</f>
        <v>4960814.2922379794</v>
      </c>
      <c r="Z131">
        <f>'EIaE-BIE'!Y2</f>
        <v>4960814.2922379794</v>
      </c>
      <c r="AA131">
        <f>'EIaE-BIE'!Z2</f>
        <v>4960814.2922379794</v>
      </c>
      <c r="AB131">
        <f>'EIaE-BIE'!AA2</f>
        <v>4960814.2922379794</v>
      </c>
      <c r="AC131">
        <f>'EIaE-BIE'!AB2</f>
        <v>4960814.2922379794</v>
      </c>
      <c r="AD131">
        <f>'EIaE-BIE'!AC2</f>
        <v>4960814.2922379794</v>
      </c>
      <c r="AE131">
        <f>'EIaE-BIE'!AD2</f>
        <v>4960814.2922379794</v>
      </c>
      <c r="AF131">
        <f>'EIaE-BIE'!AE2</f>
        <v>4960814.2922379794</v>
      </c>
      <c r="AG131">
        <f>'EIaE-BIE'!AF2</f>
        <v>4960814.2922379794</v>
      </c>
      <c r="AH131">
        <f>'EIaE-BIE'!AG2</f>
        <v>4960814.2922379794</v>
      </c>
    </row>
    <row r="132" spans="2:34" ht="14.5" x14ac:dyDescent="0.35">
      <c r="B132" s="84" t="s">
        <v>232</v>
      </c>
      <c r="E132">
        <f>E131*E129</f>
        <v>1139554.1314099247</v>
      </c>
      <c r="F132" s="88">
        <f t="shared" ref="F132:N132" si="190">F131*F129</f>
        <v>2200195.6533147395</v>
      </c>
      <c r="G132" s="88">
        <f t="shared" si="190"/>
        <v>3181924.565714444</v>
      </c>
      <c r="H132" s="88">
        <f t="shared" si="190"/>
        <v>4084740.8686090391</v>
      </c>
      <c r="I132" s="88">
        <f t="shared" si="190"/>
        <v>4908644.5619985228</v>
      </c>
      <c r="J132" s="88">
        <f t="shared" si="190"/>
        <v>5653635.6458828971</v>
      </c>
      <c r="K132" s="88">
        <f t="shared" si="190"/>
        <v>6319714.1202621609</v>
      </c>
      <c r="L132" s="88">
        <f t="shared" si="190"/>
        <v>6906879.9851363152</v>
      </c>
      <c r="M132" s="88">
        <f t="shared" si="190"/>
        <v>7415133.2405053601</v>
      </c>
      <c r="N132" s="88">
        <f t="shared" si="190"/>
        <v>7844473.8863692936</v>
      </c>
      <c r="O132" s="88">
        <f t="shared" ref="O132" si="191">O131*O129</f>
        <v>7489328.3565095831</v>
      </c>
      <c r="P132" s="88">
        <f t="shared" ref="P132" si="192">P131*P129</f>
        <v>7130007.5563056869</v>
      </c>
      <c r="Q132" s="88">
        <f t="shared" ref="Q132" si="193">Q131*Q129</f>
        <v>6766511.4857576052</v>
      </c>
      <c r="R132" s="88">
        <f t="shared" ref="R132:S132" si="194">R131*R129</f>
        <v>6398840.1448653368</v>
      </c>
      <c r="S132" s="88">
        <f t="shared" si="194"/>
        <v>6026993.5336288838</v>
      </c>
      <c r="T132" s="88">
        <f t="shared" ref="T132" si="195">T131*T129</f>
        <v>5656767.5204093195</v>
      </c>
      <c r="U132" s="88">
        <f t="shared" ref="U132" si="196">U131*U129</f>
        <v>5281531.1827767333</v>
      </c>
      <c r="V132" s="88">
        <f t="shared" ref="V132" si="197">V131*V129</f>
        <v>4901284.5207311232</v>
      </c>
      <c r="W132" s="88">
        <f t="shared" ref="W132:X132" si="198">W131*W129</f>
        <v>4931049.4064845517</v>
      </c>
      <c r="X132" s="88">
        <f t="shared" si="198"/>
        <v>4960814.2922379794</v>
      </c>
    </row>
    <row r="133" spans="2:34" ht="14.5" x14ac:dyDescent="0.35">
      <c r="B133" s="49" t="s">
        <v>236</v>
      </c>
    </row>
    <row r="134" spans="2:34" ht="14.5" x14ac:dyDescent="0.35">
      <c r="B134" s="49" t="s">
        <v>141</v>
      </c>
      <c r="E134">
        <f>E132/$C$120*$C$118</f>
        <v>390470.81962175731</v>
      </c>
      <c r="F134" s="88">
        <f t="shared" ref="F134:M134" si="199">F132/$C$120*$C$118</f>
        <v>753902.05379281892</v>
      </c>
      <c r="G134" s="88">
        <f t="shared" si="199"/>
        <v>1090293.7025131849</v>
      </c>
      <c r="H134" s="88">
        <f t="shared" si="199"/>
        <v>1399645.7657828552</v>
      </c>
      <c r="I134" s="88">
        <f t="shared" si="199"/>
        <v>1681958.2436018293</v>
      </c>
      <c r="J134" s="88">
        <f t="shared" si="199"/>
        <v>1937231.135970108</v>
      </c>
      <c r="K134" s="88">
        <f t="shared" si="199"/>
        <v>2165464.4428876908</v>
      </c>
      <c r="L134" s="88">
        <f t="shared" si="199"/>
        <v>2366658.1643545781</v>
      </c>
      <c r="M134" s="88">
        <f t="shared" si="199"/>
        <v>2540812.30037077</v>
      </c>
      <c r="N134" s="88">
        <f t="shared" ref="N134:O134" si="200">N132/$C$120*$C$118</f>
        <v>2687926.8509362657</v>
      </c>
      <c r="O134" s="88">
        <f t="shared" si="200"/>
        <v>2566235.4259244949</v>
      </c>
      <c r="P134" s="88">
        <f t="shared" ref="P134:V134" si="201">P132/$C$120*$C$118</f>
        <v>2443113.3350158618</v>
      </c>
      <c r="Q134" s="88">
        <f t="shared" si="201"/>
        <v>2318560.5782103664</v>
      </c>
      <c r="R134" s="88">
        <f t="shared" si="201"/>
        <v>2192577.1555080088</v>
      </c>
      <c r="S134" s="88">
        <f t="shared" si="201"/>
        <v>2065163.0669087893</v>
      </c>
      <c r="T134" s="88">
        <f t="shared" si="201"/>
        <v>1938304.279912618</v>
      </c>
      <c r="U134" s="88">
        <f t="shared" si="201"/>
        <v>1809728.6938402122</v>
      </c>
      <c r="V134" s="88">
        <f t="shared" si="201"/>
        <v>1679436.3086915712</v>
      </c>
      <c r="W134" s="88">
        <f t="shared" ref="W134:X134" si="202">W132/$C$120*$C$118</f>
        <v>1689635.3146147998</v>
      </c>
      <c r="X134" s="88">
        <f t="shared" si="202"/>
        <v>1699834.3205380277</v>
      </c>
      <c r="Y134" s="86"/>
    </row>
    <row r="135" spans="2:34" ht="14.5" x14ac:dyDescent="0.35">
      <c r="B135" s="49" t="s">
        <v>140</v>
      </c>
      <c r="E135">
        <f>E132/$C$120*$C$119</f>
        <v>749083.31178816722</v>
      </c>
      <c r="F135" s="88">
        <f t="shared" ref="F135:M135" si="203">F132/$C$120*$C$119</f>
        <v>1446293.5995219203</v>
      </c>
      <c r="G135" s="88">
        <f t="shared" si="203"/>
        <v>2091630.8632012589</v>
      </c>
      <c r="H135" s="88">
        <f t="shared" si="203"/>
        <v>2685095.1028261837</v>
      </c>
      <c r="I135" s="88">
        <f t="shared" si="203"/>
        <v>3226686.3183966931</v>
      </c>
      <c r="J135" s="88">
        <f t="shared" si="203"/>
        <v>3716404.5099127884</v>
      </c>
      <c r="K135" s="88">
        <f t="shared" si="203"/>
        <v>4154249.6773744696</v>
      </c>
      <c r="L135" s="88">
        <f t="shared" si="203"/>
        <v>4540221.8207817366</v>
      </c>
      <c r="M135" s="88">
        <f t="shared" si="203"/>
        <v>4874320.9401345896</v>
      </c>
      <c r="N135" s="88">
        <f t="shared" ref="N135:O135" si="204">N132/$C$120*$C$119</f>
        <v>5156547.0354330279</v>
      </c>
      <c r="O135" s="88">
        <f t="shared" si="204"/>
        <v>4923092.9305850882</v>
      </c>
      <c r="P135" s="88">
        <f t="shared" ref="P135:V135" si="205">P132/$C$120*$C$119</f>
        <v>4686894.2212898247</v>
      </c>
      <c r="Q135" s="88">
        <f t="shared" si="205"/>
        <v>4447950.9075472383</v>
      </c>
      <c r="R135" s="88">
        <f t="shared" si="205"/>
        <v>4206262.9893573271</v>
      </c>
      <c r="S135" s="88">
        <f t="shared" si="205"/>
        <v>3961830.466720094</v>
      </c>
      <c r="T135" s="88">
        <f t="shared" si="205"/>
        <v>3718463.2404967016</v>
      </c>
      <c r="U135" s="88">
        <f t="shared" si="205"/>
        <v>3471802.4889365211</v>
      </c>
      <c r="V135" s="88">
        <f t="shared" si="205"/>
        <v>3221848.2120395512</v>
      </c>
      <c r="W135" s="88">
        <f t="shared" ref="W135:X135" si="206">W132/$C$120*$C$119</f>
        <v>3241414.0918697519</v>
      </c>
      <c r="X135" s="88">
        <f t="shared" si="206"/>
        <v>3260979.9716999512</v>
      </c>
      <c r="Y135" s="86"/>
    </row>
    <row r="137" spans="2:34" s="50" customFormat="1" x14ac:dyDescent="0.3">
      <c r="B137" s="87" t="s">
        <v>241</v>
      </c>
    </row>
    <row r="138" spans="2:34" x14ac:dyDescent="0.3">
      <c r="B138" t="str">
        <f>'EIaE-BIE'!A7</f>
        <v>solar PV</v>
      </c>
      <c r="C138">
        <f>'EIaE-BIE'!B7</f>
        <v>0</v>
      </c>
      <c r="D138">
        <f>'EIaE-BIE'!C7</f>
        <v>66347.899908534047</v>
      </c>
      <c r="E138">
        <f>'EIaE-BIE'!D7</f>
        <v>209414.48959475482</v>
      </c>
      <c r="F138">
        <f>'EIaE-BIE'!E7</f>
        <v>352481.07928097562</v>
      </c>
      <c r="G138">
        <f>'EIaE-BIE'!F7</f>
        <v>495547.66896719637</v>
      </c>
      <c r="H138">
        <f>'EIaE-BIE'!G7</f>
        <v>638614.25865341711</v>
      </c>
      <c r="I138">
        <f>'EIaE-BIE'!H7</f>
        <v>781680.84833963786</v>
      </c>
      <c r="J138">
        <f>'EIaE-BIE'!I7</f>
        <v>924747.4380258586</v>
      </c>
      <c r="K138">
        <f>'EIaE-BIE'!J7</f>
        <v>1067814.0277120799</v>
      </c>
      <c r="L138">
        <f>'EIaE-BIE'!K7</f>
        <v>1210880.6173983007</v>
      </c>
      <c r="M138">
        <f>'EIaE-BIE'!L7</f>
        <v>1353947.2070845214</v>
      </c>
      <c r="N138">
        <f>'EIaE-BIE'!M7</f>
        <v>1497013.7967707422</v>
      </c>
      <c r="O138">
        <f>'EIaE-BIE'!N7</f>
        <v>1640080.3864569629</v>
      </c>
      <c r="P138">
        <f>'EIaE-BIE'!O7</f>
        <v>1783146.9761431839</v>
      </c>
      <c r="Q138">
        <f>'EIaE-BIE'!P7</f>
        <v>1926213.5658294046</v>
      </c>
      <c r="R138">
        <f>'EIaE-BIE'!Q7</f>
        <v>2069280.1555156256</v>
      </c>
      <c r="S138">
        <f>'EIaE-BIE'!R7</f>
        <v>2212346.7452018466</v>
      </c>
      <c r="T138">
        <f>'EIaE-BIE'!S7</f>
        <v>2355413.3348880676</v>
      </c>
      <c r="U138">
        <f>'EIaE-BIE'!T7</f>
        <v>2498479.9245742881</v>
      </c>
      <c r="V138">
        <f>'EIaE-BIE'!U7</f>
        <v>2641546.5142605091</v>
      </c>
      <c r="W138">
        <f>'EIaE-BIE'!V7</f>
        <v>2641546.5142605091</v>
      </c>
      <c r="X138">
        <f>'EIaE-BIE'!W7</f>
        <v>2641546.5142605091</v>
      </c>
      <c r="Y138">
        <f>'EIaE-BIE'!X7</f>
        <v>2641546.5142605091</v>
      </c>
      <c r="Z138">
        <f>'EIaE-BIE'!Y7</f>
        <v>2641546.5142605091</v>
      </c>
      <c r="AA138">
        <f>'EIaE-BIE'!Z7</f>
        <v>2641546.5142605091</v>
      </c>
      <c r="AB138">
        <f>'EIaE-BIE'!AA7</f>
        <v>2641546.5142605091</v>
      </c>
      <c r="AC138">
        <f>'EIaE-BIE'!AB7</f>
        <v>2641546.5142605091</v>
      </c>
      <c r="AD138">
        <f>'EIaE-BIE'!AC7</f>
        <v>2641546.5142605091</v>
      </c>
      <c r="AE138">
        <f>'EIaE-BIE'!AD7</f>
        <v>2641546.5142605091</v>
      </c>
      <c r="AF138">
        <f>'EIaE-BIE'!AE7</f>
        <v>2641546.5142605091</v>
      </c>
      <c r="AG138">
        <f>'EIaE-BIE'!AF7</f>
        <v>2641546.5142605091</v>
      </c>
      <c r="AH138">
        <f>'EIaE-BIE'!AG7</f>
        <v>2641546.5142605091</v>
      </c>
    </row>
    <row r="139" spans="2:34" x14ac:dyDescent="0.3">
      <c r="B139" t="str">
        <f>'EIaE-BIE'!A6</f>
        <v>onshore wind</v>
      </c>
      <c r="C139">
        <f>'EIaE-BIE'!B6</f>
        <v>0</v>
      </c>
      <c r="D139">
        <f>'EIaE-BIE'!C6</f>
        <v>0</v>
      </c>
      <c r="E139">
        <f>'EIaE-BIE'!D6</f>
        <v>274460.444732351</v>
      </c>
      <c r="F139">
        <f>'EIaE-BIE'!E6</f>
        <v>548920.88946470199</v>
      </c>
      <c r="G139">
        <f>'EIaE-BIE'!F6</f>
        <v>823381.33419705287</v>
      </c>
      <c r="H139">
        <f>'EIaE-BIE'!G6</f>
        <v>1097841.778929404</v>
      </c>
      <c r="I139">
        <f>'EIaE-BIE'!H6</f>
        <v>1372302.2236617547</v>
      </c>
      <c r="J139">
        <f>'EIaE-BIE'!I6</f>
        <v>1646762.6683941057</v>
      </c>
      <c r="K139">
        <f>'EIaE-BIE'!J6</f>
        <v>1921223.1131264579</v>
      </c>
      <c r="L139">
        <f>'EIaE-BIE'!K6</f>
        <v>2195683.5578588089</v>
      </c>
      <c r="M139">
        <f>'EIaE-BIE'!L6</f>
        <v>2470144.0025911597</v>
      </c>
      <c r="N139">
        <f>'EIaE-BIE'!M6</f>
        <v>2744604.4473235104</v>
      </c>
      <c r="O139">
        <f>'EIaE-BIE'!N6</f>
        <v>3019064.8920558617</v>
      </c>
      <c r="P139">
        <f>'EIaE-BIE'!O6</f>
        <v>3293525.3367882129</v>
      </c>
      <c r="Q139">
        <f>'EIaE-BIE'!P6</f>
        <v>3567985.7815205636</v>
      </c>
      <c r="R139">
        <f>'EIaE-BIE'!Q6</f>
        <v>3842446.2262529153</v>
      </c>
      <c r="S139">
        <f>'EIaE-BIE'!R6</f>
        <v>4116906.6709852661</v>
      </c>
      <c r="T139">
        <f>'EIaE-BIE'!S6</f>
        <v>4391367.1157176178</v>
      </c>
      <c r="U139">
        <f>'EIaE-BIE'!T6</f>
        <v>4665827.5604499681</v>
      </c>
      <c r="V139">
        <f>'EIaE-BIE'!U6</f>
        <v>4940288.0051823193</v>
      </c>
      <c r="W139">
        <f>'EIaE-BIE'!V6</f>
        <v>4940288.0051823193</v>
      </c>
      <c r="X139">
        <f>'EIaE-BIE'!W6</f>
        <v>4940288.0051823193</v>
      </c>
      <c r="Y139">
        <f>'EIaE-BIE'!X6</f>
        <v>4940288.0051823193</v>
      </c>
      <c r="Z139">
        <f>'EIaE-BIE'!Y6</f>
        <v>4940288.0051823193</v>
      </c>
      <c r="AA139">
        <f>'EIaE-BIE'!Z6</f>
        <v>4940288.0051823193</v>
      </c>
      <c r="AB139">
        <f>'EIaE-BIE'!AA6</f>
        <v>4940288.0051823193</v>
      </c>
      <c r="AC139">
        <f>'EIaE-BIE'!AB6</f>
        <v>4940288.0051823193</v>
      </c>
      <c r="AD139">
        <f>'EIaE-BIE'!AC6</f>
        <v>4940288.0051823193</v>
      </c>
      <c r="AE139">
        <f>'EIaE-BIE'!AD6</f>
        <v>4940288.0051823193</v>
      </c>
      <c r="AF139">
        <f>'EIaE-BIE'!AE6</f>
        <v>4940288.0051823193</v>
      </c>
      <c r="AG139">
        <f>'EIaE-BIE'!AF6</f>
        <v>4940288.0051823193</v>
      </c>
      <c r="AH139">
        <f>'EIaE-BIE'!AG6</f>
        <v>4940288.0051823193</v>
      </c>
    </row>
    <row r="141" spans="2:34" x14ac:dyDescent="0.3">
      <c r="B141" s="87" t="s">
        <v>242</v>
      </c>
      <c r="T141" s="29"/>
      <c r="Y141" s="29"/>
    </row>
    <row r="142" spans="2:34" x14ac:dyDescent="0.3">
      <c r="B142" t="s">
        <v>141</v>
      </c>
      <c r="E142">
        <f>E138+E134</f>
        <v>599885.30921651213</v>
      </c>
      <c r="F142" s="88">
        <f t="shared" ref="F142:M142" si="207">F138+F134</f>
        <v>1106383.1330737947</v>
      </c>
      <c r="G142" s="88">
        <f t="shared" si="207"/>
        <v>1585841.3714803811</v>
      </c>
      <c r="H142" s="88">
        <f t="shared" si="207"/>
        <v>2038260.0244362722</v>
      </c>
      <c r="I142" s="88">
        <f t="shared" si="207"/>
        <v>2463639.091941467</v>
      </c>
      <c r="J142" s="88">
        <f t="shared" si="207"/>
        <v>2861978.5739959665</v>
      </c>
      <c r="K142" s="88">
        <f t="shared" si="207"/>
        <v>3233278.4705997705</v>
      </c>
      <c r="L142" s="88">
        <f t="shared" si="207"/>
        <v>3577538.7817528788</v>
      </c>
      <c r="M142" s="88">
        <f t="shared" si="207"/>
        <v>3894759.5074552912</v>
      </c>
      <c r="N142" s="88">
        <f>N138+N134</f>
        <v>4184940.6477070078</v>
      </c>
      <c r="O142" s="88">
        <f>O138+O134</f>
        <v>4206315.8123814575</v>
      </c>
      <c r="P142" s="88">
        <f t="shared" ref="P142:R142" si="208">P138+P134</f>
        <v>4226260.3111590454</v>
      </c>
      <c r="Q142" s="88">
        <f t="shared" si="208"/>
        <v>4244774.1440397706</v>
      </c>
      <c r="R142" s="88">
        <f t="shared" si="208"/>
        <v>4261857.3110236339</v>
      </c>
      <c r="S142" s="88">
        <f>S138+S134</f>
        <v>4277509.8121106364</v>
      </c>
      <c r="T142" s="88">
        <f>T138+T134</f>
        <v>4293717.614800686</v>
      </c>
      <c r="U142" s="88">
        <f t="shared" ref="U142:W142" si="209">U138+U134</f>
        <v>4308208.6184145007</v>
      </c>
      <c r="V142" s="88">
        <f t="shared" si="209"/>
        <v>4320982.8229520805</v>
      </c>
      <c r="W142" s="88">
        <f t="shared" si="209"/>
        <v>4331181.8288753089</v>
      </c>
      <c r="X142" s="88">
        <f>X138+X134</f>
        <v>4341380.8347985372</v>
      </c>
    </row>
    <row r="143" spans="2:34" x14ac:dyDescent="0.3">
      <c r="B143" t="s">
        <v>140</v>
      </c>
      <c r="E143">
        <f>E139+E135</f>
        <v>1023543.7565205182</v>
      </c>
      <c r="F143" s="88">
        <f t="shared" ref="F143:M143" si="210">F139+F135</f>
        <v>1995214.4889866223</v>
      </c>
      <c r="G143" s="88">
        <f t="shared" si="210"/>
        <v>2915012.1973983119</v>
      </c>
      <c r="H143" s="88">
        <f t="shared" si="210"/>
        <v>3782936.8817555876</v>
      </c>
      <c r="I143" s="88">
        <f t="shared" si="210"/>
        <v>4598988.5420584474</v>
      </c>
      <c r="J143" s="88">
        <f t="shared" si="210"/>
        <v>5363167.1783068944</v>
      </c>
      <c r="K143" s="88">
        <f t="shared" si="210"/>
        <v>6075472.7905009277</v>
      </c>
      <c r="L143" s="88">
        <f t="shared" si="210"/>
        <v>6735905.3786405455</v>
      </c>
      <c r="M143" s="88">
        <f t="shared" si="210"/>
        <v>7344464.9427257497</v>
      </c>
      <c r="N143" s="88">
        <f>N139+N135</f>
        <v>7901151.4827565383</v>
      </c>
      <c r="O143" s="88">
        <f>O139+O135</f>
        <v>7942157.8226409499</v>
      </c>
      <c r="P143" s="88">
        <f t="shared" ref="P143:R143" si="211">P139+P135</f>
        <v>7980419.5580780376</v>
      </c>
      <c r="Q143" s="88">
        <f t="shared" si="211"/>
        <v>8015936.6890678015</v>
      </c>
      <c r="R143" s="88">
        <f t="shared" si="211"/>
        <v>8048709.2156102424</v>
      </c>
      <c r="S143" s="88">
        <f>S139+S135</f>
        <v>8078737.1377053596</v>
      </c>
      <c r="T143" s="88">
        <f>T139+T135</f>
        <v>8109830.3562143194</v>
      </c>
      <c r="U143" s="88">
        <f t="shared" ref="U143:W143" si="212">U139+U135</f>
        <v>8137630.0493864892</v>
      </c>
      <c r="V143" s="88">
        <f t="shared" si="212"/>
        <v>8162136.217221871</v>
      </c>
      <c r="W143" s="88">
        <f t="shared" si="212"/>
        <v>8181702.0970520712</v>
      </c>
      <c r="X143" s="88">
        <f>X139+X135</f>
        <v>8201267.9768822705</v>
      </c>
    </row>
    <row r="145" spans="2:34" s="50" customFormat="1" x14ac:dyDescent="0.3">
      <c r="B145" s="29" t="s">
        <v>245</v>
      </c>
      <c r="E145" s="85">
        <f>(E142-E138)/E138</f>
        <v>1.8645835843420904</v>
      </c>
      <c r="F145" s="85">
        <f t="shared" ref="F145:M145" si="213">(F142-F138)/F138</f>
        <v>2.1388440347796824</v>
      </c>
      <c r="G145" s="91">
        <f t="shared" si="213"/>
        <v>2.200179257800845</v>
      </c>
      <c r="H145" s="85">
        <f t="shared" si="213"/>
        <v>2.1916920062733172</v>
      </c>
      <c r="I145" s="85">
        <f t="shared" si="213"/>
        <v>2.1517199086743184</v>
      </c>
      <c r="J145" s="85">
        <f t="shared" si="213"/>
        <v>2.0948759156399386</v>
      </c>
      <c r="K145" s="85">
        <f t="shared" si="213"/>
        <v>2.0279415578829387</v>
      </c>
      <c r="L145" s="85">
        <f t="shared" si="213"/>
        <v>1.9544933912969737</v>
      </c>
      <c r="M145" s="85">
        <f t="shared" si="213"/>
        <v>1.8765962860855896</v>
      </c>
      <c r="N145" s="85">
        <f>(N142-N138)/N138</f>
        <v>1.7955257705269525</v>
      </c>
      <c r="O145" s="85">
        <f>(O142-O138)/O138</f>
        <v>1.5647010031430768</v>
      </c>
      <c r="P145" s="85">
        <f t="shared" ref="P145:R145" si="214">(P142-P138)/P138</f>
        <v>1.370113270359876</v>
      </c>
      <c r="Q145" s="85">
        <f t="shared" si="214"/>
        <v>1.2036882199051595</v>
      </c>
      <c r="R145" s="85">
        <f t="shared" si="214"/>
        <v>1.0595844886753187</v>
      </c>
      <c r="S145" s="85">
        <f>(S142-S138)/S138</f>
        <v>0.93347169533335139</v>
      </c>
      <c r="T145" s="85">
        <f>(T142-T138)/T138</f>
        <v>0.82291470936447308</v>
      </c>
      <c r="U145" s="85">
        <f t="shared" ref="U145:W145" si="215">(U142-U138)/U138</f>
        <v>0.72433189318043822</v>
      </c>
      <c r="V145" s="85">
        <f t="shared" si="215"/>
        <v>0.63577767782057149</v>
      </c>
      <c r="W145" s="85">
        <f t="shared" si="215"/>
        <v>0.63963867586401624</v>
      </c>
      <c r="X145" s="85">
        <f>(X142-X138)/X138</f>
        <v>0.6434996739074611</v>
      </c>
    </row>
    <row r="146" spans="2:34" s="50" customFormat="1" x14ac:dyDescent="0.3">
      <c r="B146" s="29" t="s">
        <v>246</v>
      </c>
      <c r="E146" s="91">
        <f>(E143-E139)/E139</f>
        <v>2.7292942431783205</v>
      </c>
      <c r="F146" s="85">
        <f t="shared" ref="F146:M146" si="216">(F143-F139)/F139</f>
        <v>2.6347942431783209</v>
      </c>
      <c r="G146" s="85">
        <f t="shared" si="216"/>
        <v>2.5402942431783218</v>
      </c>
      <c r="H146" s="85">
        <f t="shared" si="216"/>
        <v>2.4457942431783213</v>
      </c>
      <c r="I146" s="85">
        <f t="shared" si="216"/>
        <v>2.3512942431783208</v>
      </c>
      <c r="J146" s="85">
        <f t="shared" si="216"/>
        <v>2.2567942431783212</v>
      </c>
      <c r="K146" s="85">
        <f t="shared" si="216"/>
        <v>2.1622942431783199</v>
      </c>
      <c r="L146" s="85">
        <f t="shared" si="216"/>
        <v>2.0677942431783198</v>
      </c>
      <c r="M146" s="85">
        <f t="shared" si="216"/>
        <v>1.9732942431783207</v>
      </c>
      <c r="N146" s="85">
        <f>(N143-N139)/N139</f>
        <v>1.8787942431783207</v>
      </c>
      <c r="O146" s="85">
        <f>(O143-O139)/O139</f>
        <v>1.6306681395088067</v>
      </c>
      <c r="P146" s="85">
        <f t="shared" ref="P146:R146" si="217">(P143-P139)/P139</f>
        <v>1.423063053117545</v>
      </c>
      <c r="Q146" s="85">
        <f t="shared" si="217"/>
        <v>1.2466279800172466</v>
      </c>
      <c r="R146" s="85">
        <f t="shared" si="217"/>
        <v>1.0946836316455621</v>
      </c>
      <c r="S146" s="85">
        <f>(S143-S139)/S139</f>
        <v>0.96233186305676943</v>
      </c>
      <c r="T146" s="85">
        <f>(T143-T139)/T139</f>
        <v>0.84676665432674647</v>
      </c>
      <c r="U146" s="85">
        <f t="shared" ref="U146:W146" si="218">(U143-U139)/U139</f>
        <v>0.74409147015319699</v>
      </c>
      <c r="V146" s="85">
        <f t="shared" si="218"/>
        <v>0.65215797311004153</v>
      </c>
      <c r="W146" s="85">
        <f t="shared" si="218"/>
        <v>0.65611844663095287</v>
      </c>
      <c r="X146" s="85">
        <f>(X143-X139)/X139</f>
        <v>0.66007892015186387</v>
      </c>
    </row>
    <row r="148" spans="2:34" x14ac:dyDescent="0.3">
      <c r="B148" s="29" t="s">
        <v>247</v>
      </c>
      <c r="E148" s="94">
        <f>E145/$G$145</f>
        <v>0.84746894041979381</v>
      </c>
      <c r="F148" s="94">
        <f>F145/$G$145</f>
        <v>0.97212262464356236</v>
      </c>
      <c r="G148" s="92">
        <v>1</v>
      </c>
      <c r="H148" s="95">
        <f>H145/$G$145</f>
        <v>0.99614247271105938</v>
      </c>
      <c r="I148" s="95">
        <f t="shared" ref="I148:X148" si="219">I145/$G$145</f>
        <v>0.97797481775418449</v>
      </c>
      <c r="J148" s="95">
        <f t="shared" si="219"/>
        <v>0.9521387442466116</v>
      </c>
      <c r="K148" s="95">
        <f t="shared" si="219"/>
        <v>0.92171651500338936</v>
      </c>
      <c r="L148" s="95">
        <f t="shared" si="219"/>
        <v>0.88833370479574347</v>
      </c>
      <c r="M148" s="95">
        <f t="shared" si="219"/>
        <v>0.85292881451910074</v>
      </c>
      <c r="N148" s="95">
        <f t="shared" si="219"/>
        <v>0.81608158251689111</v>
      </c>
      <c r="O148" s="95">
        <f t="shared" si="219"/>
        <v>0.71116978200542136</v>
      </c>
      <c r="P148" s="95">
        <f t="shared" si="219"/>
        <v>0.62272801886576801</v>
      </c>
      <c r="Q148" s="95">
        <f t="shared" si="219"/>
        <v>0.54708643199749429</v>
      </c>
      <c r="R148" s="95">
        <f t="shared" si="219"/>
        <v>0.48159007268090054</v>
      </c>
      <c r="S148" s="95">
        <f t="shared" si="219"/>
        <v>0.42427074613292581</v>
      </c>
      <c r="T148" s="95">
        <f t="shared" si="219"/>
        <v>0.37402166502878709</v>
      </c>
      <c r="U148" s="95">
        <f t="shared" si="219"/>
        <v>0.32921494492427533</v>
      </c>
      <c r="V148" s="95">
        <f t="shared" si="219"/>
        <v>0.28896630834346343</v>
      </c>
      <c r="W148" s="95">
        <f t="shared" si="219"/>
        <v>0.29072116446700674</v>
      </c>
      <c r="X148" s="95">
        <f t="shared" si="219"/>
        <v>0.29247602059055006</v>
      </c>
    </row>
    <row r="149" spans="2:34" s="50" customFormat="1" x14ac:dyDescent="0.3">
      <c r="B149" s="29" t="s">
        <v>248</v>
      </c>
      <c r="E149" s="93">
        <v>1</v>
      </c>
      <c r="F149" s="58">
        <f>F146/$E$146</f>
        <v>0.96537566433659705</v>
      </c>
      <c r="G149" s="58">
        <f t="shared" ref="G149:X149" si="220">G146/$E$146</f>
        <v>0.93075132867319421</v>
      </c>
      <c r="H149" s="58">
        <f t="shared" si="220"/>
        <v>0.89612699300979093</v>
      </c>
      <c r="I149" s="58">
        <f t="shared" si="220"/>
        <v>0.86150265734638753</v>
      </c>
      <c r="J149" s="58">
        <f t="shared" si="220"/>
        <v>0.82687832168298459</v>
      </c>
      <c r="K149" s="58">
        <f t="shared" si="220"/>
        <v>0.79225398601958097</v>
      </c>
      <c r="L149" s="58">
        <f t="shared" si="220"/>
        <v>0.7576296503561778</v>
      </c>
      <c r="M149" s="58">
        <f t="shared" si="220"/>
        <v>0.72300531469277496</v>
      </c>
      <c r="N149" s="58">
        <f t="shared" si="220"/>
        <v>0.68838097902937179</v>
      </c>
      <c r="O149" s="58">
        <f t="shared" si="220"/>
        <v>0.59746879384095264</v>
      </c>
      <c r="P149" s="58">
        <f t="shared" si="220"/>
        <v>0.52140331027861553</v>
      </c>
      <c r="Q149" s="58">
        <f t="shared" si="220"/>
        <v>0.45675836642864936</v>
      </c>
      <c r="R149" s="58">
        <f t="shared" si="220"/>
        <v>0.40108670378126032</v>
      </c>
      <c r="S149" s="58">
        <f t="shared" si="220"/>
        <v>0.35259366609593318</v>
      </c>
      <c r="T149" s="58">
        <f t="shared" si="220"/>
        <v>0.31025114146017063</v>
      </c>
      <c r="U149" s="58">
        <f t="shared" si="220"/>
        <v>0.27263145848528475</v>
      </c>
      <c r="V149" s="58">
        <f t="shared" si="220"/>
        <v>0.23894747689446261</v>
      </c>
      <c r="W149" s="58">
        <f t="shared" si="220"/>
        <v>0.24039857493228328</v>
      </c>
      <c r="X149" s="58">
        <f t="shared" si="220"/>
        <v>0.24184967297010385</v>
      </c>
    </row>
    <row r="150" spans="2:34" s="50" customFormat="1" x14ac:dyDescent="0.3"/>
    <row r="151" spans="2:34" s="50" customFormat="1" x14ac:dyDescent="0.3"/>
    <row r="153" spans="2:34" x14ac:dyDescent="0.3">
      <c r="B153" t="s">
        <v>184</v>
      </c>
      <c r="C153">
        <v>2019</v>
      </c>
      <c r="D153">
        <v>2020</v>
      </c>
      <c r="E153">
        <v>2021</v>
      </c>
      <c r="F153">
        <v>2022</v>
      </c>
      <c r="G153">
        <v>2023</v>
      </c>
      <c r="H153">
        <v>2024</v>
      </c>
      <c r="I153">
        <v>2025</v>
      </c>
      <c r="J153">
        <v>2026</v>
      </c>
      <c r="K153">
        <v>2027</v>
      </c>
      <c r="L153">
        <v>2028</v>
      </c>
      <c r="M153">
        <v>2029</v>
      </c>
      <c r="N153">
        <v>2030</v>
      </c>
      <c r="O153">
        <v>2031</v>
      </c>
      <c r="P153">
        <v>2032</v>
      </c>
      <c r="Q153">
        <v>2033</v>
      </c>
      <c r="R153">
        <v>2034</v>
      </c>
      <c r="S153">
        <v>2035</v>
      </c>
      <c r="T153">
        <v>2036</v>
      </c>
      <c r="U153">
        <v>2037</v>
      </c>
      <c r="V153">
        <v>2038</v>
      </c>
      <c r="W153">
        <v>2039</v>
      </c>
      <c r="X153">
        <v>2040</v>
      </c>
      <c r="Y153">
        <v>2041</v>
      </c>
      <c r="Z153">
        <v>2042</v>
      </c>
      <c r="AA153">
        <v>2043</v>
      </c>
      <c r="AB153">
        <v>2044</v>
      </c>
      <c r="AC153">
        <v>2045</v>
      </c>
      <c r="AD153">
        <v>2046</v>
      </c>
      <c r="AE153">
        <v>2047</v>
      </c>
      <c r="AF153">
        <v>2048</v>
      </c>
      <c r="AG153">
        <v>2049</v>
      </c>
      <c r="AH153">
        <v>2050</v>
      </c>
    </row>
    <row r="154" spans="2:34" x14ac:dyDescent="0.3">
      <c r="B154" t="s">
        <v>136</v>
      </c>
      <c r="C154">
        <v>12008029.559154145</v>
      </c>
      <c r="D154">
        <v>12476300.911772273</v>
      </c>
      <c r="E154">
        <v>12058773.877353702</v>
      </c>
      <c r="F154">
        <v>11641246.84293513</v>
      </c>
      <c r="G154">
        <v>11223719.808516558</v>
      </c>
      <c r="H154">
        <v>10806192.774097987</v>
      </c>
      <c r="I154">
        <v>10388665.739679415</v>
      </c>
      <c r="J154">
        <v>9971138.705260843</v>
      </c>
      <c r="K154">
        <v>9553611.6708422694</v>
      </c>
      <c r="L154">
        <v>9136084.6364236977</v>
      </c>
      <c r="M154">
        <v>8718557.602005126</v>
      </c>
      <c r="N154">
        <v>8301030.5675865542</v>
      </c>
      <c r="O154">
        <v>7883503.5331679825</v>
      </c>
      <c r="P154">
        <v>7465976.4987494107</v>
      </c>
      <c r="Q154">
        <v>7048449.464330839</v>
      </c>
      <c r="R154">
        <v>6630922.4299122663</v>
      </c>
      <c r="S154">
        <v>6213395.3954936946</v>
      </c>
      <c r="T154">
        <v>5795868.3610751228</v>
      </c>
      <c r="U154">
        <v>5378341.3266565511</v>
      </c>
      <c r="V154">
        <v>4960814.2922379794</v>
      </c>
      <c r="W154">
        <v>4960814.2922379794</v>
      </c>
      <c r="X154">
        <v>4960814.2922379794</v>
      </c>
      <c r="Y154">
        <v>4960814.2922379794</v>
      </c>
      <c r="Z154">
        <v>4960814.2922379794</v>
      </c>
      <c r="AA154">
        <v>4960814.2922379794</v>
      </c>
      <c r="AB154">
        <v>4960814.2922379794</v>
      </c>
      <c r="AC154">
        <v>4960814.2922379794</v>
      </c>
      <c r="AD154">
        <v>4960814.2922379794</v>
      </c>
      <c r="AE154">
        <v>4960814.2922379794</v>
      </c>
      <c r="AF154">
        <v>4960814.2922379794</v>
      </c>
      <c r="AG154">
        <v>4960814.2922379794</v>
      </c>
      <c r="AH154">
        <v>4960814.2922379794</v>
      </c>
    </row>
    <row r="155" spans="2:34" x14ac:dyDescent="0.3">
      <c r="B155" t="s">
        <v>140</v>
      </c>
      <c r="C155">
        <v>0</v>
      </c>
      <c r="D155">
        <v>0</v>
      </c>
      <c r="E155">
        <v>274459.93106790981</v>
      </c>
      <c r="F155">
        <v>548919.86213581963</v>
      </c>
      <c r="G155">
        <v>823379.79320372944</v>
      </c>
      <c r="H155">
        <v>1097839.7242716393</v>
      </c>
      <c r="I155">
        <v>1372299.6553395491</v>
      </c>
      <c r="J155">
        <v>1646759.5864074589</v>
      </c>
      <c r="K155">
        <v>1921219.5174753701</v>
      </c>
      <c r="L155">
        <v>2195679.4485432799</v>
      </c>
      <c r="M155">
        <v>2470139.3796111895</v>
      </c>
      <c r="N155">
        <v>2744599.3106790995</v>
      </c>
      <c r="O155">
        <v>3019059.2417470091</v>
      </c>
      <c r="P155">
        <v>3293519.1728149191</v>
      </c>
      <c r="Q155">
        <v>3567979.1038828292</v>
      </c>
      <c r="R155">
        <v>3842439.0349507392</v>
      </c>
      <c r="S155">
        <v>4116898.9660186493</v>
      </c>
      <c r="T155">
        <v>4391358.8970865598</v>
      </c>
      <c r="U155">
        <v>4665818.8281544689</v>
      </c>
      <c r="V155">
        <v>4940278.759222378</v>
      </c>
      <c r="W155">
        <v>4940278.759222378</v>
      </c>
      <c r="X155">
        <v>4940278.759222378</v>
      </c>
      <c r="Y155">
        <v>4940278.759222378</v>
      </c>
      <c r="Z155">
        <v>4940278.759222378</v>
      </c>
      <c r="AA155">
        <v>4940278.759222378</v>
      </c>
      <c r="AB155">
        <v>4940278.759222378</v>
      </c>
      <c r="AC155">
        <v>4940278.759222378</v>
      </c>
      <c r="AD155">
        <v>4940278.759222378</v>
      </c>
      <c r="AE155">
        <v>4940278.759222378</v>
      </c>
      <c r="AF155">
        <v>4940278.759222378</v>
      </c>
      <c r="AG155">
        <v>4940278.759222378</v>
      </c>
      <c r="AH155">
        <v>4940278.759222378</v>
      </c>
    </row>
    <row r="156" spans="2:34" x14ac:dyDescent="0.3">
      <c r="B156" t="s">
        <v>141</v>
      </c>
      <c r="C156">
        <v>0</v>
      </c>
      <c r="D156">
        <v>66347.899908534047</v>
      </c>
      <c r="E156">
        <v>209415.00325919595</v>
      </c>
      <c r="F156">
        <v>352482.10660985787</v>
      </c>
      <c r="G156">
        <v>495549.2099605198</v>
      </c>
      <c r="H156">
        <v>638616.31331118161</v>
      </c>
      <c r="I156">
        <v>781683.41666184354</v>
      </c>
      <c r="J156">
        <v>924750.52001250547</v>
      </c>
      <c r="K156">
        <v>1067817.6233631682</v>
      </c>
      <c r="L156">
        <v>1210884.7267138299</v>
      </c>
      <c r="M156">
        <v>1353951.8300644918</v>
      </c>
      <c r="N156">
        <v>1497018.9334151538</v>
      </c>
      <c r="O156">
        <v>1640086.0367658157</v>
      </c>
      <c r="P156">
        <v>1783153.1401164776</v>
      </c>
      <c r="Q156">
        <v>1926220.2434671395</v>
      </c>
      <c r="R156">
        <v>2069287.3468178017</v>
      </c>
      <c r="S156">
        <v>2212354.4501684639</v>
      </c>
      <c r="T156">
        <v>2355421.553519126</v>
      </c>
      <c r="U156">
        <v>2498488.6568697877</v>
      </c>
      <c r="V156">
        <v>2641555.7602204494</v>
      </c>
      <c r="W156">
        <v>2641555.7602204494</v>
      </c>
      <c r="X156">
        <v>2641555.7602204494</v>
      </c>
      <c r="Y156">
        <v>2641555.7602204494</v>
      </c>
      <c r="Z156">
        <v>2641555.7602204494</v>
      </c>
      <c r="AA156">
        <v>2641555.7602204494</v>
      </c>
      <c r="AB156">
        <v>2641555.7602204494</v>
      </c>
      <c r="AC156">
        <v>2641555.7602204494</v>
      </c>
      <c r="AD156">
        <v>2641555.7602204494</v>
      </c>
      <c r="AE156">
        <v>2641555.7602204494</v>
      </c>
      <c r="AF156">
        <v>2641555.7602204494</v>
      </c>
      <c r="AG156">
        <v>2641555.7602204494</v>
      </c>
      <c r="AH156">
        <v>2641555.7602204494</v>
      </c>
    </row>
  </sheetData>
  <mergeCells count="16">
    <mergeCell ref="AE32:AK32"/>
    <mergeCell ref="AL32:AR32"/>
    <mergeCell ref="AS32:AY32"/>
    <mergeCell ref="AZ32:BF32"/>
    <mergeCell ref="U5:W5"/>
    <mergeCell ref="X5:Z5"/>
    <mergeCell ref="C32:I32"/>
    <mergeCell ref="C5:E5"/>
    <mergeCell ref="F5:H5"/>
    <mergeCell ref="I5:K5"/>
    <mergeCell ref="L5:N5"/>
    <mergeCell ref="O5:Q5"/>
    <mergeCell ref="R5:T5"/>
    <mergeCell ref="J32:P32"/>
    <mergeCell ref="Q32:W32"/>
    <mergeCell ref="X32:AD32"/>
  </mergeCells>
  <hyperlinks>
    <hyperlink ref="B56" r:id="rId1" location=":~:text=Biomass%E2%80%94renewable%20energy%20from%20plants,comes%20from%20plants%20and%20animals.&amp;text=The%20use%20of%20biomass%20fuels,emissions%20from%20fossil%20fuel%20use." xr:uid="{4AD50A19-27A5-4F02-B3C9-7A59C52827C4}"/>
    <hyperlink ref="B58" r:id="rId2" xr:uid="{E219E575-4D33-4716-9EDE-2C07FE74CAB6}"/>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D4E6A-6D0A-46F3-A01E-B575632F950E}">
  <dimension ref="A1:AL43"/>
  <sheetViews>
    <sheetView workbookViewId="0">
      <selection activeCell="B11" sqref="B11"/>
    </sheetView>
  </sheetViews>
  <sheetFormatPr defaultRowHeight="14" x14ac:dyDescent="0.3"/>
  <cols>
    <col min="1" max="1" width="23" style="102" customWidth="1"/>
    <col min="2" max="2" width="22.75" style="102" customWidth="1"/>
    <col min="3" max="4" width="8.6640625" style="102"/>
    <col min="5" max="5" width="9.1640625" style="102" customWidth="1"/>
    <col min="6" max="16" width="8.6640625" style="102"/>
    <col min="17" max="17" width="12.4140625" style="102" bestFit="1" customWidth="1"/>
    <col min="18" max="16384" width="8.6640625" style="102"/>
  </cols>
  <sheetData>
    <row r="1" spans="1:32" x14ac:dyDescent="0.3">
      <c r="Q1" s="102" t="s">
        <v>256</v>
      </c>
      <c r="R1" s="102">
        <v>330</v>
      </c>
    </row>
    <row r="2" spans="1:32" x14ac:dyDescent="0.3">
      <c r="A2" s="103" t="s">
        <v>257</v>
      </c>
      <c r="B2" s="103">
        <v>2020</v>
      </c>
      <c r="C2" s="103">
        <v>2021</v>
      </c>
      <c r="D2" s="103">
        <v>2022</v>
      </c>
      <c r="E2" s="104">
        <v>2023</v>
      </c>
      <c r="F2" s="103">
        <v>2024</v>
      </c>
      <c r="G2" s="103">
        <v>2025</v>
      </c>
      <c r="H2" s="103">
        <v>2026</v>
      </c>
      <c r="I2" s="103">
        <v>2027</v>
      </c>
      <c r="J2" s="104">
        <v>2028</v>
      </c>
      <c r="K2" s="104">
        <v>2029</v>
      </c>
      <c r="L2" s="103">
        <v>2030</v>
      </c>
      <c r="M2" s="103">
        <v>2031</v>
      </c>
      <c r="N2" s="103">
        <v>2032</v>
      </c>
      <c r="O2" s="103">
        <v>2033</v>
      </c>
      <c r="P2" s="103">
        <v>2034</v>
      </c>
      <c r="Q2" s="103">
        <v>2035</v>
      </c>
      <c r="R2" s="103">
        <v>2036</v>
      </c>
      <c r="S2" s="103">
        <v>2037</v>
      </c>
      <c r="T2" s="104">
        <v>2038</v>
      </c>
      <c r="U2" s="103">
        <v>2039</v>
      </c>
      <c r="V2" s="103">
        <v>2040</v>
      </c>
      <c r="W2" s="103">
        <v>2041</v>
      </c>
      <c r="X2" s="103">
        <v>2042</v>
      </c>
      <c r="Y2" s="103">
        <v>2043</v>
      </c>
      <c r="Z2" s="103">
        <v>2044</v>
      </c>
      <c r="AA2" s="103">
        <v>2045</v>
      </c>
      <c r="AB2" s="103">
        <v>2046</v>
      </c>
      <c r="AC2" s="103">
        <v>2047</v>
      </c>
      <c r="AD2" s="103">
        <v>2048</v>
      </c>
      <c r="AE2" s="103">
        <v>2049</v>
      </c>
      <c r="AF2" s="103">
        <v>2050</v>
      </c>
    </row>
    <row r="3" spans="1:32" x14ac:dyDescent="0.3">
      <c r="A3" s="102" t="s">
        <v>258</v>
      </c>
      <c r="B3" s="102">
        <v>0</v>
      </c>
      <c r="C3" s="102">
        <v>559</v>
      </c>
      <c r="D3" s="102">
        <v>559</v>
      </c>
      <c r="E3" s="105">
        <v>559</v>
      </c>
      <c r="F3" s="102">
        <v>3000</v>
      </c>
      <c r="G3" s="102">
        <v>3000</v>
      </c>
      <c r="H3" s="102">
        <v>3000</v>
      </c>
      <c r="I3" s="102">
        <v>3000</v>
      </c>
      <c r="J3" s="105">
        <v>3000</v>
      </c>
      <c r="K3" s="102">
        <f>J3+$R$1</f>
        <v>3330</v>
      </c>
      <c r="L3" s="102">
        <f t="shared" ref="L3:S3" si="0">K3+$R$1</f>
        <v>3660</v>
      </c>
      <c r="M3" s="102">
        <f t="shared" si="0"/>
        <v>3990</v>
      </c>
      <c r="N3" s="102">
        <f t="shared" si="0"/>
        <v>4320</v>
      </c>
      <c r="O3" s="102">
        <f t="shared" si="0"/>
        <v>4650</v>
      </c>
      <c r="P3" s="102">
        <f t="shared" si="0"/>
        <v>4980</v>
      </c>
      <c r="Q3" s="102">
        <f t="shared" si="0"/>
        <v>5310</v>
      </c>
      <c r="R3" s="102">
        <f t="shared" si="0"/>
        <v>5640</v>
      </c>
      <c r="S3" s="102">
        <f t="shared" si="0"/>
        <v>5970</v>
      </c>
      <c r="T3" s="105">
        <v>6300</v>
      </c>
      <c r="U3" s="102">
        <v>6300</v>
      </c>
      <c r="V3" s="102">
        <v>6300</v>
      </c>
      <c r="W3" s="102">
        <v>6300</v>
      </c>
      <c r="X3" s="102">
        <v>6300</v>
      </c>
      <c r="Y3" s="102">
        <v>6300</v>
      </c>
      <c r="Z3" s="102">
        <v>6300</v>
      </c>
      <c r="AA3" s="102">
        <v>6300</v>
      </c>
      <c r="AB3" s="102">
        <v>6300</v>
      </c>
      <c r="AC3" s="102">
        <v>6300</v>
      </c>
      <c r="AD3" s="102">
        <v>6300</v>
      </c>
      <c r="AE3" s="102">
        <v>6300</v>
      </c>
      <c r="AF3" s="102">
        <v>6300</v>
      </c>
    </row>
    <row r="4" spans="1:32" x14ac:dyDescent="0.3">
      <c r="A4" s="102" t="s">
        <v>259</v>
      </c>
      <c r="B4" s="102">
        <v>0</v>
      </c>
      <c r="C4" s="102">
        <v>1533</v>
      </c>
      <c r="D4" s="102">
        <v>1533</v>
      </c>
      <c r="E4" s="105">
        <v>1533</v>
      </c>
      <c r="F4" s="102">
        <v>3500</v>
      </c>
      <c r="G4" s="102">
        <v>3500</v>
      </c>
      <c r="H4" s="102">
        <v>3500</v>
      </c>
      <c r="I4" s="102">
        <v>3500</v>
      </c>
      <c r="J4" s="102">
        <v>3500</v>
      </c>
      <c r="K4" s="105">
        <v>3500</v>
      </c>
      <c r="L4" s="102">
        <v>4600</v>
      </c>
      <c r="M4" s="102">
        <v>4600</v>
      </c>
      <c r="N4" s="102">
        <v>4600</v>
      </c>
      <c r="O4" s="102">
        <v>4600</v>
      </c>
      <c r="P4" s="102">
        <v>4600</v>
      </c>
      <c r="Q4" s="102">
        <v>4600</v>
      </c>
      <c r="R4" s="102">
        <v>4600</v>
      </c>
      <c r="S4" s="102">
        <v>4600</v>
      </c>
      <c r="T4" s="105">
        <v>4600</v>
      </c>
      <c r="U4" s="102">
        <v>4600</v>
      </c>
      <c r="V4" s="102">
        <v>4600</v>
      </c>
      <c r="W4" s="102">
        <v>4600</v>
      </c>
      <c r="X4" s="102">
        <v>4600</v>
      </c>
      <c r="Y4" s="102">
        <v>4600</v>
      </c>
      <c r="Z4" s="102">
        <v>4600</v>
      </c>
      <c r="AA4" s="102">
        <v>4600</v>
      </c>
      <c r="AB4" s="102">
        <v>4600</v>
      </c>
      <c r="AC4" s="102">
        <v>4600</v>
      </c>
      <c r="AD4" s="102">
        <v>4600</v>
      </c>
      <c r="AE4" s="102">
        <v>4600</v>
      </c>
      <c r="AF4" s="102">
        <v>4600</v>
      </c>
    </row>
    <row r="6" spans="1:32" x14ac:dyDescent="0.3">
      <c r="A6" s="102" t="s">
        <v>260</v>
      </c>
    </row>
    <row r="7" spans="1:32" x14ac:dyDescent="0.3">
      <c r="A7" s="102" t="str">
        <f>'BECF-new'!A7</f>
        <v>onshore wind</v>
      </c>
      <c r="B7" s="102">
        <f>'BECF-new'!F7</f>
        <v>0.3095</v>
      </c>
      <c r="C7" s="102">
        <f>'BECF-new'!G7</f>
        <v>0.36</v>
      </c>
      <c r="D7" s="102">
        <f>'BECF-new'!H7</f>
        <v>0.36066666666666669</v>
      </c>
      <c r="E7" s="102">
        <f>'BECF-new'!I7</f>
        <v>0.35899999999999999</v>
      </c>
      <c r="F7" s="102">
        <f>'BECF-new'!J7</f>
        <v>0.35799999999999998</v>
      </c>
      <c r="G7" s="102">
        <f>'BECF-new'!K7</f>
        <v>0.36333333333333329</v>
      </c>
      <c r="H7" s="102">
        <f>'BECF-new'!L7</f>
        <v>0.36499999999999999</v>
      </c>
      <c r="I7" s="102">
        <f>'BECF-new'!M7</f>
        <v>0.35666666666666658</v>
      </c>
      <c r="J7" s="102">
        <f>'BECF-new'!N7</f>
        <v>0.35299999999999998</v>
      </c>
      <c r="K7" s="102">
        <f>'BECF-new'!O7</f>
        <v>0.34566666666666662</v>
      </c>
      <c r="L7" s="102">
        <f>'BECF-new'!P7</f>
        <v>0.33833333333333332</v>
      </c>
      <c r="M7" s="102">
        <f>'BECF-new'!Q7</f>
        <v>0.33600000000000002</v>
      </c>
      <c r="N7" s="102">
        <f>'BECF-new'!R7</f>
        <v>0.33300000000000002</v>
      </c>
      <c r="O7" s="102">
        <f>'BECF-new'!S7</f>
        <v>0.33233333333333331</v>
      </c>
      <c r="P7" s="102">
        <f>'BECF-new'!T7</f>
        <v>0.33666666666666673</v>
      </c>
      <c r="Q7" s="102">
        <f>'BECF-new'!U7</f>
        <v>0.34200000000000003</v>
      </c>
      <c r="R7" s="102">
        <f>'BECF-new'!V7</f>
        <v>0.34499999999999997</v>
      </c>
      <c r="S7" s="102">
        <f>'BECF-new'!W7</f>
        <v>0.34766666666666662</v>
      </c>
      <c r="T7" s="102">
        <f>'BECF-new'!X7</f>
        <v>0.35033333333333327</v>
      </c>
      <c r="U7" s="102">
        <f>'BECF-new'!Y7</f>
        <v>0.35299999999999998</v>
      </c>
      <c r="V7" s="102">
        <f>'BECF-new'!Z7</f>
        <v>0.35599999999999998</v>
      </c>
      <c r="W7" s="102">
        <f>'BECF-new'!AA7</f>
        <v>0.35799999999999998</v>
      </c>
      <c r="X7" s="102">
        <f>'BECF-new'!AB7</f>
        <v>0.35966666666666658</v>
      </c>
      <c r="Y7" s="102">
        <f>'BECF-new'!AC7</f>
        <v>0.36166666666666658</v>
      </c>
      <c r="Z7" s="102">
        <f>'BECF-new'!AD7</f>
        <v>0.36366666666666658</v>
      </c>
      <c r="AA7" s="102">
        <f>'BECF-new'!AE7</f>
        <v>0.36566666666666658</v>
      </c>
      <c r="AB7" s="102">
        <f>'BECF-new'!AF7</f>
        <v>0.36833333333333329</v>
      </c>
      <c r="AC7" s="102">
        <f>'BECF-new'!AG7</f>
        <v>0.371</v>
      </c>
      <c r="AD7" s="102">
        <f>'BECF-new'!AH7</f>
        <v>0.37400000000000011</v>
      </c>
      <c r="AE7" s="102">
        <f>'BECF-new'!AI7</f>
        <v>0.37666666666666671</v>
      </c>
      <c r="AF7" s="102">
        <f>'BECF-new'!AJ7</f>
        <v>0.38000000000000012</v>
      </c>
    </row>
    <row r="8" spans="1:32" x14ac:dyDescent="0.3">
      <c r="A8" s="102" t="str">
        <f>'BECF-new'!A8</f>
        <v>solar PV</v>
      </c>
      <c r="B8" s="102">
        <f>'BECF-new'!F8</f>
        <v>0.2466666666666667</v>
      </c>
      <c r="C8" s="102">
        <f>'BECF-new'!G8</f>
        <v>0.2456666666666667</v>
      </c>
      <c r="D8" s="102">
        <f>'BECF-new'!H8</f>
        <v>0.2446666666666667</v>
      </c>
      <c r="E8" s="102">
        <f>'BECF-new'!I8</f>
        <v>0.2436666666666667</v>
      </c>
      <c r="F8" s="102">
        <f>'BECF-new'!J8</f>
        <v>0.24199999999999999</v>
      </c>
      <c r="G8" s="102">
        <f>'BECF-new'!K8</f>
        <v>0.2406666666666667</v>
      </c>
      <c r="H8" s="102">
        <f>'BECF-new'!L8</f>
        <v>0.23966666666666669</v>
      </c>
      <c r="I8" s="102">
        <f>'BECF-new'!M8</f>
        <v>0.24199999999999999</v>
      </c>
      <c r="J8" s="102">
        <f>'BECF-new'!N8</f>
        <v>0.24133333333333329</v>
      </c>
      <c r="K8" s="102">
        <f>'BECF-new'!O8</f>
        <v>0.23966666666666669</v>
      </c>
      <c r="L8" s="102">
        <f>'BECF-new'!P8</f>
        <v>0.23766666666666669</v>
      </c>
      <c r="M8" s="102">
        <f>'BECF-new'!Q8</f>
        <v>0.23699999999999999</v>
      </c>
      <c r="N8" s="102">
        <f>'BECF-new'!R8</f>
        <v>0.23633333333333331</v>
      </c>
      <c r="O8" s="102">
        <f>'BECF-new'!S8</f>
        <v>0.24033333333333329</v>
      </c>
      <c r="P8" s="102">
        <f>'BECF-new'!T8</f>
        <v>0.24</v>
      </c>
      <c r="Q8" s="102">
        <f>'BECF-new'!U8</f>
        <v>0.23899999999999999</v>
      </c>
      <c r="R8" s="102">
        <f>'BECF-new'!V8</f>
        <v>0.23799999999999999</v>
      </c>
      <c r="S8" s="102">
        <f>'BECF-new'!W8</f>
        <v>0.23699999999999999</v>
      </c>
      <c r="T8" s="102">
        <f>'BECF-new'!X8</f>
        <v>0.23599999999999999</v>
      </c>
      <c r="U8" s="102">
        <f>'BECF-new'!Y8</f>
        <v>0.23466666666666669</v>
      </c>
      <c r="V8" s="102">
        <f>'BECF-new'!Z8</f>
        <v>0.23300000000000001</v>
      </c>
      <c r="W8" s="102">
        <f>'BECF-new'!AA8</f>
        <v>0.23200000000000001</v>
      </c>
      <c r="X8" s="102">
        <f>'BECF-new'!AB8</f>
        <v>0.23100000000000001</v>
      </c>
      <c r="Y8" s="102">
        <f>'BECF-new'!AC8</f>
        <v>0.23</v>
      </c>
      <c r="Z8" s="102">
        <f>'BECF-new'!AD8</f>
        <v>0.22900000000000001</v>
      </c>
      <c r="AA8" s="102">
        <f>'BECF-new'!AE8</f>
        <v>0.22800000000000001</v>
      </c>
      <c r="AB8" s="102">
        <f>'BECF-new'!AF8</f>
        <v>0.22500000000000001</v>
      </c>
      <c r="AC8" s="102">
        <f>'BECF-new'!AG8</f>
        <v>0.22266666666666671</v>
      </c>
      <c r="AD8" s="102">
        <f>'BECF-new'!AH8</f>
        <v>0.2196666666666667</v>
      </c>
      <c r="AE8" s="102">
        <f>'BECF-new'!AI8</f>
        <v>0.216</v>
      </c>
      <c r="AF8" s="102">
        <f>'BECF-new'!AJ8</f>
        <v>0.2116666666666667</v>
      </c>
    </row>
    <row r="10" spans="1:32" ht="28" x14ac:dyDescent="0.3">
      <c r="A10" s="106" t="s">
        <v>261</v>
      </c>
      <c r="B10" s="102">
        <f>B3*B8</f>
        <v>0</v>
      </c>
      <c r="C10" s="102">
        <f t="shared" ref="C10:AF10" si="1">C3*C8</f>
        <v>137.32766666666669</v>
      </c>
      <c r="D10" s="102">
        <f t="shared" si="1"/>
        <v>136.76866666666669</v>
      </c>
      <c r="E10" s="102">
        <f t="shared" si="1"/>
        <v>136.20966666666669</v>
      </c>
      <c r="F10" s="102">
        <f t="shared" si="1"/>
        <v>726</v>
      </c>
      <c r="G10" s="102">
        <f t="shared" si="1"/>
        <v>722.00000000000011</v>
      </c>
      <c r="H10" s="102">
        <f t="shared" si="1"/>
        <v>719.00000000000011</v>
      </c>
      <c r="I10" s="102">
        <f t="shared" si="1"/>
        <v>726</v>
      </c>
      <c r="J10" s="102">
        <f t="shared" si="1"/>
        <v>723.99999999999989</v>
      </c>
      <c r="K10" s="102">
        <f t="shared" si="1"/>
        <v>798.09000000000015</v>
      </c>
      <c r="L10" s="102">
        <f t="shared" si="1"/>
        <v>869.86000000000013</v>
      </c>
      <c r="M10" s="102">
        <f t="shared" si="1"/>
        <v>945.63</v>
      </c>
      <c r="N10" s="102">
        <f t="shared" si="1"/>
        <v>1020.9599999999999</v>
      </c>
      <c r="O10" s="102">
        <f t="shared" si="1"/>
        <v>1117.5499999999997</v>
      </c>
      <c r="P10" s="102">
        <f t="shared" si="1"/>
        <v>1195.2</v>
      </c>
      <c r="Q10" s="102">
        <f t="shared" si="1"/>
        <v>1269.0899999999999</v>
      </c>
      <c r="R10" s="102">
        <f t="shared" si="1"/>
        <v>1342.32</v>
      </c>
      <c r="S10" s="102">
        <f t="shared" si="1"/>
        <v>1414.8899999999999</v>
      </c>
      <c r="T10" s="102">
        <f t="shared" si="1"/>
        <v>1486.8</v>
      </c>
      <c r="U10" s="102">
        <f t="shared" si="1"/>
        <v>1478.4</v>
      </c>
      <c r="V10" s="102">
        <f t="shared" si="1"/>
        <v>1467.9</v>
      </c>
      <c r="W10" s="102">
        <f t="shared" si="1"/>
        <v>1461.6000000000001</v>
      </c>
      <c r="X10" s="102">
        <f t="shared" si="1"/>
        <v>1455.3000000000002</v>
      </c>
      <c r="Y10" s="102">
        <f t="shared" si="1"/>
        <v>1449</v>
      </c>
      <c r="Z10" s="102">
        <f t="shared" si="1"/>
        <v>1442.7</v>
      </c>
      <c r="AA10" s="102">
        <f t="shared" si="1"/>
        <v>1436.4</v>
      </c>
      <c r="AB10" s="102">
        <f t="shared" si="1"/>
        <v>1417.5</v>
      </c>
      <c r="AC10" s="102">
        <f t="shared" si="1"/>
        <v>1402.8000000000002</v>
      </c>
      <c r="AD10" s="102">
        <f t="shared" si="1"/>
        <v>1383.9000000000003</v>
      </c>
      <c r="AE10" s="102">
        <f t="shared" si="1"/>
        <v>1360.8</v>
      </c>
      <c r="AF10" s="102">
        <f t="shared" si="1"/>
        <v>1333.5000000000002</v>
      </c>
    </row>
    <row r="11" spans="1:32" ht="28" x14ac:dyDescent="0.3">
      <c r="A11" s="106" t="s">
        <v>262</v>
      </c>
      <c r="B11" s="102">
        <f>B4*B7</f>
        <v>0</v>
      </c>
      <c r="C11" s="102">
        <f t="shared" ref="C11:AF11" si="2">C4*C7</f>
        <v>551.88</v>
      </c>
      <c r="D11" s="102">
        <f t="shared" si="2"/>
        <v>552.90200000000004</v>
      </c>
      <c r="E11" s="102">
        <f t="shared" si="2"/>
        <v>550.34699999999998</v>
      </c>
      <c r="F11" s="102">
        <f t="shared" si="2"/>
        <v>1253</v>
      </c>
      <c r="G11" s="102">
        <f t="shared" si="2"/>
        <v>1271.6666666666665</v>
      </c>
      <c r="H11" s="102">
        <f t="shared" si="2"/>
        <v>1277.5</v>
      </c>
      <c r="I11" s="102">
        <f t="shared" si="2"/>
        <v>1248.333333333333</v>
      </c>
      <c r="J11" s="102">
        <f t="shared" si="2"/>
        <v>1235.5</v>
      </c>
      <c r="K11" s="102">
        <f t="shared" si="2"/>
        <v>1209.8333333333333</v>
      </c>
      <c r="L11" s="102">
        <f t="shared" si="2"/>
        <v>1556.3333333333333</v>
      </c>
      <c r="M11" s="102">
        <f t="shared" si="2"/>
        <v>1545.6000000000001</v>
      </c>
      <c r="N11" s="102">
        <f t="shared" si="2"/>
        <v>1531.8000000000002</v>
      </c>
      <c r="O11" s="102">
        <f t="shared" si="2"/>
        <v>1528.7333333333333</v>
      </c>
      <c r="P11" s="102">
        <f t="shared" si="2"/>
        <v>1548.666666666667</v>
      </c>
      <c r="Q11" s="102">
        <f t="shared" si="2"/>
        <v>1573.2</v>
      </c>
      <c r="R11" s="102">
        <f t="shared" si="2"/>
        <v>1586.9999999999998</v>
      </c>
      <c r="S11" s="102">
        <f t="shared" si="2"/>
        <v>1599.2666666666664</v>
      </c>
      <c r="T11" s="102">
        <f t="shared" si="2"/>
        <v>1611.5333333333331</v>
      </c>
      <c r="U11" s="102">
        <f t="shared" si="2"/>
        <v>1623.8</v>
      </c>
      <c r="V11" s="102">
        <f t="shared" si="2"/>
        <v>1637.6</v>
      </c>
      <c r="W11" s="102">
        <f t="shared" si="2"/>
        <v>1646.8</v>
      </c>
      <c r="X11" s="102">
        <f t="shared" si="2"/>
        <v>1654.4666666666662</v>
      </c>
      <c r="Y11" s="102">
        <f t="shared" si="2"/>
        <v>1663.6666666666663</v>
      </c>
      <c r="Z11" s="102">
        <f t="shared" si="2"/>
        <v>1672.8666666666663</v>
      </c>
      <c r="AA11" s="102">
        <f t="shared" si="2"/>
        <v>1682.0666666666664</v>
      </c>
      <c r="AB11" s="102">
        <f t="shared" si="2"/>
        <v>1694.333333333333</v>
      </c>
      <c r="AC11" s="102">
        <f t="shared" si="2"/>
        <v>1706.6</v>
      </c>
      <c r="AD11" s="102">
        <f t="shared" si="2"/>
        <v>1720.4000000000005</v>
      </c>
      <c r="AE11" s="102">
        <f t="shared" si="2"/>
        <v>1732.6666666666667</v>
      </c>
      <c r="AF11" s="102">
        <f t="shared" si="2"/>
        <v>1748.0000000000005</v>
      </c>
    </row>
    <row r="13" spans="1:32" ht="28" x14ac:dyDescent="0.3">
      <c r="A13" s="106" t="s">
        <v>263</v>
      </c>
    </row>
    <row r="14" spans="1:32" x14ac:dyDescent="0.3">
      <c r="A14" s="106" t="s">
        <v>234</v>
      </c>
      <c r="B14" s="102" t="e">
        <f>B10/B10</f>
        <v>#DIV/0!</v>
      </c>
      <c r="C14" s="102">
        <f t="shared" ref="C14:AF14" si="3">C10/C10</f>
        <v>1</v>
      </c>
      <c r="D14" s="102">
        <f t="shared" si="3"/>
        <v>1</v>
      </c>
      <c r="E14" s="102">
        <f t="shared" si="3"/>
        <v>1</v>
      </c>
      <c r="F14" s="102">
        <f t="shared" si="3"/>
        <v>1</v>
      </c>
      <c r="G14" s="102">
        <f t="shared" si="3"/>
        <v>1</v>
      </c>
      <c r="H14" s="102">
        <f t="shared" si="3"/>
        <v>1</v>
      </c>
      <c r="I14" s="102">
        <f t="shared" si="3"/>
        <v>1</v>
      </c>
      <c r="J14" s="102">
        <f t="shared" si="3"/>
        <v>1</v>
      </c>
      <c r="K14" s="102">
        <f t="shared" si="3"/>
        <v>1</v>
      </c>
      <c r="L14" s="102">
        <f t="shared" si="3"/>
        <v>1</v>
      </c>
      <c r="M14" s="102">
        <f t="shared" si="3"/>
        <v>1</v>
      </c>
      <c r="N14" s="102">
        <f t="shared" si="3"/>
        <v>1</v>
      </c>
      <c r="O14" s="102">
        <f t="shared" si="3"/>
        <v>1</v>
      </c>
      <c r="P14" s="102">
        <f t="shared" si="3"/>
        <v>1</v>
      </c>
      <c r="Q14" s="102">
        <f t="shared" si="3"/>
        <v>1</v>
      </c>
      <c r="R14" s="102">
        <f t="shared" si="3"/>
        <v>1</v>
      </c>
      <c r="S14" s="102">
        <f t="shared" si="3"/>
        <v>1</v>
      </c>
      <c r="T14" s="102">
        <f t="shared" si="3"/>
        <v>1</v>
      </c>
      <c r="U14" s="102">
        <f t="shared" si="3"/>
        <v>1</v>
      </c>
      <c r="V14" s="102">
        <f t="shared" si="3"/>
        <v>1</v>
      </c>
      <c r="W14" s="102">
        <f t="shared" si="3"/>
        <v>1</v>
      </c>
      <c r="X14" s="102">
        <f t="shared" si="3"/>
        <v>1</v>
      </c>
      <c r="Y14" s="102">
        <f t="shared" si="3"/>
        <v>1</v>
      </c>
      <c r="Z14" s="102">
        <f t="shared" si="3"/>
        <v>1</v>
      </c>
      <c r="AA14" s="102">
        <f t="shared" si="3"/>
        <v>1</v>
      </c>
      <c r="AB14" s="102">
        <f t="shared" si="3"/>
        <v>1</v>
      </c>
      <c r="AC14" s="102">
        <f t="shared" si="3"/>
        <v>1</v>
      </c>
      <c r="AD14" s="102">
        <f t="shared" si="3"/>
        <v>1</v>
      </c>
      <c r="AE14" s="102">
        <f t="shared" si="3"/>
        <v>1</v>
      </c>
      <c r="AF14" s="102">
        <f t="shared" si="3"/>
        <v>1</v>
      </c>
    </row>
    <row r="15" spans="1:32" x14ac:dyDescent="0.3">
      <c r="A15" s="106" t="s">
        <v>235</v>
      </c>
      <c r="B15" s="102" t="e">
        <f>B11/B10</f>
        <v>#DIV/0!</v>
      </c>
      <c r="C15" s="102">
        <f t="shared" ref="C15:AF15" si="4">C11/C10</f>
        <v>4.0187095098584162</v>
      </c>
      <c r="D15" s="102">
        <f t="shared" si="4"/>
        <v>4.0426072248516958</v>
      </c>
      <c r="E15" s="102">
        <f t="shared" si="4"/>
        <v>4.0404401058172565</v>
      </c>
      <c r="F15" s="102">
        <f t="shared" si="4"/>
        <v>1.7258953168044078</v>
      </c>
      <c r="G15" s="102">
        <f t="shared" si="4"/>
        <v>1.7613111726685129</v>
      </c>
      <c r="H15" s="102">
        <f t="shared" si="4"/>
        <v>1.7767732962447842</v>
      </c>
      <c r="I15" s="102">
        <f t="shared" si="4"/>
        <v>1.7194674012855826</v>
      </c>
      <c r="J15" s="102">
        <f t="shared" si="4"/>
        <v>1.7064917127071826</v>
      </c>
      <c r="K15" s="102">
        <f t="shared" si="4"/>
        <v>1.5159109039498466</v>
      </c>
      <c r="L15" s="102">
        <f t="shared" si="4"/>
        <v>1.7891768023973202</v>
      </c>
      <c r="M15" s="102">
        <f t="shared" si="4"/>
        <v>1.6344659116144793</v>
      </c>
      <c r="N15" s="102">
        <f t="shared" si="4"/>
        <v>1.5003526093088861</v>
      </c>
      <c r="O15" s="102">
        <f t="shared" si="4"/>
        <v>1.3679328292544708</v>
      </c>
      <c r="P15" s="102">
        <f t="shared" si="4"/>
        <v>1.2957385095939316</v>
      </c>
      <c r="Q15" s="102">
        <f t="shared" si="4"/>
        <v>1.2396283951492804</v>
      </c>
      <c r="R15" s="102">
        <f t="shared" si="4"/>
        <v>1.1822814232075809</v>
      </c>
      <c r="S15" s="102">
        <f t="shared" si="4"/>
        <v>1.1303116614483575</v>
      </c>
      <c r="T15" s="102">
        <f t="shared" si="4"/>
        <v>1.0838938211819567</v>
      </c>
      <c r="U15" s="102">
        <f t="shared" si="4"/>
        <v>1.0983495670995671</v>
      </c>
      <c r="V15" s="102">
        <f t="shared" si="4"/>
        <v>1.1156073301996048</v>
      </c>
      <c r="W15" s="102">
        <f t="shared" si="4"/>
        <v>1.1267104542966611</v>
      </c>
      <c r="X15" s="102">
        <f t="shared" si="4"/>
        <v>1.1368560892370412</v>
      </c>
      <c r="Y15" s="102">
        <f t="shared" si="4"/>
        <v>1.1481481481481479</v>
      </c>
      <c r="Z15" s="102">
        <f t="shared" si="4"/>
        <v>1.1595388276610981</v>
      </c>
      <c r="AA15" s="102">
        <f t="shared" si="4"/>
        <v>1.1710294254153901</v>
      </c>
      <c r="AB15" s="102">
        <f t="shared" si="4"/>
        <v>1.195296884185773</v>
      </c>
      <c r="AC15" s="102">
        <f t="shared" si="4"/>
        <v>1.2165668662674649</v>
      </c>
      <c r="AD15" s="102">
        <f t="shared" si="4"/>
        <v>1.243153407038081</v>
      </c>
      <c r="AE15" s="102">
        <f t="shared" si="4"/>
        <v>1.273270625122477</v>
      </c>
      <c r="AF15" s="102">
        <f t="shared" si="4"/>
        <v>1.3108361454818149</v>
      </c>
    </row>
    <row r="17" spans="1:38" ht="28" x14ac:dyDescent="0.3">
      <c r="A17" s="106" t="s">
        <v>264</v>
      </c>
    </row>
    <row r="18" spans="1:38" x14ac:dyDescent="0.3">
      <c r="A18" s="106" t="s">
        <v>234</v>
      </c>
      <c r="B18" s="102">
        <f>SUM($C$14:$T$14)/COUNT($C$14:$T$14)</f>
        <v>1</v>
      </c>
      <c r="C18" s="102">
        <f t="shared" ref="C18:AF18" si="5">SUM($C$14:$T$14)/COUNT($C$14:$T$14)</f>
        <v>1</v>
      </c>
      <c r="D18" s="102">
        <f t="shared" si="5"/>
        <v>1</v>
      </c>
      <c r="E18" s="102">
        <f t="shared" si="5"/>
        <v>1</v>
      </c>
      <c r="F18" s="102">
        <f t="shared" si="5"/>
        <v>1</v>
      </c>
      <c r="G18" s="102">
        <f t="shared" si="5"/>
        <v>1</v>
      </c>
      <c r="H18" s="102">
        <f t="shared" si="5"/>
        <v>1</v>
      </c>
      <c r="I18" s="102">
        <f t="shared" si="5"/>
        <v>1</v>
      </c>
      <c r="J18" s="102">
        <f t="shared" si="5"/>
        <v>1</v>
      </c>
      <c r="K18" s="102">
        <f t="shared" si="5"/>
        <v>1</v>
      </c>
      <c r="L18" s="102">
        <f t="shared" si="5"/>
        <v>1</v>
      </c>
      <c r="M18" s="102">
        <f t="shared" si="5"/>
        <v>1</v>
      </c>
      <c r="N18" s="102">
        <f t="shared" si="5"/>
        <v>1</v>
      </c>
      <c r="O18" s="102">
        <f t="shared" si="5"/>
        <v>1</v>
      </c>
      <c r="P18" s="102">
        <f t="shared" si="5"/>
        <v>1</v>
      </c>
      <c r="Q18" s="102">
        <f t="shared" si="5"/>
        <v>1</v>
      </c>
      <c r="R18" s="102">
        <f t="shared" si="5"/>
        <v>1</v>
      </c>
      <c r="S18" s="102">
        <f t="shared" si="5"/>
        <v>1</v>
      </c>
      <c r="T18" s="102">
        <f t="shared" si="5"/>
        <v>1</v>
      </c>
      <c r="U18" s="102">
        <f t="shared" si="5"/>
        <v>1</v>
      </c>
      <c r="V18" s="102">
        <f t="shared" si="5"/>
        <v>1</v>
      </c>
      <c r="W18" s="102">
        <f t="shared" si="5"/>
        <v>1</v>
      </c>
      <c r="X18" s="102">
        <f t="shared" si="5"/>
        <v>1</v>
      </c>
      <c r="Y18" s="102">
        <f t="shared" si="5"/>
        <v>1</v>
      </c>
      <c r="Z18" s="102">
        <f t="shared" si="5"/>
        <v>1</v>
      </c>
      <c r="AA18" s="102">
        <f t="shared" si="5"/>
        <v>1</v>
      </c>
      <c r="AB18" s="102">
        <f t="shared" si="5"/>
        <v>1</v>
      </c>
      <c r="AC18" s="102">
        <f t="shared" si="5"/>
        <v>1</v>
      </c>
      <c r="AD18" s="102">
        <f t="shared" si="5"/>
        <v>1</v>
      </c>
      <c r="AE18" s="102">
        <f t="shared" si="5"/>
        <v>1</v>
      </c>
      <c r="AF18" s="102">
        <f t="shared" si="5"/>
        <v>1</v>
      </c>
    </row>
    <row r="19" spans="1:38" x14ac:dyDescent="0.3">
      <c r="A19" s="106" t="s">
        <v>235</v>
      </c>
      <c r="B19" s="102">
        <f>SUM($C$15:$T$15)/COUNT($C$15:$T$15)</f>
        <v>1.9184104781857758</v>
      </c>
      <c r="C19" s="102">
        <f t="shared" ref="C19:AF19" si="6">SUM($C$15:$T$15)/COUNT($C$15:$T$15)</f>
        <v>1.9184104781857758</v>
      </c>
      <c r="D19" s="102">
        <f t="shared" si="6"/>
        <v>1.9184104781857758</v>
      </c>
      <c r="E19" s="102">
        <f t="shared" si="6"/>
        <v>1.9184104781857758</v>
      </c>
      <c r="F19" s="102">
        <f t="shared" si="6"/>
        <v>1.9184104781857758</v>
      </c>
      <c r="G19" s="102">
        <f t="shared" si="6"/>
        <v>1.9184104781857758</v>
      </c>
      <c r="H19" s="102">
        <f t="shared" si="6"/>
        <v>1.9184104781857758</v>
      </c>
      <c r="I19" s="102">
        <f t="shared" si="6"/>
        <v>1.9184104781857758</v>
      </c>
      <c r="J19" s="102">
        <f t="shared" si="6"/>
        <v>1.9184104781857758</v>
      </c>
      <c r="K19" s="102">
        <f t="shared" si="6"/>
        <v>1.9184104781857758</v>
      </c>
      <c r="L19" s="102">
        <f t="shared" si="6"/>
        <v>1.9184104781857758</v>
      </c>
      <c r="M19" s="102">
        <f t="shared" si="6"/>
        <v>1.9184104781857758</v>
      </c>
      <c r="N19" s="102">
        <f t="shared" si="6"/>
        <v>1.9184104781857758</v>
      </c>
      <c r="O19" s="102">
        <f t="shared" si="6"/>
        <v>1.9184104781857758</v>
      </c>
      <c r="P19" s="102">
        <f t="shared" si="6"/>
        <v>1.9184104781857758</v>
      </c>
      <c r="Q19" s="102">
        <f t="shared" si="6"/>
        <v>1.9184104781857758</v>
      </c>
      <c r="R19" s="102">
        <f t="shared" si="6"/>
        <v>1.9184104781857758</v>
      </c>
      <c r="S19" s="102">
        <f t="shared" si="6"/>
        <v>1.9184104781857758</v>
      </c>
      <c r="T19" s="102">
        <f t="shared" si="6"/>
        <v>1.9184104781857758</v>
      </c>
      <c r="U19" s="102">
        <f t="shared" si="6"/>
        <v>1.9184104781857758</v>
      </c>
      <c r="V19" s="102">
        <f t="shared" si="6"/>
        <v>1.9184104781857758</v>
      </c>
      <c r="W19" s="102">
        <f t="shared" si="6"/>
        <v>1.9184104781857758</v>
      </c>
      <c r="X19" s="102">
        <f t="shared" si="6"/>
        <v>1.9184104781857758</v>
      </c>
      <c r="Y19" s="102">
        <f t="shared" si="6"/>
        <v>1.9184104781857758</v>
      </c>
      <c r="Z19" s="102">
        <f t="shared" si="6"/>
        <v>1.9184104781857758</v>
      </c>
      <c r="AA19" s="102">
        <f t="shared" si="6"/>
        <v>1.9184104781857758</v>
      </c>
      <c r="AB19" s="102">
        <f t="shared" si="6"/>
        <v>1.9184104781857758</v>
      </c>
      <c r="AC19" s="102">
        <f t="shared" si="6"/>
        <v>1.9184104781857758</v>
      </c>
      <c r="AD19" s="102">
        <f t="shared" si="6"/>
        <v>1.9184104781857758</v>
      </c>
      <c r="AE19" s="102">
        <f t="shared" si="6"/>
        <v>1.9184104781857758</v>
      </c>
      <c r="AF19" s="102">
        <f t="shared" si="6"/>
        <v>1.9184104781857758</v>
      </c>
    </row>
    <row r="21" spans="1:38" x14ac:dyDescent="0.3">
      <c r="B21" s="102">
        <v>2020</v>
      </c>
      <c r="C21" s="102">
        <v>2038</v>
      </c>
      <c r="D21" s="102" t="s">
        <v>265</v>
      </c>
      <c r="G21" s="104">
        <v>2019</v>
      </c>
      <c r="H21" s="103">
        <v>2020</v>
      </c>
      <c r="I21" s="103">
        <v>2021</v>
      </c>
      <c r="J21" s="103">
        <v>2022</v>
      </c>
      <c r="K21" s="103">
        <v>2023</v>
      </c>
      <c r="L21" s="103">
        <v>2024</v>
      </c>
      <c r="M21" s="103">
        <v>2025</v>
      </c>
      <c r="N21" s="103">
        <v>2026</v>
      </c>
      <c r="O21" s="103">
        <v>2027</v>
      </c>
      <c r="P21" s="103">
        <v>2028</v>
      </c>
      <c r="Q21" s="103">
        <v>2029</v>
      </c>
      <c r="R21" s="103">
        <v>2030</v>
      </c>
      <c r="S21" s="103">
        <v>2031</v>
      </c>
      <c r="T21" s="103">
        <v>2032</v>
      </c>
      <c r="U21" s="103">
        <v>2033</v>
      </c>
      <c r="V21" s="103">
        <v>2034</v>
      </c>
      <c r="W21" s="103">
        <v>2035</v>
      </c>
      <c r="X21" s="103">
        <v>2036</v>
      </c>
      <c r="Y21" s="103">
        <v>2037</v>
      </c>
      <c r="Z21" s="104">
        <v>2038</v>
      </c>
      <c r="AA21" s="103">
        <v>2039</v>
      </c>
      <c r="AB21" s="103">
        <v>2040</v>
      </c>
      <c r="AC21" s="103">
        <v>2041</v>
      </c>
      <c r="AD21" s="103">
        <v>2042</v>
      </c>
      <c r="AE21" s="103">
        <v>2043</v>
      </c>
      <c r="AF21" s="103">
        <v>2044</v>
      </c>
      <c r="AG21" s="103">
        <v>2045</v>
      </c>
      <c r="AH21" s="103">
        <v>2046</v>
      </c>
      <c r="AI21" s="103">
        <v>2047</v>
      </c>
      <c r="AJ21" s="103">
        <v>2048</v>
      </c>
      <c r="AK21" s="103">
        <v>2049</v>
      </c>
      <c r="AL21" s="103">
        <v>2050</v>
      </c>
    </row>
    <row r="22" spans="1:38" ht="28" x14ac:dyDescent="0.3">
      <c r="A22" s="106" t="s">
        <v>266</v>
      </c>
      <c r="B22" s="102">
        <v>42</v>
      </c>
      <c r="C22" s="102">
        <v>16.7</v>
      </c>
      <c r="D22" s="102">
        <f>(C22-B22)/B22*100</f>
        <v>-60.238095238095234</v>
      </c>
      <c r="G22" s="105">
        <v>43.1</v>
      </c>
      <c r="H22" s="102">
        <v>42</v>
      </c>
      <c r="Z22" s="105">
        <v>16.7</v>
      </c>
      <c r="AA22" s="102">
        <v>16.7</v>
      </c>
      <c r="AB22" s="102">
        <v>16.7</v>
      </c>
      <c r="AC22" s="102">
        <v>16.7</v>
      </c>
      <c r="AD22" s="102">
        <v>16.7</v>
      </c>
      <c r="AE22" s="102">
        <v>16.7</v>
      </c>
      <c r="AF22" s="102">
        <v>16.7</v>
      </c>
      <c r="AG22" s="102">
        <v>16.7</v>
      </c>
      <c r="AH22" s="102">
        <v>16.7</v>
      </c>
      <c r="AI22" s="102">
        <v>16.7</v>
      </c>
      <c r="AJ22" s="102">
        <v>16.7</v>
      </c>
      <c r="AK22" s="102">
        <v>16.7</v>
      </c>
      <c r="AL22" s="102">
        <v>16.7</v>
      </c>
    </row>
    <row r="27" spans="1:38" x14ac:dyDescent="0.3">
      <c r="A27" s="102" t="s">
        <v>267</v>
      </c>
    </row>
    <row r="28" spans="1:38" x14ac:dyDescent="0.3">
      <c r="A28" s="102" t="s">
        <v>268</v>
      </c>
    </row>
    <row r="29" spans="1:38" x14ac:dyDescent="0.3">
      <c r="C29" s="102">
        <v>2010</v>
      </c>
      <c r="D29" s="102">
        <v>2011</v>
      </c>
      <c r="E29" s="102">
        <v>2012</v>
      </c>
      <c r="F29" s="102" t="s">
        <v>269</v>
      </c>
    </row>
    <row r="30" spans="1:38" x14ac:dyDescent="0.3">
      <c r="A30" s="102" t="s">
        <v>270</v>
      </c>
      <c r="B30" s="102" t="s">
        <v>271</v>
      </c>
      <c r="C30" s="102">
        <v>8.3240364358412862</v>
      </c>
      <c r="D30" s="102">
        <v>7.4582007670566259</v>
      </c>
      <c r="E30" s="102">
        <v>7.0046041938764025</v>
      </c>
      <c r="F30" s="102">
        <f>AVERAGE(C30:E30)</f>
        <v>7.595613798924771</v>
      </c>
    </row>
    <row r="31" spans="1:38" x14ac:dyDescent="0.3">
      <c r="A31" s="102" t="s">
        <v>270</v>
      </c>
      <c r="B31" s="102" t="s">
        <v>272</v>
      </c>
      <c r="C31" s="102">
        <v>6.8283050684377109</v>
      </c>
      <c r="D31" s="102">
        <v>6.0474969201652478</v>
      </c>
      <c r="E31" s="102">
        <v>5.8712502634209613</v>
      </c>
      <c r="F31" s="102">
        <f t="shared" ref="F31:F32" si="7">AVERAGE(C31:E31)</f>
        <v>6.2490174173413067</v>
      </c>
    </row>
    <row r="32" spans="1:38" x14ac:dyDescent="0.3">
      <c r="A32" s="102" t="s">
        <v>270</v>
      </c>
      <c r="B32" s="102" t="s">
        <v>273</v>
      </c>
      <c r="C32" s="102">
        <v>5.1734175234982951</v>
      </c>
      <c r="D32" s="102">
        <v>4.5922409779417919</v>
      </c>
      <c r="E32" s="102">
        <v>4.4601380587228601</v>
      </c>
      <c r="F32" s="102">
        <f t="shared" si="7"/>
        <v>4.741932186720982</v>
      </c>
    </row>
    <row r="33" spans="1:32" x14ac:dyDescent="0.3">
      <c r="E33" s="103" t="s">
        <v>274</v>
      </c>
      <c r="F33" s="103">
        <f>SUM(F30:F32)</f>
        <v>18.586563402987061</v>
      </c>
    </row>
    <row r="35" spans="1:32" x14ac:dyDescent="0.3">
      <c r="B35" s="103" t="s">
        <v>275</v>
      </c>
      <c r="D35" s="102" t="s">
        <v>276</v>
      </c>
    </row>
    <row r="36" spans="1:32" x14ac:dyDescent="0.3">
      <c r="B36" s="102" t="s">
        <v>277</v>
      </c>
      <c r="C36" s="102">
        <f>F33</f>
        <v>18.586563402987061</v>
      </c>
      <c r="E36" s="102" t="s">
        <v>278</v>
      </c>
    </row>
    <row r="37" spans="1:32" x14ac:dyDescent="0.3">
      <c r="B37" s="107" t="s">
        <v>279</v>
      </c>
      <c r="C37" s="107">
        <f>C36-(C36*0.8)</f>
        <v>3.717312680597411</v>
      </c>
      <c r="D37" s="107">
        <f>$C$36-C37</f>
        <v>14.86925072238965</v>
      </c>
      <c r="E37" s="107">
        <v>2030</v>
      </c>
    </row>
    <row r="38" spans="1:32" x14ac:dyDescent="0.3">
      <c r="B38" s="107" t="s">
        <v>280</v>
      </c>
      <c r="C38" s="107">
        <f>C36-(C36*0.9)</f>
        <v>1.8586563402987046</v>
      </c>
      <c r="D38" s="107">
        <f t="shared" ref="D38:D39" si="8">$C$36-C38</f>
        <v>16.727907062688356</v>
      </c>
      <c r="E38" s="107">
        <v>2035</v>
      </c>
    </row>
    <row r="39" spans="1:32" x14ac:dyDescent="0.3">
      <c r="B39" s="107" t="s">
        <v>281</v>
      </c>
      <c r="C39" s="107">
        <f>C36-(C36*1)</f>
        <v>0</v>
      </c>
      <c r="D39" s="107">
        <f t="shared" si="8"/>
        <v>18.586563402987061</v>
      </c>
      <c r="E39" s="107">
        <v>2040</v>
      </c>
    </row>
    <row r="41" spans="1:32" x14ac:dyDescent="0.3">
      <c r="C41" s="102" t="s">
        <v>282</v>
      </c>
    </row>
    <row r="42" spans="1:32" x14ac:dyDescent="0.3">
      <c r="A42" s="102" t="s">
        <v>283</v>
      </c>
      <c r="B42" s="103">
        <v>2020</v>
      </c>
      <c r="C42" s="103">
        <v>2021</v>
      </c>
      <c r="D42" s="103">
        <v>2022</v>
      </c>
      <c r="E42" s="103">
        <v>2023</v>
      </c>
      <c r="F42" s="103">
        <v>2024</v>
      </c>
      <c r="G42" s="103">
        <v>2025</v>
      </c>
      <c r="H42" s="103">
        <v>2026</v>
      </c>
      <c r="I42" s="103">
        <v>2027</v>
      </c>
      <c r="J42" s="103">
        <v>2028</v>
      </c>
      <c r="K42" s="103">
        <v>2029</v>
      </c>
      <c r="L42" s="103">
        <v>2030</v>
      </c>
      <c r="M42" s="103">
        <v>2031</v>
      </c>
      <c r="N42" s="103">
        <v>2032</v>
      </c>
      <c r="O42" s="103">
        <v>2033</v>
      </c>
      <c r="P42" s="103">
        <v>2034</v>
      </c>
      <c r="Q42" s="103">
        <v>2035</v>
      </c>
      <c r="R42" s="103">
        <v>2036</v>
      </c>
      <c r="S42" s="103">
        <v>2037</v>
      </c>
      <c r="T42" s="103">
        <v>2038</v>
      </c>
      <c r="U42" s="103">
        <v>2039</v>
      </c>
      <c r="V42" s="103">
        <v>2040</v>
      </c>
      <c r="W42" s="103">
        <v>2041</v>
      </c>
      <c r="X42" s="103">
        <v>2042</v>
      </c>
      <c r="Y42" s="103">
        <v>2043</v>
      </c>
      <c r="Z42" s="103">
        <v>2044</v>
      </c>
      <c r="AA42" s="103">
        <v>2045</v>
      </c>
      <c r="AB42" s="103">
        <v>2046</v>
      </c>
      <c r="AC42" s="103">
        <v>2047</v>
      </c>
      <c r="AD42" s="103">
        <v>2048</v>
      </c>
      <c r="AE42" s="103">
        <v>2049</v>
      </c>
      <c r="AF42" s="103">
        <v>2050</v>
      </c>
    </row>
    <row r="43" spans="1:32" ht="42" x14ac:dyDescent="0.3">
      <c r="A43" s="106" t="s">
        <v>284</v>
      </c>
      <c r="B43" s="102">
        <v>16.0777</v>
      </c>
      <c r="C43" s="102">
        <v>13.427199999999999</v>
      </c>
      <c r="L43" s="102">
        <v>13.1403</v>
      </c>
      <c r="Q43" s="102">
        <v>12.4192</v>
      </c>
      <c r="V43" s="102">
        <v>12.7</v>
      </c>
      <c r="AA43" s="102">
        <v>13.670299999999999</v>
      </c>
      <c r="AF43" s="102">
        <v>14.661300000000001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653D3-6746-4681-AED3-0CBC667F147F}">
  <dimension ref="A1:AJ1001"/>
  <sheetViews>
    <sheetView workbookViewId="0">
      <selection activeCell="A2" sqref="A2"/>
    </sheetView>
  </sheetViews>
  <sheetFormatPr defaultColWidth="12.6640625" defaultRowHeight="15" customHeight="1" x14ac:dyDescent="0.3"/>
  <cols>
    <col min="1" max="1" width="20.75" style="102" customWidth="1"/>
    <col min="2" max="4" width="8" style="102" customWidth="1"/>
    <col min="5" max="36" width="7.6640625" style="102" customWidth="1"/>
    <col min="37" max="16384" width="12.6640625" style="102"/>
  </cols>
  <sheetData>
    <row r="1" spans="1:36" ht="15" customHeight="1" x14ac:dyDescent="0.3">
      <c r="A1" s="102" t="s">
        <v>286</v>
      </c>
    </row>
    <row r="2" spans="1:36" ht="31.5" customHeight="1" x14ac:dyDescent="0.35">
      <c r="A2" s="108" t="s">
        <v>285</v>
      </c>
      <c r="B2" s="109">
        <v>2016</v>
      </c>
      <c r="C2" s="110">
        <v>2017</v>
      </c>
      <c r="D2" s="109">
        <v>2018</v>
      </c>
      <c r="E2" s="110">
        <v>2019</v>
      </c>
      <c r="F2" s="109">
        <v>2020</v>
      </c>
      <c r="G2" s="110">
        <v>2021</v>
      </c>
      <c r="H2" s="109">
        <v>2022</v>
      </c>
      <c r="I2" s="110">
        <v>2023</v>
      </c>
      <c r="J2" s="109">
        <v>2024</v>
      </c>
      <c r="K2" s="110">
        <v>2025</v>
      </c>
      <c r="L2" s="109">
        <v>2026</v>
      </c>
      <c r="M2" s="110">
        <v>2027</v>
      </c>
      <c r="N2" s="109">
        <v>2028</v>
      </c>
      <c r="O2" s="110">
        <v>2029</v>
      </c>
      <c r="P2" s="109">
        <v>2030</v>
      </c>
      <c r="Q2" s="110">
        <v>2031</v>
      </c>
      <c r="R2" s="109">
        <v>2032</v>
      </c>
      <c r="S2" s="110">
        <v>2033</v>
      </c>
      <c r="T2" s="109">
        <v>2034</v>
      </c>
      <c r="U2" s="110">
        <v>2035</v>
      </c>
      <c r="V2" s="109">
        <v>2036</v>
      </c>
      <c r="W2" s="110">
        <v>2037</v>
      </c>
      <c r="X2" s="109">
        <v>2038</v>
      </c>
      <c r="Y2" s="110">
        <v>2039</v>
      </c>
      <c r="Z2" s="109">
        <v>2040</v>
      </c>
      <c r="AA2" s="110">
        <v>2041</v>
      </c>
      <c r="AB2" s="109">
        <v>2042</v>
      </c>
      <c r="AC2" s="110">
        <v>2043</v>
      </c>
      <c r="AD2" s="109">
        <v>2044</v>
      </c>
      <c r="AE2" s="110">
        <v>2045</v>
      </c>
      <c r="AF2" s="109">
        <v>2046</v>
      </c>
      <c r="AG2" s="110">
        <v>2047</v>
      </c>
      <c r="AH2" s="109">
        <v>2048</v>
      </c>
      <c r="AI2" s="110">
        <v>2049</v>
      </c>
      <c r="AJ2" s="109">
        <v>2050</v>
      </c>
    </row>
    <row r="3" spans="1:36" ht="14.65" customHeight="1" x14ac:dyDescent="0.35">
      <c r="A3" s="109" t="s">
        <v>136</v>
      </c>
      <c r="B3" s="111">
        <v>0.34991204776958207</v>
      </c>
      <c r="C3" s="111">
        <f t="shared" ref="C3:R6" si="0">$B3</f>
        <v>0.34991204776958207</v>
      </c>
      <c r="D3" s="111">
        <f t="shared" si="0"/>
        <v>0.34991204776958207</v>
      </c>
      <c r="E3" s="111">
        <f t="shared" si="0"/>
        <v>0.34991204776958207</v>
      </c>
      <c r="F3" s="111">
        <f t="shared" si="0"/>
        <v>0.34991204776958207</v>
      </c>
      <c r="G3" s="111">
        <f t="shared" si="0"/>
        <v>0.34991204776958207</v>
      </c>
      <c r="H3" s="111">
        <f t="shared" si="0"/>
        <v>0.34991204776958207</v>
      </c>
      <c r="I3" s="111">
        <f t="shared" si="0"/>
        <v>0.34991204776958207</v>
      </c>
      <c r="J3" s="111">
        <f t="shared" si="0"/>
        <v>0.34991204776958207</v>
      </c>
      <c r="K3" s="111">
        <f t="shared" si="0"/>
        <v>0.34991204776958207</v>
      </c>
      <c r="L3" s="111">
        <f t="shared" si="0"/>
        <v>0.34991204776958207</v>
      </c>
      <c r="M3" s="111">
        <f t="shared" si="0"/>
        <v>0.34991204776958207</v>
      </c>
      <c r="N3" s="111">
        <f t="shared" si="0"/>
        <v>0.34991204776958207</v>
      </c>
      <c r="O3" s="111">
        <f t="shared" si="0"/>
        <v>0.34991204776958207</v>
      </c>
      <c r="P3" s="111">
        <f t="shared" si="0"/>
        <v>0.34991204776958207</v>
      </c>
      <c r="Q3" s="111">
        <f t="shared" si="0"/>
        <v>0.34991204776958207</v>
      </c>
      <c r="R3" s="111">
        <f t="shared" si="0"/>
        <v>0.34991204776958207</v>
      </c>
      <c r="S3" s="111">
        <f t="shared" ref="S3:AH6" si="1">$B3</f>
        <v>0.34991204776958207</v>
      </c>
      <c r="T3" s="111">
        <f t="shared" si="1"/>
        <v>0.34991204776958207</v>
      </c>
      <c r="U3" s="111">
        <f t="shared" si="1"/>
        <v>0.34991204776958207</v>
      </c>
      <c r="V3" s="111">
        <f t="shared" si="1"/>
        <v>0.34991204776958207</v>
      </c>
      <c r="W3" s="111">
        <f t="shared" si="1"/>
        <v>0.34991204776958207</v>
      </c>
      <c r="X3" s="111">
        <f t="shared" si="1"/>
        <v>0.34991204776958207</v>
      </c>
      <c r="Y3" s="111">
        <f t="shared" si="1"/>
        <v>0.34991204776958207</v>
      </c>
      <c r="Z3" s="111">
        <f t="shared" si="1"/>
        <v>0.34991204776958207</v>
      </c>
      <c r="AA3" s="111">
        <f t="shared" si="1"/>
        <v>0.34991204776958207</v>
      </c>
      <c r="AB3" s="111">
        <f t="shared" si="1"/>
        <v>0.34991204776958207</v>
      </c>
      <c r="AC3" s="111">
        <f t="shared" si="1"/>
        <v>0.34991204776958207</v>
      </c>
      <c r="AD3" s="111">
        <f t="shared" si="1"/>
        <v>0.34991204776958207</v>
      </c>
      <c r="AE3" s="111">
        <f t="shared" si="1"/>
        <v>0.34991204776958207</v>
      </c>
      <c r="AF3" s="111">
        <f t="shared" si="1"/>
        <v>0.34991204776958207</v>
      </c>
      <c r="AG3" s="111">
        <f t="shared" si="1"/>
        <v>0.34991204776958207</v>
      </c>
      <c r="AH3" s="111">
        <f t="shared" si="1"/>
        <v>0.34991204776958207</v>
      </c>
      <c r="AI3" s="111">
        <f t="shared" ref="AI3:AJ6" si="2">$B3</f>
        <v>0.34991204776958207</v>
      </c>
      <c r="AJ3" s="111">
        <f t="shared" si="2"/>
        <v>0.34991204776958207</v>
      </c>
    </row>
    <row r="4" spans="1:36" ht="14.65" customHeight="1" x14ac:dyDescent="0.35">
      <c r="A4" s="109" t="s">
        <v>137</v>
      </c>
      <c r="B4" s="111">
        <v>0.7601</v>
      </c>
      <c r="C4" s="111">
        <f t="shared" si="0"/>
        <v>0.7601</v>
      </c>
      <c r="D4" s="111">
        <f t="shared" si="0"/>
        <v>0.7601</v>
      </c>
      <c r="E4" s="111">
        <f t="shared" si="0"/>
        <v>0.7601</v>
      </c>
      <c r="F4" s="111">
        <f t="shared" si="0"/>
        <v>0.7601</v>
      </c>
      <c r="G4" s="111">
        <f t="shared" si="0"/>
        <v>0.7601</v>
      </c>
      <c r="H4" s="111">
        <f t="shared" si="0"/>
        <v>0.7601</v>
      </c>
      <c r="I4" s="111">
        <f t="shared" si="0"/>
        <v>0.7601</v>
      </c>
      <c r="J4" s="111">
        <f t="shared" si="0"/>
        <v>0.7601</v>
      </c>
      <c r="K4" s="111">
        <f t="shared" si="0"/>
        <v>0.7601</v>
      </c>
      <c r="L4" s="111">
        <f t="shared" si="0"/>
        <v>0.7601</v>
      </c>
      <c r="M4" s="111">
        <f t="shared" si="0"/>
        <v>0.7601</v>
      </c>
      <c r="N4" s="111">
        <f t="shared" si="0"/>
        <v>0.7601</v>
      </c>
      <c r="O4" s="111">
        <f t="shared" si="0"/>
        <v>0.7601</v>
      </c>
      <c r="P4" s="111">
        <f t="shared" si="0"/>
        <v>0.7601</v>
      </c>
      <c r="Q4" s="111">
        <f t="shared" si="0"/>
        <v>0.7601</v>
      </c>
      <c r="R4" s="111">
        <f t="shared" si="0"/>
        <v>0.7601</v>
      </c>
      <c r="S4" s="111">
        <f t="shared" si="1"/>
        <v>0.7601</v>
      </c>
      <c r="T4" s="111">
        <f t="shared" si="1"/>
        <v>0.7601</v>
      </c>
      <c r="U4" s="111">
        <f t="shared" si="1"/>
        <v>0.7601</v>
      </c>
      <c r="V4" s="111">
        <f t="shared" si="1"/>
        <v>0.7601</v>
      </c>
      <c r="W4" s="111">
        <f t="shared" si="1"/>
        <v>0.7601</v>
      </c>
      <c r="X4" s="111">
        <f t="shared" si="1"/>
        <v>0.7601</v>
      </c>
      <c r="Y4" s="111">
        <f t="shared" si="1"/>
        <v>0.7601</v>
      </c>
      <c r="Z4" s="111">
        <f t="shared" si="1"/>
        <v>0.7601</v>
      </c>
      <c r="AA4" s="111">
        <f t="shared" si="1"/>
        <v>0.7601</v>
      </c>
      <c r="AB4" s="111">
        <f t="shared" si="1"/>
        <v>0.7601</v>
      </c>
      <c r="AC4" s="111">
        <f t="shared" si="1"/>
        <v>0.7601</v>
      </c>
      <c r="AD4" s="111">
        <f t="shared" si="1"/>
        <v>0.7601</v>
      </c>
      <c r="AE4" s="111">
        <f t="shared" si="1"/>
        <v>0.7601</v>
      </c>
      <c r="AF4" s="111">
        <f t="shared" si="1"/>
        <v>0.7601</v>
      </c>
      <c r="AG4" s="111">
        <f t="shared" si="1"/>
        <v>0.7601</v>
      </c>
      <c r="AH4" s="111">
        <f t="shared" si="1"/>
        <v>0.7601</v>
      </c>
      <c r="AI4" s="111">
        <f t="shared" si="2"/>
        <v>0.7601</v>
      </c>
      <c r="AJ4" s="111">
        <f t="shared" si="2"/>
        <v>0.7601</v>
      </c>
    </row>
    <row r="5" spans="1:36" ht="14.65" customHeight="1" x14ac:dyDescent="0.35">
      <c r="A5" s="109" t="s">
        <v>138</v>
      </c>
      <c r="B5" s="111">
        <v>0.81100000000000005</v>
      </c>
      <c r="C5" s="111">
        <f t="shared" si="0"/>
        <v>0.81100000000000005</v>
      </c>
      <c r="D5" s="111">
        <f t="shared" si="0"/>
        <v>0.81100000000000005</v>
      </c>
      <c r="E5" s="111">
        <f t="shared" si="0"/>
        <v>0.81100000000000005</v>
      </c>
      <c r="F5" s="111">
        <f t="shared" si="0"/>
        <v>0.81100000000000005</v>
      </c>
      <c r="G5" s="111">
        <f t="shared" si="0"/>
        <v>0.81100000000000005</v>
      </c>
      <c r="H5" s="111">
        <f t="shared" si="0"/>
        <v>0.81100000000000005</v>
      </c>
      <c r="I5" s="111">
        <f t="shared" si="0"/>
        <v>0.81100000000000005</v>
      </c>
      <c r="J5" s="111">
        <f t="shared" si="0"/>
        <v>0.81100000000000005</v>
      </c>
      <c r="K5" s="111">
        <f t="shared" si="0"/>
        <v>0.81100000000000005</v>
      </c>
      <c r="L5" s="111">
        <f t="shared" si="0"/>
        <v>0.81100000000000005</v>
      </c>
      <c r="M5" s="111">
        <f t="shared" si="0"/>
        <v>0.81100000000000005</v>
      </c>
      <c r="N5" s="111">
        <f t="shared" si="0"/>
        <v>0.81100000000000005</v>
      </c>
      <c r="O5" s="111">
        <f t="shared" si="0"/>
        <v>0.81100000000000005</v>
      </c>
      <c r="P5" s="111">
        <f t="shared" si="0"/>
        <v>0.81100000000000005</v>
      </c>
      <c r="Q5" s="111">
        <f t="shared" si="0"/>
        <v>0.81100000000000005</v>
      </c>
      <c r="R5" s="111">
        <f t="shared" si="0"/>
        <v>0.81100000000000005</v>
      </c>
      <c r="S5" s="111">
        <f t="shared" si="1"/>
        <v>0.81100000000000005</v>
      </c>
      <c r="T5" s="111">
        <f t="shared" si="1"/>
        <v>0.81100000000000005</v>
      </c>
      <c r="U5" s="111">
        <f t="shared" si="1"/>
        <v>0.81100000000000005</v>
      </c>
      <c r="V5" s="111">
        <f t="shared" si="1"/>
        <v>0.81100000000000005</v>
      </c>
      <c r="W5" s="111">
        <f t="shared" si="1"/>
        <v>0.81100000000000005</v>
      </c>
      <c r="X5" s="111">
        <f t="shared" si="1"/>
        <v>0.81100000000000005</v>
      </c>
      <c r="Y5" s="111">
        <f t="shared" si="1"/>
        <v>0.81100000000000005</v>
      </c>
      <c r="Z5" s="111">
        <f t="shared" si="1"/>
        <v>0.81100000000000005</v>
      </c>
      <c r="AA5" s="111">
        <f t="shared" si="1"/>
        <v>0.81100000000000005</v>
      </c>
      <c r="AB5" s="111">
        <f t="shared" si="1"/>
        <v>0.81100000000000005</v>
      </c>
      <c r="AC5" s="111">
        <f t="shared" si="1"/>
        <v>0.81100000000000005</v>
      </c>
      <c r="AD5" s="111">
        <f t="shared" si="1"/>
        <v>0.81100000000000005</v>
      </c>
      <c r="AE5" s="111">
        <f t="shared" si="1"/>
        <v>0.81100000000000005</v>
      </c>
      <c r="AF5" s="111">
        <f t="shared" si="1"/>
        <v>0.81100000000000005</v>
      </c>
      <c r="AG5" s="111">
        <f t="shared" si="1"/>
        <v>0.81100000000000005</v>
      </c>
      <c r="AH5" s="111">
        <f t="shared" si="1"/>
        <v>0.81100000000000005</v>
      </c>
      <c r="AI5" s="111">
        <f t="shared" si="2"/>
        <v>0.81100000000000005</v>
      </c>
      <c r="AJ5" s="111">
        <f t="shared" si="2"/>
        <v>0.81100000000000005</v>
      </c>
    </row>
    <row r="6" spans="1:36" ht="14.65" customHeight="1" x14ac:dyDescent="0.35">
      <c r="A6" s="109" t="s">
        <v>139</v>
      </c>
      <c r="B6" s="111">
        <v>0.50792430397826349</v>
      </c>
      <c r="C6" s="111">
        <f t="shared" si="0"/>
        <v>0.50792430397826349</v>
      </c>
      <c r="D6" s="111">
        <f t="shared" si="0"/>
        <v>0.50792430397826349</v>
      </c>
      <c r="E6" s="111">
        <f t="shared" si="0"/>
        <v>0.50792430397826349</v>
      </c>
      <c r="F6" s="111">
        <f t="shared" si="0"/>
        <v>0.50792430397826349</v>
      </c>
      <c r="G6" s="111">
        <f t="shared" si="0"/>
        <v>0.50792430397826349</v>
      </c>
      <c r="H6" s="111">
        <f t="shared" si="0"/>
        <v>0.50792430397826349</v>
      </c>
      <c r="I6" s="111">
        <f t="shared" si="0"/>
        <v>0.50792430397826349</v>
      </c>
      <c r="J6" s="111">
        <f t="shared" si="0"/>
        <v>0.50792430397826349</v>
      </c>
      <c r="K6" s="111">
        <f t="shared" si="0"/>
        <v>0.50792430397826349</v>
      </c>
      <c r="L6" s="111">
        <f t="shared" si="0"/>
        <v>0.50792430397826349</v>
      </c>
      <c r="M6" s="111">
        <f t="shared" si="0"/>
        <v>0.50792430397826349</v>
      </c>
      <c r="N6" s="111">
        <f t="shared" si="0"/>
        <v>0.50792430397826349</v>
      </c>
      <c r="O6" s="111">
        <f t="shared" si="0"/>
        <v>0.50792430397826349</v>
      </c>
      <c r="P6" s="111">
        <f t="shared" si="0"/>
        <v>0.50792430397826349</v>
      </c>
      <c r="Q6" s="111">
        <f t="shared" si="0"/>
        <v>0.50792430397826349</v>
      </c>
      <c r="R6" s="111">
        <f t="shared" si="0"/>
        <v>0.50792430397826349</v>
      </c>
      <c r="S6" s="111">
        <f t="shared" si="1"/>
        <v>0.50792430397826349</v>
      </c>
      <c r="T6" s="111">
        <f t="shared" si="1"/>
        <v>0.50792430397826349</v>
      </c>
      <c r="U6" s="111">
        <f t="shared" si="1"/>
        <v>0.50792430397826349</v>
      </c>
      <c r="V6" s="111">
        <f t="shared" si="1"/>
        <v>0.50792430397826349</v>
      </c>
      <c r="W6" s="111">
        <f t="shared" si="1"/>
        <v>0.50792430397826349</v>
      </c>
      <c r="X6" s="111">
        <f t="shared" si="1"/>
        <v>0.50792430397826349</v>
      </c>
      <c r="Y6" s="111">
        <f t="shared" si="1"/>
        <v>0.50792430397826349</v>
      </c>
      <c r="Z6" s="111">
        <f t="shared" si="1"/>
        <v>0.50792430397826349</v>
      </c>
      <c r="AA6" s="111">
        <f t="shared" si="1"/>
        <v>0.50792430397826349</v>
      </c>
      <c r="AB6" s="111">
        <f t="shared" si="1"/>
        <v>0.50792430397826349</v>
      </c>
      <c r="AC6" s="111">
        <f t="shared" si="1"/>
        <v>0.50792430397826349</v>
      </c>
      <c r="AD6" s="111">
        <f t="shared" si="1"/>
        <v>0.50792430397826349</v>
      </c>
      <c r="AE6" s="111">
        <f t="shared" si="1"/>
        <v>0.50792430397826349</v>
      </c>
      <c r="AF6" s="111">
        <f t="shared" si="1"/>
        <v>0.50792430397826349</v>
      </c>
      <c r="AG6" s="111">
        <f t="shared" si="1"/>
        <v>0.50792430397826349</v>
      </c>
      <c r="AH6" s="111">
        <f t="shared" si="1"/>
        <v>0.50792430397826349</v>
      </c>
      <c r="AI6" s="111">
        <f t="shared" si="2"/>
        <v>0.50792430397826349</v>
      </c>
      <c r="AJ6" s="111">
        <f t="shared" si="2"/>
        <v>0.50792430397826349</v>
      </c>
    </row>
    <row r="7" spans="1:36" ht="14.65" customHeight="1" x14ac:dyDescent="0.35">
      <c r="A7" s="109" t="s">
        <v>140</v>
      </c>
      <c r="B7" s="111">
        <f t="shared" ref="B7:D8" si="3">C7</f>
        <v>0.308</v>
      </c>
      <c r="C7" s="111">
        <f t="shared" si="3"/>
        <v>0.308</v>
      </c>
      <c r="D7" s="111">
        <f t="shared" si="3"/>
        <v>0.308</v>
      </c>
      <c r="E7" s="112">
        <v>0.308</v>
      </c>
      <c r="F7" s="112">
        <v>0.3095</v>
      </c>
      <c r="G7" s="112">
        <v>0.36</v>
      </c>
      <c r="H7" s="112">
        <v>0.36066666666666669</v>
      </c>
      <c r="I7" s="112">
        <v>0.35899999999999999</v>
      </c>
      <c r="J7" s="112">
        <v>0.35799999999999998</v>
      </c>
      <c r="K7" s="112">
        <v>0.36333333333333329</v>
      </c>
      <c r="L7" s="112">
        <v>0.36499999999999999</v>
      </c>
      <c r="M7" s="112">
        <v>0.35666666666666658</v>
      </c>
      <c r="N7" s="112">
        <v>0.35299999999999998</v>
      </c>
      <c r="O7" s="112">
        <v>0.34566666666666662</v>
      </c>
      <c r="P7" s="112">
        <v>0.33833333333333332</v>
      </c>
      <c r="Q7" s="112">
        <v>0.33600000000000002</v>
      </c>
      <c r="R7" s="112">
        <v>0.33300000000000002</v>
      </c>
      <c r="S7" s="112">
        <v>0.33233333333333331</v>
      </c>
      <c r="T7" s="112">
        <v>0.33666666666666673</v>
      </c>
      <c r="U7" s="112">
        <v>0.34200000000000003</v>
      </c>
      <c r="V7" s="112">
        <v>0.34499999999999997</v>
      </c>
      <c r="W7" s="112">
        <v>0.34766666666666662</v>
      </c>
      <c r="X7" s="112">
        <v>0.35033333333333327</v>
      </c>
      <c r="Y7" s="112">
        <v>0.35299999999999998</v>
      </c>
      <c r="Z7" s="112">
        <v>0.35599999999999998</v>
      </c>
      <c r="AA7" s="112">
        <v>0.35799999999999998</v>
      </c>
      <c r="AB7" s="112">
        <v>0.35966666666666658</v>
      </c>
      <c r="AC7" s="112">
        <v>0.36166666666666658</v>
      </c>
      <c r="AD7" s="112">
        <v>0.36366666666666658</v>
      </c>
      <c r="AE7" s="112">
        <v>0.36566666666666658</v>
      </c>
      <c r="AF7" s="112">
        <v>0.36833333333333329</v>
      </c>
      <c r="AG7" s="112">
        <v>0.371</v>
      </c>
      <c r="AH7" s="112">
        <v>0.37400000000000011</v>
      </c>
      <c r="AI7" s="112">
        <v>0.37666666666666671</v>
      </c>
      <c r="AJ7" s="112">
        <v>0.38000000000000012</v>
      </c>
    </row>
    <row r="8" spans="1:36" ht="14.65" customHeight="1" x14ac:dyDescent="0.35">
      <c r="A8" s="109" t="s">
        <v>141</v>
      </c>
      <c r="B8" s="111">
        <f t="shared" si="3"/>
        <v>0.24733333333333329</v>
      </c>
      <c r="C8" s="111">
        <f t="shared" si="3"/>
        <v>0.24733333333333329</v>
      </c>
      <c r="D8" s="111">
        <f t="shared" si="3"/>
        <v>0.24733333333333329</v>
      </c>
      <c r="E8" s="112">
        <v>0.24733333333333329</v>
      </c>
      <c r="F8" s="112">
        <v>0.2466666666666667</v>
      </c>
      <c r="G8" s="112">
        <v>0.2456666666666667</v>
      </c>
      <c r="H8" s="112">
        <v>0.2446666666666667</v>
      </c>
      <c r="I8" s="112">
        <v>0.2436666666666667</v>
      </c>
      <c r="J8" s="112">
        <v>0.24199999999999999</v>
      </c>
      <c r="K8" s="112">
        <v>0.2406666666666667</v>
      </c>
      <c r="L8" s="112">
        <v>0.23966666666666669</v>
      </c>
      <c r="M8" s="112">
        <v>0.24199999999999999</v>
      </c>
      <c r="N8" s="112">
        <v>0.24133333333333329</v>
      </c>
      <c r="O8" s="112">
        <v>0.23966666666666669</v>
      </c>
      <c r="P8" s="112">
        <v>0.23766666666666669</v>
      </c>
      <c r="Q8" s="112">
        <v>0.23699999999999999</v>
      </c>
      <c r="R8" s="112">
        <v>0.23633333333333331</v>
      </c>
      <c r="S8" s="112">
        <v>0.24033333333333329</v>
      </c>
      <c r="T8" s="112">
        <v>0.24</v>
      </c>
      <c r="U8" s="112">
        <v>0.23899999999999999</v>
      </c>
      <c r="V8" s="112">
        <v>0.23799999999999999</v>
      </c>
      <c r="W8" s="112">
        <v>0.23699999999999999</v>
      </c>
      <c r="X8" s="112">
        <v>0.23599999999999999</v>
      </c>
      <c r="Y8" s="112">
        <v>0.23466666666666669</v>
      </c>
      <c r="Z8" s="112">
        <v>0.23300000000000001</v>
      </c>
      <c r="AA8" s="112">
        <v>0.23200000000000001</v>
      </c>
      <c r="AB8" s="112">
        <v>0.23100000000000001</v>
      </c>
      <c r="AC8" s="112">
        <v>0.23</v>
      </c>
      <c r="AD8" s="112">
        <v>0.22900000000000001</v>
      </c>
      <c r="AE8" s="112">
        <v>0.22800000000000001</v>
      </c>
      <c r="AF8" s="112">
        <v>0.22500000000000001</v>
      </c>
      <c r="AG8" s="112">
        <v>0.22266666666666671</v>
      </c>
      <c r="AH8" s="112">
        <v>0.2196666666666667</v>
      </c>
      <c r="AI8" s="112">
        <v>0.216</v>
      </c>
      <c r="AJ8" s="112">
        <v>0.2116666666666667</v>
      </c>
    </row>
    <row r="9" spans="1:36" ht="14.65" customHeight="1" x14ac:dyDescent="0.35">
      <c r="A9" s="109" t="s">
        <v>142</v>
      </c>
      <c r="B9" s="111">
        <f>D9</f>
        <v>0.61199999999999999</v>
      </c>
      <c r="C9" s="111">
        <f>E9</f>
        <v>0.61199999999999999</v>
      </c>
      <c r="D9" s="111">
        <v>0.61199999999999999</v>
      </c>
      <c r="E9" s="111">
        <v>0.61199999999999999</v>
      </c>
      <c r="F9" s="111">
        <v>0.61199999999999999</v>
      </c>
      <c r="G9" s="111">
        <v>0.61199999999999999</v>
      </c>
      <c r="H9" s="111">
        <v>0.61199999999999999</v>
      </c>
      <c r="I9" s="111">
        <v>0.61199999999999999</v>
      </c>
      <c r="J9" s="111">
        <v>0.61199999999999999</v>
      </c>
      <c r="K9" s="111">
        <v>0.61199999999999999</v>
      </c>
      <c r="L9" s="111">
        <v>0.61199999999999999</v>
      </c>
      <c r="M9" s="111">
        <v>0.61199999999999999</v>
      </c>
      <c r="N9" s="111">
        <v>0.61199999999999999</v>
      </c>
      <c r="O9" s="111">
        <v>0.61199999999999999</v>
      </c>
      <c r="P9" s="111">
        <v>0.61199999999999999</v>
      </c>
      <c r="Q9" s="111">
        <v>0.61199999999999999</v>
      </c>
      <c r="R9" s="111">
        <v>0.61199999999999999</v>
      </c>
      <c r="S9" s="111">
        <v>0.61199999999999999</v>
      </c>
      <c r="T9" s="111">
        <v>0.61199999999999999</v>
      </c>
      <c r="U9" s="111">
        <v>0.61199999999999999</v>
      </c>
      <c r="V9" s="111">
        <v>0.61199999999999999</v>
      </c>
      <c r="W9" s="111">
        <v>0.61199999999999999</v>
      </c>
      <c r="X9" s="111">
        <v>0.61199999999999999</v>
      </c>
      <c r="Y9" s="111">
        <v>0.61199999999999999</v>
      </c>
      <c r="Z9" s="111">
        <v>0.61199999999999999</v>
      </c>
      <c r="AA9" s="111">
        <v>0.61199999999999999</v>
      </c>
      <c r="AB9" s="111">
        <v>0.61199999999999999</v>
      </c>
      <c r="AC9" s="111">
        <v>0.61199999999999999</v>
      </c>
      <c r="AD9" s="111">
        <v>0.61199999999999999</v>
      </c>
      <c r="AE9" s="111">
        <v>0.61199999999999999</v>
      </c>
      <c r="AF9" s="111">
        <v>0.61199999999999999</v>
      </c>
      <c r="AG9" s="111">
        <v>0.61199999999999999</v>
      </c>
      <c r="AH9" s="111">
        <v>0.61199999999999999</v>
      </c>
      <c r="AI9" s="111">
        <v>0.61199999999999999</v>
      </c>
      <c r="AJ9" s="111">
        <v>0.61199999999999999</v>
      </c>
    </row>
    <row r="10" spans="1:36" ht="14.65" customHeight="1" x14ac:dyDescent="0.35">
      <c r="A10" s="109" t="s">
        <v>143</v>
      </c>
      <c r="B10" s="111">
        <v>0.56980000000000008</v>
      </c>
      <c r="C10" s="111">
        <f t="shared" ref="C10:R14" si="4">$B10</f>
        <v>0.56980000000000008</v>
      </c>
      <c r="D10" s="111">
        <f t="shared" si="4"/>
        <v>0.56980000000000008</v>
      </c>
      <c r="E10" s="111">
        <f t="shared" si="4"/>
        <v>0.56980000000000008</v>
      </c>
      <c r="F10" s="111">
        <f t="shared" si="4"/>
        <v>0.56980000000000008</v>
      </c>
      <c r="G10" s="111">
        <f t="shared" si="4"/>
        <v>0.56980000000000008</v>
      </c>
      <c r="H10" s="111">
        <f t="shared" si="4"/>
        <v>0.56980000000000008</v>
      </c>
      <c r="I10" s="111">
        <f t="shared" si="4"/>
        <v>0.56980000000000008</v>
      </c>
      <c r="J10" s="111">
        <f t="shared" si="4"/>
        <v>0.56980000000000008</v>
      </c>
      <c r="K10" s="111">
        <f t="shared" si="4"/>
        <v>0.56980000000000008</v>
      </c>
      <c r="L10" s="111">
        <f t="shared" si="4"/>
        <v>0.56980000000000008</v>
      </c>
      <c r="M10" s="111">
        <f t="shared" si="4"/>
        <v>0.56980000000000008</v>
      </c>
      <c r="N10" s="111">
        <f t="shared" si="4"/>
        <v>0.56980000000000008</v>
      </c>
      <c r="O10" s="111">
        <f t="shared" si="4"/>
        <v>0.56980000000000008</v>
      </c>
      <c r="P10" s="111">
        <f t="shared" si="4"/>
        <v>0.56980000000000008</v>
      </c>
      <c r="Q10" s="111">
        <f t="shared" si="4"/>
        <v>0.56980000000000008</v>
      </c>
      <c r="R10" s="111">
        <f t="shared" si="4"/>
        <v>0.56980000000000008</v>
      </c>
      <c r="S10" s="111">
        <f t="shared" ref="S10:AH14" si="5">$B10</f>
        <v>0.56980000000000008</v>
      </c>
      <c r="T10" s="111">
        <f t="shared" si="5"/>
        <v>0.56980000000000008</v>
      </c>
      <c r="U10" s="111">
        <f t="shared" si="5"/>
        <v>0.56980000000000008</v>
      </c>
      <c r="V10" s="111">
        <f t="shared" si="5"/>
        <v>0.56980000000000008</v>
      </c>
      <c r="W10" s="111">
        <f t="shared" si="5"/>
        <v>0.56980000000000008</v>
      </c>
      <c r="X10" s="111">
        <f t="shared" si="5"/>
        <v>0.56980000000000008</v>
      </c>
      <c r="Y10" s="111">
        <f t="shared" si="5"/>
        <v>0.56980000000000008</v>
      </c>
      <c r="Z10" s="111">
        <f t="shared" si="5"/>
        <v>0.56980000000000008</v>
      </c>
      <c r="AA10" s="111">
        <f t="shared" si="5"/>
        <v>0.56980000000000008</v>
      </c>
      <c r="AB10" s="111">
        <f t="shared" si="5"/>
        <v>0.56980000000000008</v>
      </c>
      <c r="AC10" s="111">
        <f t="shared" si="5"/>
        <v>0.56980000000000008</v>
      </c>
      <c r="AD10" s="111">
        <f t="shared" si="5"/>
        <v>0.56980000000000008</v>
      </c>
      <c r="AE10" s="111">
        <f t="shared" si="5"/>
        <v>0.56980000000000008</v>
      </c>
      <c r="AF10" s="111">
        <f t="shared" si="5"/>
        <v>0.56980000000000008</v>
      </c>
      <c r="AG10" s="111">
        <f t="shared" si="5"/>
        <v>0.56980000000000008</v>
      </c>
      <c r="AH10" s="111">
        <f t="shared" si="5"/>
        <v>0.56980000000000008</v>
      </c>
      <c r="AI10" s="111">
        <f t="shared" ref="AI10:AJ14" si="6">$B10</f>
        <v>0.56980000000000008</v>
      </c>
      <c r="AJ10" s="111">
        <f t="shared" si="6"/>
        <v>0.56980000000000008</v>
      </c>
    </row>
    <row r="11" spans="1:36" ht="14.65" customHeight="1" x14ac:dyDescent="0.35">
      <c r="A11" s="109" t="s">
        <v>144</v>
      </c>
      <c r="B11" s="111">
        <v>0.70620000000000005</v>
      </c>
      <c r="C11" s="111">
        <f t="shared" si="4"/>
        <v>0.70620000000000005</v>
      </c>
      <c r="D11" s="111">
        <f t="shared" si="4"/>
        <v>0.70620000000000005</v>
      </c>
      <c r="E11" s="111">
        <f t="shared" si="4"/>
        <v>0.70620000000000005</v>
      </c>
      <c r="F11" s="111">
        <f t="shared" si="4"/>
        <v>0.70620000000000005</v>
      </c>
      <c r="G11" s="111">
        <f t="shared" si="4"/>
        <v>0.70620000000000005</v>
      </c>
      <c r="H11" s="111">
        <f t="shared" si="4"/>
        <v>0.70620000000000005</v>
      </c>
      <c r="I11" s="111">
        <f t="shared" si="4"/>
        <v>0.70620000000000005</v>
      </c>
      <c r="J11" s="111">
        <f t="shared" si="4"/>
        <v>0.70620000000000005</v>
      </c>
      <c r="K11" s="111">
        <f t="shared" si="4"/>
        <v>0.70620000000000005</v>
      </c>
      <c r="L11" s="111">
        <f t="shared" si="4"/>
        <v>0.70620000000000005</v>
      </c>
      <c r="M11" s="111">
        <f t="shared" si="4"/>
        <v>0.70620000000000005</v>
      </c>
      <c r="N11" s="111">
        <f t="shared" si="4"/>
        <v>0.70620000000000005</v>
      </c>
      <c r="O11" s="111">
        <f t="shared" si="4"/>
        <v>0.70620000000000005</v>
      </c>
      <c r="P11" s="111">
        <f t="shared" si="4"/>
        <v>0.70620000000000005</v>
      </c>
      <c r="Q11" s="111">
        <f t="shared" si="4"/>
        <v>0.70620000000000005</v>
      </c>
      <c r="R11" s="111">
        <f t="shared" si="4"/>
        <v>0.70620000000000005</v>
      </c>
      <c r="S11" s="111">
        <f t="shared" si="5"/>
        <v>0.70620000000000005</v>
      </c>
      <c r="T11" s="111">
        <f t="shared" si="5"/>
        <v>0.70620000000000005</v>
      </c>
      <c r="U11" s="111">
        <f t="shared" si="5"/>
        <v>0.70620000000000005</v>
      </c>
      <c r="V11" s="111">
        <f t="shared" si="5"/>
        <v>0.70620000000000005</v>
      </c>
      <c r="W11" s="111">
        <f t="shared" si="5"/>
        <v>0.70620000000000005</v>
      </c>
      <c r="X11" s="111">
        <f t="shared" si="5"/>
        <v>0.70620000000000005</v>
      </c>
      <c r="Y11" s="111">
        <f t="shared" si="5"/>
        <v>0.70620000000000005</v>
      </c>
      <c r="Z11" s="111">
        <f t="shared" si="5"/>
        <v>0.70620000000000005</v>
      </c>
      <c r="AA11" s="111">
        <f t="shared" si="5"/>
        <v>0.70620000000000005</v>
      </c>
      <c r="AB11" s="111">
        <f t="shared" si="5"/>
        <v>0.70620000000000005</v>
      </c>
      <c r="AC11" s="111">
        <f t="shared" si="5"/>
        <v>0.70620000000000005</v>
      </c>
      <c r="AD11" s="111">
        <f t="shared" si="5"/>
        <v>0.70620000000000005</v>
      </c>
      <c r="AE11" s="111">
        <f t="shared" si="5"/>
        <v>0.70620000000000005</v>
      </c>
      <c r="AF11" s="111">
        <f t="shared" si="5"/>
        <v>0.70620000000000005</v>
      </c>
      <c r="AG11" s="111">
        <f t="shared" si="5"/>
        <v>0.70620000000000005</v>
      </c>
      <c r="AH11" s="111">
        <f t="shared" si="5"/>
        <v>0.70620000000000005</v>
      </c>
      <c r="AI11" s="111">
        <f t="shared" si="6"/>
        <v>0.70620000000000005</v>
      </c>
      <c r="AJ11" s="111">
        <f t="shared" si="6"/>
        <v>0.70620000000000005</v>
      </c>
    </row>
    <row r="12" spans="1:36" ht="14.65" customHeight="1" x14ac:dyDescent="0.35">
      <c r="A12" s="109" t="s">
        <v>145</v>
      </c>
      <c r="B12" s="111">
        <v>0.23100000000000001</v>
      </c>
      <c r="C12" s="111">
        <f t="shared" si="4"/>
        <v>0.23100000000000001</v>
      </c>
      <c r="D12" s="111">
        <f t="shared" si="4"/>
        <v>0.23100000000000001</v>
      </c>
      <c r="E12" s="111">
        <f t="shared" si="4"/>
        <v>0.23100000000000001</v>
      </c>
      <c r="F12" s="111">
        <f t="shared" si="4"/>
        <v>0.23100000000000001</v>
      </c>
      <c r="G12" s="111">
        <f t="shared" si="4"/>
        <v>0.23100000000000001</v>
      </c>
      <c r="H12" s="111">
        <f t="shared" si="4"/>
        <v>0.23100000000000001</v>
      </c>
      <c r="I12" s="111">
        <f t="shared" si="4"/>
        <v>0.23100000000000001</v>
      </c>
      <c r="J12" s="111">
        <f t="shared" si="4"/>
        <v>0.23100000000000001</v>
      </c>
      <c r="K12" s="111">
        <f t="shared" si="4"/>
        <v>0.23100000000000001</v>
      </c>
      <c r="L12" s="111">
        <f t="shared" si="4"/>
        <v>0.23100000000000001</v>
      </c>
      <c r="M12" s="111">
        <f t="shared" si="4"/>
        <v>0.23100000000000001</v>
      </c>
      <c r="N12" s="111">
        <f t="shared" si="4"/>
        <v>0.23100000000000001</v>
      </c>
      <c r="O12" s="111">
        <f t="shared" si="4"/>
        <v>0.23100000000000001</v>
      </c>
      <c r="P12" s="111">
        <f t="shared" si="4"/>
        <v>0.23100000000000001</v>
      </c>
      <c r="Q12" s="111">
        <f t="shared" si="4"/>
        <v>0.23100000000000001</v>
      </c>
      <c r="R12" s="111">
        <f t="shared" si="4"/>
        <v>0.23100000000000001</v>
      </c>
      <c r="S12" s="111">
        <f t="shared" si="5"/>
        <v>0.23100000000000001</v>
      </c>
      <c r="T12" s="111">
        <f t="shared" si="5"/>
        <v>0.23100000000000001</v>
      </c>
      <c r="U12" s="111">
        <f t="shared" si="5"/>
        <v>0.23100000000000001</v>
      </c>
      <c r="V12" s="111">
        <f t="shared" si="5"/>
        <v>0.23100000000000001</v>
      </c>
      <c r="W12" s="111">
        <f t="shared" si="5"/>
        <v>0.23100000000000001</v>
      </c>
      <c r="X12" s="111">
        <f t="shared" si="5"/>
        <v>0.23100000000000001</v>
      </c>
      <c r="Y12" s="111">
        <f t="shared" si="5"/>
        <v>0.23100000000000001</v>
      </c>
      <c r="Z12" s="111">
        <f t="shared" si="5"/>
        <v>0.23100000000000001</v>
      </c>
      <c r="AA12" s="111">
        <f t="shared" si="5"/>
        <v>0.23100000000000001</v>
      </c>
      <c r="AB12" s="111">
        <f t="shared" si="5"/>
        <v>0.23100000000000001</v>
      </c>
      <c r="AC12" s="111">
        <f t="shared" si="5"/>
        <v>0.23100000000000001</v>
      </c>
      <c r="AD12" s="111">
        <f t="shared" si="5"/>
        <v>0.23100000000000001</v>
      </c>
      <c r="AE12" s="111">
        <f t="shared" si="5"/>
        <v>0.23100000000000001</v>
      </c>
      <c r="AF12" s="111">
        <f t="shared" si="5"/>
        <v>0.23100000000000001</v>
      </c>
      <c r="AG12" s="111">
        <f t="shared" si="5"/>
        <v>0.23100000000000001</v>
      </c>
      <c r="AH12" s="111">
        <f t="shared" si="5"/>
        <v>0.23100000000000001</v>
      </c>
      <c r="AI12" s="111">
        <f t="shared" si="6"/>
        <v>0.23100000000000001</v>
      </c>
      <c r="AJ12" s="111">
        <f t="shared" si="6"/>
        <v>0.23100000000000001</v>
      </c>
    </row>
    <row r="13" spans="1:36" ht="14.65" customHeight="1" x14ac:dyDescent="0.35">
      <c r="A13" s="109" t="s">
        <v>146</v>
      </c>
      <c r="B13" s="111">
        <v>0.14080000000000001</v>
      </c>
      <c r="C13" s="111">
        <f t="shared" si="4"/>
        <v>0.14080000000000001</v>
      </c>
      <c r="D13" s="111">
        <f t="shared" si="4"/>
        <v>0.14080000000000001</v>
      </c>
      <c r="E13" s="111">
        <f t="shared" si="4"/>
        <v>0.14080000000000001</v>
      </c>
      <c r="F13" s="111">
        <f t="shared" si="4"/>
        <v>0.14080000000000001</v>
      </c>
      <c r="G13" s="111">
        <f t="shared" si="4"/>
        <v>0.14080000000000001</v>
      </c>
      <c r="H13" s="111">
        <f t="shared" si="4"/>
        <v>0.14080000000000001</v>
      </c>
      <c r="I13" s="111">
        <f t="shared" si="4"/>
        <v>0.14080000000000001</v>
      </c>
      <c r="J13" s="111">
        <f t="shared" si="4"/>
        <v>0.14080000000000001</v>
      </c>
      <c r="K13" s="111">
        <f t="shared" si="4"/>
        <v>0.14080000000000001</v>
      </c>
      <c r="L13" s="111">
        <f t="shared" si="4"/>
        <v>0.14080000000000001</v>
      </c>
      <c r="M13" s="111">
        <f t="shared" si="4"/>
        <v>0.14080000000000001</v>
      </c>
      <c r="N13" s="111">
        <f t="shared" si="4"/>
        <v>0.14080000000000001</v>
      </c>
      <c r="O13" s="111">
        <f t="shared" si="4"/>
        <v>0.14080000000000001</v>
      </c>
      <c r="P13" s="111">
        <f t="shared" si="4"/>
        <v>0.14080000000000001</v>
      </c>
      <c r="Q13" s="111">
        <f t="shared" si="4"/>
        <v>0.14080000000000001</v>
      </c>
      <c r="R13" s="111">
        <f t="shared" si="4"/>
        <v>0.14080000000000001</v>
      </c>
      <c r="S13" s="111">
        <f t="shared" si="5"/>
        <v>0.14080000000000001</v>
      </c>
      <c r="T13" s="111">
        <f t="shared" si="5"/>
        <v>0.14080000000000001</v>
      </c>
      <c r="U13" s="111">
        <f t="shared" si="5"/>
        <v>0.14080000000000001</v>
      </c>
      <c r="V13" s="111">
        <f t="shared" si="5"/>
        <v>0.14080000000000001</v>
      </c>
      <c r="W13" s="111">
        <f t="shared" si="5"/>
        <v>0.14080000000000001</v>
      </c>
      <c r="X13" s="111">
        <f t="shared" si="5"/>
        <v>0.14080000000000001</v>
      </c>
      <c r="Y13" s="111">
        <f t="shared" si="5"/>
        <v>0.14080000000000001</v>
      </c>
      <c r="Z13" s="111">
        <f t="shared" si="5"/>
        <v>0.14080000000000001</v>
      </c>
      <c r="AA13" s="111">
        <f t="shared" si="5"/>
        <v>0.14080000000000001</v>
      </c>
      <c r="AB13" s="111">
        <f t="shared" si="5"/>
        <v>0.14080000000000001</v>
      </c>
      <c r="AC13" s="111">
        <f t="shared" si="5"/>
        <v>0.14080000000000001</v>
      </c>
      <c r="AD13" s="111">
        <f t="shared" si="5"/>
        <v>0.14080000000000001</v>
      </c>
      <c r="AE13" s="111">
        <f t="shared" si="5"/>
        <v>0.14080000000000001</v>
      </c>
      <c r="AF13" s="111">
        <f t="shared" si="5"/>
        <v>0.14080000000000001</v>
      </c>
      <c r="AG13" s="111">
        <f t="shared" si="5"/>
        <v>0.14080000000000001</v>
      </c>
      <c r="AH13" s="111">
        <f t="shared" si="5"/>
        <v>0.14080000000000001</v>
      </c>
      <c r="AI13" s="111">
        <f t="shared" si="6"/>
        <v>0.14080000000000001</v>
      </c>
      <c r="AJ13" s="111">
        <f t="shared" si="6"/>
        <v>0.14080000000000001</v>
      </c>
    </row>
    <row r="14" spans="1:36" ht="14.65" customHeight="1" x14ac:dyDescent="0.35">
      <c r="A14" s="109" t="s">
        <v>147</v>
      </c>
      <c r="B14" s="111">
        <v>0.34991204776958207</v>
      </c>
      <c r="C14" s="111">
        <f t="shared" si="4"/>
        <v>0.34991204776958207</v>
      </c>
      <c r="D14" s="111">
        <f t="shared" si="4"/>
        <v>0.34991204776958207</v>
      </c>
      <c r="E14" s="111">
        <f t="shared" si="4"/>
        <v>0.34991204776958207</v>
      </c>
      <c r="F14" s="111">
        <f t="shared" si="4"/>
        <v>0.34991204776958207</v>
      </c>
      <c r="G14" s="111">
        <f t="shared" si="4"/>
        <v>0.34991204776958207</v>
      </c>
      <c r="H14" s="111">
        <f t="shared" si="4"/>
        <v>0.34991204776958207</v>
      </c>
      <c r="I14" s="111">
        <f t="shared" si="4"/>
        <v>0.34991204776958207</v>
      </c>
      <c r="J14" s="111">
        <f t="shared" si="4"/>
        <v>0.34991204776958207</v>
      </c>
      <c r="K14" s="111">
        <f t="shared" si="4"/>
        <v>0.34991204776958207</v>
      </c>
      <c r="L14" s="111">
        <f t="shared" si="4"/>
        <v>0.34991204776958207</v>
      </c>
      <c r="M14" s="111">
        <f t="shared" si="4"/>
        <v>0.34991204776958207</v>
      </c>
      <c r="N14" s="111">
        <f t="shared" si="4"/>
        <v>0.34991204776958207</v>
      </c>
      <c r="O14" s="111">
        <f t="shared" si="4"/>
        <v>0.34991204776958207</v>
      </c>
      <c r="P14" s="111">
        <f t="shared" si="4"/>
        <v>0.34991204776958207</v>
      </c>
      <c r="Q14" s="111">
        <f t="shared" si="4"/>
        <v>0.34991204776958207</v>
      </c>
      <c r="R14" s="111">
        <f t="shared" si="4"/>
        <v>0.34991204776958207</v>
      </c>
      <c r="S14" s="111">
        <f t="shared" si="5"/>
        <v>0.34991204776958207</v>
      </c>
      <c r="T14" s="111">
        <f t="shared" si="5"/>
        <v>0.34991204776958207</v>
      </c>
      <c r="U14" s="111">
        <f t="shared" si="5"/>
        <v>0.34991204776958207</v>
      </c>
      <c r="V14" s="111">
        <f t="shared" si="5"/>
        <v>0.34991204776958207</v>
      </c>
      <c r="W14" s="111">
        <f t="shared" si="5"/>
        <v>0.34991204776958207</v>
      </c>
      <c r="X14" s="111">
        <f t="shared" si="5"/>
        <v>0.34991204776958207</v>
      </c>
      <c r="Y14" s="111">
        <f t="shared" si="5"/>
        <v>0.34991204776958207</v>
      </c>
      <c r="Z14" s="111">
        <f t="shared" si="5"/>
        <v>0.34991204776958207</v>
      </c>
      <c r="AA14" s="111">
        <f t="shared" si="5"/>
        <v>0.34991204776958207</v>
      </c>
      <c r="AB14" s="111">
        <f t="shared" si="5"/>
        <v>0.34991204776958207</v>
      </c>
      <c r="AC14" s="111">
        <f t="shared" si="5"/>
        <v>0.34991204776958207</v>
      </c>
      <c r="AD14" s="111">
        <f t="shared" si="5"/>
        <v>0.34991204776958207</v>
      </c>
      <c r="AE14" s="111">
        <f t="shared" si="5"/>
        <v>0.34991204776958207</v>
      </c>
      <c r="AF14" s="111">
        <f t="shared" si="5"/>
        <v>0.34991204776958207</v>
      </c>
      <c r="AG14" s="111">
        <f t="shared" si="5"/>
        <v>0.34991204776958207</v>
      </c>
      <c r="AH14" s="111">
        <f t="shared" si="5"/>
        <v>0.34991204776958207</v>
      </c>
      <c r="AI14" s="111">
        <f t="shared" si="6"/>
        <v>0.34991204776958207</v>
      </c>
      <c r="AJ14" s="111">
        <f t="shared" si="6"/>
        <v>0.34991204776958207</v>
      </c>
    </row>
    <row r="15" spans="1:36" ht="14.65" customHeight="1" x14ac:dyDescent="0.35">
      <c r="A15" s="109" t="s">
        <v>148</v>
      </c>
      <c r="B15" s="111">
        <v>0.44</v>
      </c>
      <c r="C15" s="111">
        <f>B15</f>
        <v>0.44</v>
      </c>
      <c r="D15" s="111">
        <f>E15</f>
        <v>0.44</v>
      </c>
      <c r="E15" s="112">
        <v>0.44</v>
      </c>
      <c r="F15" s="112">
        <v>0.44</v>
      </c>
      <c r="G15" s="112">
        <v>0.44</v>
      </c>
      <c r="H15" s="112">
        <v>0.44</v>
      </c>
      <c r="I15" s="112">
        <v>0.44</v>
      </c>
      <c r="J15" s="112">
        <v>0.44</v>
      </c>
      <c r="K15" s="112">
        <v>0.44</v>
      </c>
      <c r="L15" s="112">
        <v>0.44</v>
      </c>
      <c r="M15" s="112">
        <v>0.44</v>
      </c>
      <c r="N15" s="112">
        <v>0.44</v>
      </c>
      <c r="O15" s="112">
        <v>0.44</v>
      </c>
      <c r="P15" s="112">
        <v>0.44</v>
      </c>
      <c r="Q15" s="112">
        <v>0.44</v>
      </c>
      <c r="R15" s="112">
        <v>0.44</v>
      </c>
      <c r="S15" s="112">
        <v>0.44</v>
      </c>
      <c r="T15" s="112">
        <v>0.44</v>
      </c>
      <c r="U15" s="112">
        <v>0.44</v>
      </c>
      <c r="V15" s="112">
        <v>0.44</v>
      </c>
      <c r="W15" s="112">
        <v>0.44</v>
      </c>
      <c r="X15" s="112">
        <v>0.44</v>
      </c>
      <c r="Y15" s="112">
        <v>0.44</v>
      </c>
      <c r="Z15" s="112">
        <v>0.44</v>
      </c>
      <c r="AA15" s="112">
        <v>0.44</v>
      </c>
      <c r="AB15" s="112">
        <v>0.44</v>
      </c>
      <c r="AC15" s="112">
        <v>0.44</v>
      </c>
      <c r="AD15" s="112">
        <v>0.44</v>
      </c>
      <c r="AE15" s="112">
        <v>0.44</v>
      </c>
      <c r="AF15" s="112">
        <v>0.44</v>
      </c>
      <c r="AG15" s="112">
        <v>0.44</v>
      </c>
      <c r="AH15" s="112">
        <v>0.44</v>
      </c>
      <c r="AI15" s="112">
        <v>0.44</v>
      </c>
      <c r="AJ15" s="112">
        <v>0.44</v>
      </c>
    </row>
    <row r="16" spans="1:36" ht="14.65" customHeight="1" x14ac:dyDescent="0.35">
      <c r="A16" s="109" t="s">
        <v>149</v>
      </c>
      <c r="B16" s="111">
        <v>0.23100000000000001</v>
      </c>
      <c r="C16" s="111">
        <f t="shared" ref="C16:R18" si="7">$B16</f>
        <v>0.23100000000000001</v>
      </c>
      <c r="D16" s="111">
        <f t="shared" si="7"/>
        <v>0.23100000000000001</v>
      </c>
      <c r="E16" s="111">
        <f t="shared" si="7"/>
        <v>0.23100000000000001</v>
      </c>
      <c r="F16" s="111">
        <f t="shared" si="7"/>
        <v>0.23100000000000001</v>
      </c>
      <c r="G16" s="111">
        <f t="shared" si="7"/>
        <v>0.23100000000000001</v>
      </c>
      <c r="H16" s="111">
        <f t="shared" si="7"/>
        <v>0.23100000000000001</v>
      </c>
      <c r="I16" s="111">
        <f t="shared" si="7"/>
        <v>0.23100000000000001</v>
      </c>
      <c r="J16" s="111">
        <f t="shared" si="7"/>
        <v>0.23100000000000001</v>
      </c>
      <c r="K16" s="111">
        <f t="shared" si="7"/>
        <v>0.23100000000000001</v>
      </c>
      <c r="L16" s="111">
        <f t="shared" si="7"/>
        <v>0.23100000000000001</v>
      </c>
      <c r="M16" s="111">
        <f t="shared" si="7"/>
        <v>0.23100000000000001</v>
      </c>
      <c r="N16" s="111">
        <f t="shared" si="7"/>
        <v>0.23100000000000001</v>
      </c>
      <c r="O16" s="111">
        <f t="shared" si="7"/>
        <v>0.23100000000000001</v>
      </c>
      <c r="P16" s="111">
        <f t="shared" si="7"/>
        <v>0.23100000000000001</v>
      </c>
      <c r="Q16" s="111">
        <f t="shared" si="7"/>
        <v>0.23100000000000001</v>
      </c>
      <c r="R16" s="111">
        <f t="shared" si="7"/>
        <v>0.23100000000000001</v>
      </c>
      <c r="S16" s="111">
        <f t="shared" ref="S16:AH18" si="8">$B16</f>
        <v>0.23100000000000001</v>
      </c>
      <c r="T16" s="111">
        <f t="shared" si="8"/>
        <v>0.23100000000000001</v>
      </c>
      <c r="U16" s="111">
        <f t="shared" si="8"/>
        <v>0.23100000000000001</v>
      </c>
      <c r="V16" s="111">
        <f t="shared" si="8"/>
        <v>0.23100000000000001</v>
      </c>
      <c r="W16" s="111">
        <f t="shared" si="8"/>
        <v>0.23100000000000001</v>
      </c>
      <c r="X16" s="111">
        <f t="shared" si="8"/>
        <v>0.23100000000000001</v>
      </c>
      <c r="Y16" s="111">
        <f t="shared" si="8"/>
        <v>0.23100000000000001</v>
      </c>
      <c r="Z16" s="111">
        <f t="shared" si="8"/>
        <v>0.23100000000000001</v>
      </c>
      <c r="AA16" s="111">
        <f t="shared" si="8"/>
        <v>0.23100000000000001</v>
      </c>
      <c r="AB16" s="111">
        <f t="shared" si="8"/>
        <v>0.23100000000000001</v>
      </c>
      <c r="AC16" s="111">
        <f t="shared" si="8"/>
        <v>0.23100000000000001</v>
      </c>
      <c r="AD16" s="111">
        <f t="shared" si="8"/>
        <v>0.23100000000000001</v>
      </c>
      <c r="AE16" s="111">
        <f t="shared" si="8"/>
        <v>0.23100000000000001</v>
      </c>
      <c r="AF16" s="111">
        <f t="shared" si="8"/>
        <v>0.23100000000000001</v>
      </c>
      <c r="AG16" s="111">
        <f t="shared" si="8"/>
        <v>0.23100000000000001</v>
      </c>
      <c r="AH16" s="111">
        <f t="shared" si="8"/>
        <v>0.23100000000000001</v>
      </c>
      <c r="AI16" s="111">
        <f t="shared" ref="AI16:AJ18" si="9">$B16</f>
        <v>0.23100000000000001</v>
      </c>
      <c r="AJ16" s="111">
        <f t="shared" si="9"/>
        <v>0.23100000000000001</v>
      </c>
    </row>
    <row r="17" spans="1:36" ht="14.65" customHeight="1" x14ac:dyDescent="0.35">
      <c r="A17" s="109" t="s">
        <v>150</v>
      </c>
      <c r="B17" s="111">
        <v>0.23100000000000001</v>
      </c>
      <c r="C17" s="111">
        <f t="shared" si="7"/>
        <v>0.23100000000000001</v>
      </c>
      <c r="D17" s="111">
        <f t="shared" si="7"/>
        <v>0.23100000000000001</v>
      </c>
      <c r="E17" s="111">
        <f t="shared" si="7"/>
        <v>0.23100000000000001</v>
      </c>
      <c r="F17" s="111">
        <f t="shared" si="7"/>
        <v>0.23100000000000001</v>
      </c>
      <c r="G17" s="111">
        <f t="shared" si="7"/>
        <v>0.23100000000000001</v>
      </c>
      <c r="H17" s="111">
        <f t="shared" si="7"/>
        <v>0.23100000000000001</v>
      </c>
      <c r="I17" s="111">
        <f t="shared" si="7"/>
        <v>0.23100000000000001</v>
      </c>
      <c r="J17" s="111">
        <f t="shared" si="7"/>
        <v>0.23100000000000001</v>
      </c>
      <c r="K17" s="111">
        <f t="shared" si="7"/>
        <v>0.23100000000000001</v>
      </c>
      <c r="L17" s="111">
        <f t="shared" si="7"/>
        <v>0.23100000000000001</v>
      </c>
      <c r="M17" s="111">
        <f t="shared" si="7"/>
        <v>0.23100000000000001</v>
      </c>
      <c r="N17" s="111">
        <f t="shared" si="7"/>
        <v>0.23100000000000001</v>
      </c>
      <c r="O17" s="111">
        <f t="shared" si="7"/>
        <v>0.23100000000000001</v>
      </c>
      <c r="P17" s="111">
        <f t="shared" si="7"/>
        <v>0.23100000000000001</v>
      </c>
      <c r="Q17" s="111">
        <f t="shared" si="7"/>
        <v>0.23100000000000001</v>
      </c>
      <c r="R17" s="111">
        <f t="shared" si="7"/>
        <v>0.23100000000000001</v>
      </c>
      <c r="S17" s="111">
        <f t="shared" si="8"/>
        <v>0.23100000000000001</v>
      </c>
      <c r="T17" s="111">
        <f t="shared" si="8"/>
        <v>0.23100000000000001</v>
      </c>
      <c r="U17" s="111">
        <f t="shared" si="8"/>
        <v>0.23100000000000001</v>
      </c>
      <c r="V17" s="111">
        <f t="shared" si="8"/>
        <v>0.23100000000000001</v>
      </c>
      <c r="W17" s="111">
        <f t="shared" si="8"/>
        <v>0.23100000000000001</v>
      </c>
      <c r="X17" s="111">
        <f t="shared" si="8"/>
        <v>0.23100000000000001</v>
      </c>
      <c r="Y17" s="111">
        <f t="shared" si="8"/>
        <v>0.23100000000000001</v>
      </c>
      <c r="Z17" s="111">
        <f t="shared" si="8"/>
        <v>0.23100000000000001</v>
      </c>
      <c r="AA17" s="111">
        <f t="shared" si="8"/>
        <v>0.23100000000000001</v>
      </c>
      <c r="AB17" s="111">
        <f t="shared" si="8"/>
        <v>0.23100000000000001</v>
      </c>
      <c r="AC17" s="111">
        <f t="shared" si="8"/>
        <v>0.23100000000000001</v>
      </c>
      <c r="AD17" s="111">
        <f t="shared" si="8"/>
        <v>0.23100000000000001</v>
      </c>
      <c r="AE17" s="111">
        <f t="shared" si="8"/>
        <v>0.23100000000000001</v>
      </c>
      <c r="AF17" s="111">
        <f t="shared" si="8"/>
        <v>0.23100000000000001</v>
      </c>
      <c r="AG17" s="111">
        <f t="shared" si="8"/>
        <v>0.23100000000000001</v>
      </c>
      <c r="AH17" s="111">
        <f t="shared" si="8"/>
        <v>0.23100000000000001</v>
      </c>
      <c r="AI17" s="111">
        <f t="shared" si="9"/>
        <v>0.23100000000000001</v>
      </c>
      <c r="AJ17" s="111">
        <f t="shared" si="9"/>
        <v>0.23100000000000001</v>
      </c>
    </row>
    <row r="18" spans="1:36" ht="14.65" customHeight="1" x14ac:dyDescent="0.35">
      <c r="A18" s="109" t="s">
        <v>151</v>
      </c>
      <c r="B18" s="111">
        <v>0.28490000000000004</v>
      </c>
      <c r="C18" s="111">
        <f t="shared" si="7"/>
        <v>0.28490000000000004</v>
      </c>
      <c r="D18" s="111">
        <f t="shared" si="7"/>
        <v>0.28490000000000004</v>
      </c>
      <c r="E18" s="111">
        <f t="shared" si="7"/>
        <v>0.28490000000000004</v>
      </c>
      <c r="F18" s="111">
        <f t="shared" si="7"/>
        <v>0.28490000000000004</v>
      </c>
      <c r="G18" s="111">
        <f t="shared" si="7"/>
        <v>0.28490000000000004</v>
      </c>
      <c r="H18" s="111">
        <f t="shared" si="7"/>
        <v>0.28490000000000004</v>
      </c>
      <c r="I18" s="111">
        <f t="shared" si="7"/>
        <v>0.28490000000000004</v>
      </c>
      <c r="J18" s="111">
        <f t="shared" si="7"/>
        <v>0.28490000000000004</v>
      </c>
      <c r="K18" s="111">
        <f t="shared" si="7"/>
        <v>0.28490000000000004</v>
      </c>
      <c r="L18" s="111">
        <f t="shared" si="7"/>
        <v>0.28490000000000004</v>
      </c>
      <c r="M18" s="111">
        <f t="shared" si="7"/>
        <v>0.28490000000000004</v>
      </c>
      <c r="N18" s="111">
        <f t="shared" si="7"/>
        <v>0.28490000000000004</v>
      </c>
      <c r="O18" s="111">
        <f t="shared" si="7"/>
        <v>0.28490000000000004</v>
      </c>
      <c r="P18" s="111">
        <f t="shared" si="7"/>
        <v>0.28490000000000004</v>
      </c>
      <c r="Q18" s="111">
        <f t="shared" si="7"/>
        <v>0.28490000000000004</v>
      </c>
      <c r="R18" s="111">
        <f t="shared" si="7"/>
        <v>0.28490000000000004</v>
      </c>
      <c r="S18" s="111">
        <f t="shared" si="8"/>
        <v>0.28490000000000004</v>
      </c>
      <c r="T18" s="111">
        <f t="shared" si="8"/>
        <v>0.28490000000000004</v>
      </c>
      <c r="U18" s="111">
        <f t="shared" si="8"/>
        <v>0.28490000000000004</v>
      </c>
      <c r="V18" s="111">
        <f t="shared" si="8"/>
        <v>0.28490000000000004</v>
      </c>
      <c r="W18" s="111">
        <f t="shared" si="8"/>
        <v>0.28490000000000004</v>
      </c>
      <c r="X18" s="111">
        <f t="shared" si="8"/>
        <v>0.28490000000000004</v>
      </c>
      <c r="Y18" s="111">
        <f t="shared" si="8"/>
        <v>0.28490000000000004</v>
      </c>
      <c r="Z18" s="111">
        <f t="shared" si="8"/>
        <v>0.28490000000000004</v>
      </c>
      <c r="AA18" s="111">
        <f t="shared" si="8"/>
        <v>0.28490000000000004</v>
      </c>
      <c r="AB18" s="111">
        <f t="shared" si="8"/>
        <v>0.28490000000000004</v>
      </c>
      <c r="AC18" s="111">
        <f t="shared" si="8"/>
        <v>0.28490000000000004</v>
      </c>
      <c r="AD18" s="111">
        <f t="shared" si="8"/>
        <v>0.28490000000000004</v>
      </c>
      <c r="AE18" s="111">
        <f t="shared" si="8"/>
        <v>0.28490000000000004</v>
      </c>
      <c r="AF18" s="111">
        <f t="shared" si="8"/>
        <v>0.28490000000000004</v>
      </c>
      <c r="AG18" s="111">
        <f t="shared" si="8"/>
        <v>0.28490000000000004</v>
      </c>
      <c r="AH18" s="111">
        <f t="shared" si="8"/>
        <v>0.28490000000000004</v>
      </c>
      <c r="AI18" s="111">
        <f t="shared" si="9"/>
        <v>0.28490000000000004</v>
      </c>
      <c r="AJ18" s="111">
        <f t="shared" si="9"/>
        <v>0.28490000000000004</v>
      </c>
    </row>
    <row r="19" spans="1:36" ht="14.65" customHeight="1" x14ac:dyDescent="0.35">
      <c r="A19" s="109"/>
      <c r="B19" s="109"/>
      <c r="C19" s="109"/>
      <c r="D19" s="109"/>
    </row>
    <row r="20" spans="1:36" ht="14.65" customHeight="1" x14ac:dyDescent="0.35">
      <c r="A20" s="109"/>
      <c r="B20" s="109"/>
      <c r="C20" s="109"/>
      <c r="D20" s="109"/>
    </row>
    <row r="21" spans="1:36" ht="14.65" customHeight="1" x14ac:dyDescent="0.35">
      <c r="A21" s="109"/>
      <c r="B21" s="109"/>
      <c r="C21" s="109"/>
      <c r="D21" s="109"/>
    </row>
    <row r="22" spans="1:36" ht="15.75" customHeight="1" x14ac:dyDescent="0.35">
      <c r="A22" s="109"/>
      <c r="B22" s="109"/>
      <c r="C22" s="109"/>
      <c r="D22" s="109"/>
    </row>
    <row r="23" spans="1:36" ht="15.75" customHeight="1" x14ac:dyDescent="0.35">
      <c r="A23" s="109"/>
      <c r="B23" s="109"/>
      <c r="C23" s="109"/>
      <c r="D23" s="109"/>
    </row>
    <row r="24" spans="1:36" ht="15.75" customHeight="1" x14ac:dyDescent="0.35">
      <c r="A24" s="109"/>
      <c r="B24" s="109"/>
      <c r="C24" s="109"/>
      <c r="D24" s="109"/>
    </row>
    <row r="25" spans="1:36" ht="15.75" customHeight="1" x14ac:dyDescent="0.35">
      <c r="A25" s="109"/>
      <c r="B25" s="109"/>
      <c r="C25" s="109"/>
      <c r="D25" s="109"/>
    </row>
    <row r="26" spans="1:36" ht="15.75" customHeight="1" x14ac:dyDescent="0.35">
      <c r="A26" s="109"/>
      <c r="B26" s="109"/>
      <c r="C26" s="109"/>
      <c r="D26" s="109"/>
    </row>
    <row r="27" spans="1:36" ht="15.75" customHeight="1" x14ac:dyDescent="0.35">
      <c r="A27" s="109"/>
      <c r="B27" s="109"/>
      <c r="C27" s="109"/>
      <c r="D27" s="109"/>
    </row>
    <row r="28" spans="1:36" ht="15.75" customHeight="1" x14ac:dyDescent="0.35">
      <c r="A28" s="109"/>
      <c r="B28" s="109"/>
      <c r="C28" s="109"/>
      <c r="D28" s="109"/>
    </row>
    <row r="29" spans="1:36" ht="15.75" customHeight="1" x14ac:dyDescent="0.35">
      <c r="A29" s="109"/>
      <c r="B29" s="109"/>
      <c r="C29" s="109"/>
      <c r="D29" s="109"/>
    </row>
    <row r="30" spans="1:36" ht="15.75" customHeight="1" x14ac:dyDescent="0.35">
      <c r="A30" s="109"/>
      <c r="B30" s="109"/>
      <c r="C30" s="109"/>
      <c r="D30" s="109"/>
    </row>
    <row r="31" spans="1:36" ht="15.75" customHeight="1" x14ac:dyDescent="0.35">
      <c r="A31" s="109"/>
      <c r="B31" s="109"/>
      <c r="C31" s="109"/>
      <c r="D31" s="109"/>
    </row>
    <row r="32" spans="1:36" ht="15.75" customHeight="1" x14ac:dyDescent="0.35">
      <c r="A32" s="109"/>
      <c r="B32" s="109"/>
      <c r="C32" s="109"/>
      <c r="D32" s="109"/>
    </row>
    <row r="33" spans="1:4" ht="15.75" customHeight="1" x14ac:dyDescent="0.35">
      <c r="A33" s="109"/>
      <c r="B33" s="109"/>
      <c r="C33" s="109"/>
      <c r="D33" s="109"/>
    </row>
    <row r="34" spans="1:4" ht="15.75" customHeight="1" x14ac:dyDescent="0.35">
      <c r="A34" s="109"/>
      <c r="B34" s="109"/>
      <c r="C34" s="109"/>
      <c r="D34" s="109"/>
    </row>
    <row r="35" spans="1:4" ht="15.75" customHeight="1" x14ac:dyDescent="0.35">
      <c r="A35" s="109"/>
      <c r="B35" s="109"/>
      <c r="C35" s="109"/>
      <c r="D35" s="109"/>
    </row>
    <row r="36" spans="1:4" ht="15.75" customHeight="1" x14ac:dyDescent="0.35">
      <c r="A36" s="109"/>
      <c r="B36" s="109"/>
      <c r="C36" s="109"/>
      <c r="D36" s="109"/>
    </row>
    <row r="37" spans="1:4" ht="15.75" customHeight="1" x14ac:dyDescent="0.35">
      <c r="A37" s="109"/>
      <c r="B37" s="109"/>
      <c r="C37" s="109"/>
      <c r="D37" s="109"/>
    </row>
    <row r="38" spans="1:4" ht="15.75" customHeight="1" x14ac:dyDescent="0.35">
      <c r="A38" s="109"/>
      <c r="B38" s="109"/>
      <c r="C38" s="109"/>
      <c r="D38" s="109"/>
    </row>
    <row r="39" spans="1:4" ht="15.75" customHeight="1" x14ac:dyDescent="0.35">
      <c r="A39" s="109"/>
      <c r="B39" s="109"/>
      <c r="C39" s="109"/>
      <c r="D39" s="109"/>
    </row>
    <row r="40" spans="1:4" ht="15.75" customHeight="1" x14ac:dyDescent="0.35">
      <c r="A40" s="109"/>
      <c r="B40" s="109"/>
      <c r="C40" s="109"/>
      <c r="D40" s="109"/>
    </row>
    <row r="41" spans="1:4" ht="15.75" customHeight="1" x14ac:dyDescent="0.35">
      <c r="A41" s="109"/>
      <c r="B41" s="109"/>
      <c r="C41" s="109"/>
      <c r="D41" s="109"/>
    </row>
    <row r="42" spans="1:4" ht="15.75" customHeight="1" x14ac:dyDescent="0.35">
      <c r="A42" s="109"/>
      <c r="B42" s="109"/>
      <c r="C42" s="109"/>
      <c r="D42" s="109"/>
    </row>
    <row r="43" spans="1:4" ht="15.75" customHeight="1" x14ac:dyDescent="0.35">
      <c r="A43" s="109"/>
      <c r="B43" s="109"/>
      <c r="C43" s="109"/>
      <c r="D43" s="109"/>
    </row>
    <row r="44" spans="1:4" ht="15.75" customHeight="1" x14ac:dyDescent="0.35">
      <c r="A44" s="109"/>
      <c r="B44" s="109"/>
      <c r="C44" s="109"/>
      <c r="D44" s="109"/>
    </row>
    <row r="45" spans="1:4" ht="15.75" customHeight="1" x14ac:dyDescent="0.35">
      <c r="A45" s="109"/>
      <c r="B45" s="109"/>
      <c r="C45" s="109"/>
      <c r="D45" s="109"/>
    </row>
    <row r="46" spans="1:4" ht="15.75" customHeight="1" x14ac:dyDescent="0.35">
      <c r="A46" s="109"/>
      <c r="B46" s="109"/>
      <c r="C46" s="109"/>
      <c r="D46" s="109"/>
    </row>
    <row r="47" spans="1:4" ht="15.75" customHeight="1" x14ac:dyDescent="0.35">
      <c r="A47" s="109"/>
      <c r="B47" s="109"/>
      <c r="C47" s="109"/>
      <c r="D47" s="109"/>
    </row>
    <row r="48" spans="1:4" ht="15.75" customHeight="1" x14ac:dyDescent="0.35">
      <c r="A48" s="109"/>
      <c r="B48" s="109"/>
      <c r="C48" s="109"/>
      <c r="D48" s="109"/>
    </row>
    <row r="49" spans="1:4" ht="15.75" customHeight="1" x14ac:dyDescent="0.35">
      <c r="A49" s="109"/>
      <c r="B49" s="109"/>
      <c r="C49" s="109"/>
      <c r="D49" s="109"/>
    </row>
    <row r="50" spans="1:4" ht="15.75" customHeight="1" x14ac:dyDescent="0.35">
      <c r="A50" s="109"/>
      <c r="B50" s="109"/>
      <c r="C50" s="109"/>
      <c r="D50" s="109"/>
    </row>
    <row r="51" spans="1:4" ht="15.75" customHeight="1" x14ac:dyDescent="0.35">
      <c r="A51" s="109"/>
      <c r="B51" s="109"/>
      <c r="C51" s="109"/>
      <c r="D51" s="109"/>
    </row>
    <row r="52" spans="1:4" ht="15.75" customHeight="1" x14ac:dyDescent="0.35">
      <c r="A52" s="109"/>
      <c r="B52" s="109"/>
      <c r="C52" s="109"/>
      <c r="D52" s="109"/>
    </row>
    <row r="53" spans="1:4" ht="15.75" customHeight="1" x14ac:dyDescent="0.35">
      <c r="A53" s="109"/>
      <c r="B53" s="109"/>
      <c r="C53" s="109"/>
      <c r="D53" s="109"/>
    </row>
    <row r="54" spans="1:4" ht="15.75" customHeight="1" x14ac:dyDescent="0.35">
      <c r="A54" s="109"/>
      <c r="B54" s="109"/>
      <c r="C54" s="109"/>
      <c r="D54" s="109"/>
    </row>
    <row r="55" spans="1:4" ht="15.75" customHeight="1" x14ac:dyDescent="0.35">
      <c r="A55" s="109"/>
      <c r="B55" s="109"/>
      <c r="C55" s="109"/>
      <c r="D55" s="109"/>
    </row>
    <row r="56" spans="1:4" ht="15.75" customHeight="1" x14ac:dyDescent="0.35">
      <c r="A56" s="109"/>
      <c r="B56" s="109"/>
      <c r="C56" s="109"/>
      <c r="D56" s="109"/>
    </row>
    <row r="57" spans="1:4" ht="15.75" customHeight="1" x14ac:dyDescent="0.35">
      <c r="A57" s="109"/>
      <c r="B57" s="109"/>
      <c r="C57" s="109"/>
      <c r="D57" s="109"/>
    </row>
    <row r="58" spans="1:4" ht="15.75" customHeight="1" x14ac:dyDescent="0.35">
      <c r="A58" s="109"/>
      <c r="B58" s="109"/>
      <c r="C58" s="109"/>
      <c r="D58" s="109"/>
    </row>
    <row r="59" spans="1:4" ht="15.75" customHeight="1" x14ac:dyDescent="0.35">
      <c r="A59" s="109"/>
      <c r="B59" s="109"/>
      <c r="C59" s="109"/>
      <c r="D59" s="109"/>
    </row>
    <row r="60" spans="1:4" ht="15.75" customHeight="1" x14ac:dyDescent="0.35">
      <c r="A60" s="109"/>
      <c r="B60" s="109"/>
      <c r="C60" s="109"/>
      <c r="D60" s="109"/>
    </row>
    <row r="61" spans="1:4" ht="15.75" customHeight="1" x14ac:dyDescent="0.35">
      <c r="A61" s="109"/>
      <c r="B61" s="109"/>
      <c r="C61" s="109"/>
      <c r="D61" s="109"/>
    </row>
    <row r="62" spans="1:4" ht="15.75" customHeight="1" x14ac:dyDescent="0.35">
      <c r="A62" s="109"/>
      <c r="B62" s="109"/>
      <c r="C62" s="109"/>
      <c r="D62" s="109"/>
    </row>
    <row r="63" spans="1:4" ht="15.75" customHeight="1" x14ac:dyDescent="0.35">
      <c r="A63" s="109"/>
      <c r="B63" s="109"/>
      <c r="C63" s="109"/>
      <c r="D63" s="109"/>
    </row>
    <row r="64" spans="1:4" ht="15.75" customHeight="1" x14ac:dyDescent="0.35">
      <c r="A64" s="109"/>
      <c r="B64" s="109"/>
      <c r="C64" s="109"/>
      <c r="D64" s="109"/>
    </row>
    <row r="65" spans="1:4" ht="15.75" customHeight="1" x14ac:dyDescent="0.35">
      <c r="A65" s="109"/>
      <c r="B65" s="109"/>
      <c r="C65" s="109"/>
      <c r="D65" s="109"/>
    </row>
    <row r="66" spans="1:4" ht="15.75" customHeight="1" x14ac:dyDescent="0.35">
      <c r="A66" s="109"/>
      <c r="B66" s="109"/>
      <c r="C66" s="109"/>
      <c r="D66" s="109"/>
    </row>
    <row r="67" spans="1:4" ht="15.75" customHeight="1" x14ac:dyDescent="0.35">
      <c r="A67" s="109"/>
      <c r="B67" s="109"/>
      <c r="C67" s="109"/>
      <c r="D67" s="109"/>
    </row>
    <row r="68" spans="1:4" ht="15.75" customHeight="1" x14ac:dyDescent="0.35">
      <c r="A68" s="109"/>
      <c r="B68" s="109"/>
      <c r="C68" s="109"/>
      <c r="D68" s="109"/>
    </row>
    <row r="69" spans="1:4" ht="15.75" customHeight="1" x14ac:dyDescent="0.35">
      <c r="A69" s="109"/>
      <c r="B69" s="109"/>
      <c r="C69" s="109"/>
      <c r="D69" s="109"/>
    </row>
    <row r="70" spans="1:4" ht="15.75" customHeight="1" x14ac:dyDescent="0.35">
      <c r="A70" s="109"/>
      <c r="B70" s="109"/>
      <c r="C70" s="109"/>
      <c r="D70" s="109"/>
    </row>
    <row r="71" spans="1:4" ht="15.75" customHeight="1" x14ac:dyDescent="0.35">
      <c r="A71" s="109"/>
      <c r="B71" s="109"/>
      <c r="C71" s="109"/>
      <c r="D71" s="109"/>
    </row>
    <row r="72" spans="1:4" ht="15.75" customHeight="1" x14ac:dyDescent="0.35">
      <c r="A72" s="109"/>
      <c r="B72" s="109"/>
      <c r="C72" s="109"/>
      <c r="D72" s="109"/>
    </row>
    <row r="73" spans="1:4" ht="15.75" customHeight="1" x14ac:dyDescent="0.35">
      <c r="A73" s="109"/>
      <c r="B73" s="109"/>
      <c r="C73" s="109"/>
      <c r="D73" s="109"/>
    </row>
    <row r="74" spans="1:4" ht="15.75" customHeight="1" x14ac:dyDescent="0.35">
      <c r="A74" s="109"/>
      <c r="B74" s="109"/>
      <c r="C74" s="109"/>
      <c r="D74" s="109"/>
    </row>
    <row r="75" spans="1:4" ht="15.75" customHeight="1" x14ac:dyDescent="0.35">
      <c r="A75" s="109"/>
      <c r="B75" s="109"/>
      <c r="C75" s="109"/>
      <c r="D75" s="109"/>
    </row>
    <row r="76" spans="1:4" ht="15.75" customHeight="1" x14ac:dyDescent="0.35">
      <c r="A76" s="109"/>
      <c r="B76" s="109"/>
      <c r="C76" s="109"/>
      <c r="D76" s="109"/>
    </row>
    <row r="77" spans="1:4" ht="15.75" customHeight="1" x14ac:dyDescent="0.35">
      <c r="A77" s="109"/>
      <c r="B77" s="109"/>
      <c r="C77" s="109"/>
      <c r="D77" s="109"/>
    </row>
    <row r="78" spans="1:4" ht="15.75" customHeight="1" x14ac:dyDescent="0.35">
      <c r="A78" s="109"/>
      <c r="B78" s="109"/>
      <c r="C78" s="109"/>
      <c r="D78" s="109"/>
    </row>
    <row r="79" spans="1:4" ht="15.75" customHeight="1" x14ac:dyDescent="0.35">
      <c r="A79" s="109"/>
      <c r="B79" s="109"/>
      <c r="C79" s="109"/>
      <c r="D79" s="109"/>
    </row>
    <row r="80" spans="1:4" ht="15.75" customHeight="1" x14ac:dyDescent="0.35">
      <c r="A80" s="109"/>
      <c r="B80" s="109"/>
      <c r="C80" s="109"/>
      <c r="D80" s="109"/>
    </row>
    <row r="81" spans="1:4" ht="15.75" customHeight="1" x14ac:dyDescent="0.35">
      <c r="A81" s="109"/>
      <c r="B81" s="109"/>
      <c r="C81" s="109"/>
      <c r="D81" s="109"/>
    </row>
    <row r="82" spans="1:4" ht="15.75" customHeight="1" x14ac:dyDescent="0.35">
      <c r="A82" s="109"/>
      <c r="B82" s="109"/>
      <c r="C82" s="109"/>
      <c r="D82" s="109"/>
    </row>
    <row r="83" spans="1:4" ht="15.75" customHeight="1" x14ac:dyDescent="0.35">
      <c r="A83" s="109"/>
      <c r="B83" s="109"/>
      <c r="C83" s="109"/>
      <c r="D83" s="109"/>
    </row>
    <row r="84" spans="1:4" ht="15.75" customHeight="1" x14ac:dyDescent="0.35">
      <c r="A84" s="109"/>
      <c r="B84" s="109"/>
      <c r="C84" s="109"/>
      <c r="D84" s="109"/>
    </row>
    <row r="85" spans="1:4" ht="15.75" customHeight="1" x14ac:dyDescent="0.35">
      <c r="A85" s="109"/>
      <c r="B85" s="109"/>
      <c r="C85" s="109"/>
      <c r="D85" s="109"/>
    </row>
    <row r="86" spans="1:4" ht="15.75" customHeight="1" x14ac:dyDescent="0.35">
      <c r="A86" s="109"/>
      <c r="B86" s="109"/>
      <c r="C86" s="109"/>
      <c r="D86" s="109"/>
    </row>
    <row r="87" spans="1:4" ht="15.75" customHeight="1" x14ac:dyDescent="0.35">
      <c r="A87" s="109"/>
      <c r="B87" s="109"/>
      <c r="C87" s="109"/>
      <c r="D87" s="109"/>
    </row>
    <row r="88" spans="1:4" ht="15.75" customHeight="1" x14ac:dyDescent="0.35">
      <c r="A88" s="109"/>
      <c r="B88" s="109"/>
      <c r="C88" s="109"/>
      <c r="D88" s="109"/>
    </row>
    <row r="89" spans="1:4" ht="15.75" customHeight="1" x14ac:dyDescent="0.35">
      <c r="A89" s="109"/>
      <c r="B89" s="109"/>
      <c r="C89" s="109"/>
      <c r="D89" s="109"/>
    </row>
    <row r="90" spans="1:4" ht="15.75" customHeight="1" x14ac:dyDescent="0.35">
      <c r="A90" s="109"/>
      <c r="B90" s="109"/>
      <c r="C90" s="109"/>
      <c r="D90" s="109"/>
    </row>
    <row r="91" spans="1:4" ht="15.75" customHeight="1" x14ac:dyDescent="0.35">
      <c r="A91" s="109"/>
      <c r="B91" s="109"/>
      <c r="C91" s="109"/>
      <c r="D91" s="109"/>
    </row>
    <row r="92" spans="1:4" ht="15.75" customHeight="1" x14ac:dyDescent="0.35">
      <c r="A92" s="109"/>
      <c r="B92" s="109"/>
      <c r="C92" s="109"/>
      <c r="D92" s="109"/>
    </row>
    <row r="93" spans="1:4" ht="15.75" customHeight="1" x14ac:dyDescent="0.35">
      <c r="A93" s="109"/>
      <c r="B93" s="109"/>
      <c r="C93" s="109"/>
      <c r="D93" s="109"/>
    </row>
    <row r="94" spans="1:4" ht="15.75" customHeight="1" x14ac:dyDescent="0.35">
      <c r="A94" s="109"/>
      <c r="B94" s="109"/>
      <c r="C94" s="109"/>
      <c r="D94" s="109"/>
    </row>
    <row r="95" spans="1:4" ht="15.75" customHeight="1" x14ac:dyDescent="0.35">
      <c r="A95" s="109"/>
      <c r="B95" s="109"/>
      <c r="C95" s="109"/>
      <c r="D95" s="109"/>
    </row>
    <row r="96" spans="1:4" ht="15.75" customHeight="1" x14ac:dyDescent="0.35">
      <c r="A96" s="109"/>
      <c r="B96" s="109"/>
      <c r="C96" s="109"/>
      <c r="D96" s="109"/>
    </row>
    <row r="97" spans="1:4" ht="15.75" customHeight="1" x14ac:dyDescent="0.35">
      <c r="A97" s="109"/>
      <c r="B97" s="109"/>
      <c r="C97" s="109"/>
      <c r="D97" s="109"/>
    </row>
    <row r="98" spans="1:4" ht="15.75" customHeight="1" x14ac:dyDescent="0.35">
      <c r="A98" s="109"/>
      <c r="B98" s="109"/>
      <c r="C98" s="109"/>
      <c r="D98" s="109"/>
    </row>
    <row r="99" spans="1:4" ht="15.75" customHeight="1" x14ac:dyDescent="0.35">
      <c r="A99" s="109"/>
      <c r="B99" s="109"/>
      <c r="C99" s="109"/>
      <c r="D99" s="109"/>
    </row>
    <row r="100" spans="1:4" ht="15.75" customHeight="1" x14ac:dyDescent="0.35">
      <c r="A100" s="109"/>
      <c r="B100" s="109"/>
      <c r="C100" s="109"/>
      <c r="D100" s="109"/>
    </row>
    <row r="101" spans="1:4" ht="15.75" customHeight="1" x14ac:dyDescent="0.35">
      <c r="A101" s="109"/>
      <c r="B101" s="109"/>
      <c r="C101" s="109"/>
      <c r="D101" s="109"/>
    </row>
    <row r="102" spans="1:4" ht="15.75" customHeight="1" x14ac:dyDescent="0.35">
      <c r="A102" s="109"/>
      <c r="B102" s="109"/>
      <c r="C102" s="109"/>
      <c r="D102" s="109"/>
    </row>
    <row r="103" spans="1:4" ht="15.75" customHeight="1" x14ac:dyDescent="0.35">
      <c r="A103" s="109"/>
      <c r="B103" s="109"/>
      <c r="C103" s="109"/>
      <c r="D103" s="109"/>
    </row>
    <row r="104" spans="1:4" ht="15.75" customHeight="1" x14ac:dyDescent="0.35">
      <c r="A104" s="109"/>
      <c r="B104" s="109"/>
      <c r="C104" s="109"/>
      <c r="D104" s="109"/>
    </row>
    <row r="105" spans="1:4" ht="15.75" customHeight="1" x14ac:dyDescent="0.35">
      <c r="A105" s="109"/>
      <c r="B105" s="109"/>
      <c r="C105" s="109"/>
      <c r="D105" s="109"/>
    </row>
    <row r="106" spans="1:4" ht="15.75" customHeight="1" x14ac:dyDescent="0.35">
      <c r="A106" s="109"/>
      <c r="B106" s="109"/>
      <c r="C106" s="109"/>
      <c r="D106" s="109"/>
    </row>
    <row r="107" spans="1:4" ht="15.75" customHeight="1" x14ac:dyDescent="0.35">
      <c r="A107" s="109"/>
      <c r="B107" s="109"/>
      <c r="C107" s="109"/>
      <c r="D107" s="109"/>
    </row>
    <row r="108" spans="1:4" ht="15.75" customHeight="1" x14ac:dyDescent="0.35">
      <c r="A108" s="109"/>
      <c r="B108" s="109"/>
      <c r="C108" s="109"/>
      <c r="D108" s="109"/>
    </row>
    <row r="109" spans="1:4" ht="15.75" customHeight="1" x14ac:dyDescent="0.35">
      <c r="A109" s="109"/>
      <c r="B109" s="109"/>
      <c r="C109" s="109"/>
      <c r="D109" s="109"/>
    </row>
    <row r="110" spans="1:4" ht="15.75" customHeight="1" x14ac:dyDescent="0.35">
      <c r="A110" s="109"/>
      <c r="B110" s="109"/>
      <c r="C110" s="109"/>
      <c r="D110" s="109"/>
    </row>
    <row r="111" spans="1:4" ht="15.75" customHeight="1" x14ac:dyDescent="0.35">
      <c r="A111" s="109"/>
      <c r="B111" s="109"/>
      <c r="C111" s="109"/>
      <c r="D111" s="109"/>
    </row>
    <row r="112" spans="1:4" ht="15.75" customHeight="1" x14ac:dyDescent="0.35">
      <c r="A112" s="109"/>
      <c r="B112" s="109"/>
      <c r="C112" s="109"/>
      <c r="D112" s="109"/>
    </row>
    <row r="113" spans="1:4" ht="15.75" customHeight="1" x14ac:dyDescent="0.35">
      <c r="A113" s="109"/>
      <c r="B113" s="109"/>
      <c r="C113" s="109"/>
      <c r="D113" s="109"/>
    </row>
    <row r="114" spans="1:4" ht="15.75" customHeight="1" x14ac:dyDescent="0.35">
      <c r="A114" s="109"/>
      <c r="B114" s="109"/>
      <c r="C114" s="109"/>
      <c r="D114" s="109"/>
    </row>
    <row r="115" spans="1:4" ht="15.75" customHeight="1" x14ac:dyDescent="0.35">
      <c r="A115" s="109"/>
      <c r="B115" s="109"/>
      <c r="C115" s="109"/>
      <c r="D115" s="109"/>
    </row>
    <row r="116" spans="1:4" ht="15.75" customHeight="1" x14ac:dyDescent="0.35">
      <c r="A116" s="109"/>
      <c r="B116" s="109"/>
      <c r="C116" s="109"/>
      <c r="D116" s="109"/>
    </row>
    <row r="117" spans="1:4" ht="15.75" customHeight="1" x14ac:dyDescent="0.35">
      <c r="A117" s="109"/>
      <c r="B117" s="109"/>
      <c r="C117" s="109"/>
      <c r="D117" s="109"/>
    </row>
    <row r="118" spans="1:4" ht="15.75" customHeight="1" x14ac:dyDescent="0.35">
      <c r="A118" s="109"/>
      <c r="B118" s="109"/>
      <c r="C118" s="109"/>
      <c r="D118" s="109"/>
    </row>
    <row r="119" spans="1:4" ht="15.75" customHeight="1" x14ac:dyDescent="0.35">
      <c r="A119" s="109"/>
      <c r="B119" s="109"/>
      <c r="C119" s="109"/>
      <c r="D119" s="109"/>
    </row>
    <row r="120" spans="1:4" ht="15.75" customHeight="1" x14ac:dyDescent="0.35">
      <c r="A120" s="109"/>
      <c r="B120" s="109"/>
      <c r="C120" s="109"/>
      <c r="D120" s="109"/>
    </row>
    <row r="121" spans="1:4" ht="15.75" customHeight="1" x14ac:dyDescent="0.35">
      <c r="A121" s="109"/>
      <c r="B121" s="109"/>
      <c r="C121" s="109"/>
      <c r="D121" s="109"/>
    </row>
    <row r="122" spans="1:4" ht="15.75" customHeight="1" x14ac:dyDescent="0.35">
      <c r="A122" s="109"/>
      <c r="B122" s="109"/>
      <c r="C122" s="109"/>
      <c r="D122" s="109"/>
    </row>
    <row r="123" spans="1:4" ht="15.75" customHeight="1" x14ac:dyDescent="0.35">
      <c r="A123" s="109"/>
      <c r="B123" s="109"/>
      <c r="C123" s="109"/>
      <c r="D123" s="109"/>
    </row>
    <row r="124" spans="1:4" ht="15.75" customHeight="1" x14ac:dyDescent="0.35">
      <c r="A124" s="109"/>
      <c r="B124" s="109"/>
      <c r="C124" s="109"/>
      <c r="D124" s="109"/>
    </row>
    <row r="125" spans="1:4" ht="15.75" customHeight="1" x14ac:dyDescent="0.35">
      <c r="A125" s="109"/>
      <c r="B125" s="109"/>
      <c r="C125" s="109"/>
      <c r="D125" s="109"/>
    </row>
    <row r="126" spans="1:4" ht="15.75" customHeight="1" x14ac:dyDescent="0.35">
      <c r="A126" s="109"/>
      <c r="B126" s="109"/>
      <c r="C126" s="109"/>
      <c r="D126" s="109"/>
    </row>
    <row r="127" spans="1:4" ht="15.75" customHeight="1" x14ac:dyDescent="0.35">
      <c r="A127" s="109"/>
      <c r="B127" s="109"/>
      <c r="C127" s="109"/>
      <c r="D127" s="109"/>
    </row>
    <row r="128" spans="1:4" ht="15.75" customHeight="1" x14ac:dyDescent="0.35">
      <c r="A128" s="109"/>
      <c r="B128" s="109"/>
      <c r="C128" s="109"/>
      <c r="D128" s="109"/>
    </row>
    <row r="129" spans="1:4" ht="15.75" customHeight="1" x14ac:dyDescent="0.35">
      <c r="A129" s="109"/>
      <c r="B129" s="109"/>
      <c r="C129" s="109"/>
      <c r="D129" s="109"/>
    </row>
    <row r="130" spans="1:4" ht="15.75" customHeight="1" x14ac:dyDescent="0.35">
      <c r="A130" s="109"/>
      <c r="B130" s="109"/>
      <c r="C130" s="109"/>
      <c r="D130" s="109"/>
    </row>
    <row r="131" spans="1:4" ht="15.75" customHeight="1" x14ac:dyDescent="0.35">
      <c r="A131" s="109"/>
      <c r="B131" s="109"/>
      <c r="C131" s="109"/>
      <c r="D131" s="109"/>
    </row>
    <row r="132" spans="1:4" ht="15.75" customHeight="1" x14ac:dyDescent="0.35">
      <c r="A132" s="109"/>
      <c r="B132" s="109"/>
      <c r="C132" s="109"/>
      <c r="D132" s="109"/>
    </row>
    <row r="133" spans="1:4" ht="15.75" customHeight="1" x14ac:dyDescent="0.35">
      <c r="A133" s="109"/>
      <c r="B133" s="109"/>
      <c r="C133" s="109"/>
      <c r="D133" s="109"/>
    </row>
    <row r="134" spans="1:4" ht="15.75" customHeight="1" x14ac:dyDescent="0.35">
      <c r="A134" s="109"/>
      <c r="B134" s="109"/>
      <c r="C134" s="109"/>
      <c r="D134" s="109"/>
    </row>
    <row r="135" spans="1:4" ht="15.75" customHeight="1" x14ac:dyDescent="0.35">
      <c r="A135" s="109"/>
      <c r="B135" s="109"/>
      <c r="C135" s="109"/>
      <c r="D135" s="109"/>
    </row>
    <row r="136" spans="1:4" ht="15.75" customHeight="1" x14ac:dyDescent="0.35">
      <c r="A136" s="109"/>
      <c r="B136" s="109"/>
      <c r="C136" s="109"/>
      <c r="D136" s="109"/>
    </row>
    <row r="137" spans="1:4" ht="15.75" customHeight="1" x14ac:dyDescent="0.35">
      <c r="A137" s="109"/>
      <c r="B137" s="109"/>
      <c r="C137" s="109"/>
      <c r="D137" s="109"/>
    </row>
    <row r="138" spans="1:4" ht="15.75" customHeight="1" x14ac:dyDescent="0.35">
      <c r="A138" s="109"/>
      <c r="B138" s="109"/>
      <c r="C138" s="109"/>
      <c r="D138" s="109"/>
    </row>
    <row r="139" spans="1:4" ht="15.75" customHeight="1" x14ac:dyDescent="0.35">
      <c r="A139" s="109"/>
      <c r="B139" s="109"/>
      <c r="C139" s="109"/>
      <c r="D139" s="109"/>
    </row>
    <row r="140" spans="1:4" ht="15.75" customHeight="1" x14ac:dyDescent="0.35">
      <c r="A140" s="109"/>
      <c r="B140" s="109"/>
      <c r="C140" s="109"/>
      <c r="D140" s="109"/>
    </row>
    <row r="141" spans="1:4" ht="15.75" customHeight="1" x14ac:dyDescent="0.35">
      <c r="A141" s="109"/>
      <c r="B141" s="109"/>
      <c r="C141" s="109"/>
      <c r="D141" s="109"/>
    </row>
    <row r="142" spans="1:4" ht="15.75" customHeight="1" x14ac:dyDescent="0.35">
      <c r="A142" s="109"/>
      <c r="B142" s="109"/>
      <c r="C142" s="109"/>
      <c r="D142" s="109"/>
    </row>
    <row r="143" spans="1:4" ht="15.75" customHeight="1" x14ac:dyDescent="0.35">
      <c r="A143" s="109"/>
      <c r="B143" s="109"/>
      <c r="C143" s="109"/>
      <c r="D143" s="109"/>
    </row>
    <row r="144" spans="1:4" ht="15.75" customHeight="1" x14ac:dyDescent="0.35">
      <c r="A144" s="109"/>
      <c r="B144" s="109"/>
      <c r="C144" s="109"/>
      <c r="D144" s="109"/>
    </row>
    <row r="145" spans="1:4" ht="15.75" customHeight="1" x14ac:dyDescent="0.35">
      <c r="A145" s="109"/>
      <c r="B145" s="109"/>
      <c r="C145" s="109"/>
      <c r="D145" s="109"/>
    </row>
    <row r="146" spans="1:4" ht="15.75" customHeight="1" x14ac:dyDescent="0.35">
      <c r="A146" s="109"/>
      <c r="B146" s="109"/>
      <c r="C146" s="109"/>
      <c r="D146" s="109"/>
    </row>
    <row r="147" spans="1:4" ht="15.75" customHeight="1" x14ac:dyDescent="0.35">
      <c r="A147" s="109"/>
      <c r="B147" s="109"/>
      <c r="C147" s="109"/>
      <c r="D147" s="109"/>
    </row>
    <row r="148" spans="1:4" ht="15.75" customHeight="1" x14ac:dyDescent="0.35">
      <c r="A148" s="109"/>
      <c r="B148" s="109"/>
      <c r="C148" s="109"/>
      <c r="D148" s="109"/>
    </row>
    <row r="149" spans="1:4" ht="15.75" customHeight="1" x14ac:dyDescent="0.35">
      <c r="A149" s="109"/>
      <c r="B149" s="109"/>
      <c r="C149" s="109"/>
      <c r="D149" s="109"/>
    </row>
    <row r="150" spans="1:4" ht="15.75" customHeight="1" x14ac:dyDescent="0.35">
      <c r="A150" s="109"/>
      <c r="B150" s="109"/>
      <c r="C150" s="109"/>
      <c r="D150" s="109"/>
    </row>
    <row r="151" spans="1:4" ht="15.75" customHeight="1" x14ac:dyDescent="0.35">
      <c r="A151" s="109"/>
      <c r="B151" s="109"/>
      <c r="C151" s="109"/>
      <c r="D151" s="109"/>
    </row>
    <row r="152" spans="1:4" ht="15.75" customHeight="1" x14ac:dyDescent="0.35">
      <c r="A152" s="109"/>
      <c r="B152" s="109"/>
      <c r="C152" s="109"/>
      <c r="D152" s="109"/>
    </row>
    <row r="153" spans="1:4" ht="15.75" customHeight="1" x14ac:dyDescent="0.35">
      <c r="A153" s="109"/>
      <c r="B153" s="109"/>
      <c r="C153" s="109"/>
      <c r="D153" s="109"/>
    </row>
    <row r="154" spans="1:4" ht="15.75" customHeight="1" x14ac:dyDescent="0.35">
      <c r="A154" s="109"/>
      <c r="B154" s="109"/>
      <c r="C154" s="109"/>
      <c r="D154" s="109"/>
    </row>
    <row r="155" spans="1:4" ht="15.75" customHeight="1" x14ac:dyDescent="0.35">
      <c r="A155" s="109"/>
      <c r="B155" s="109"/>
      <c r="C155" s="109"/>
      <c r="D155" s="109"/>
    </row>
    <row r="156" spans="1:4" ht="15.75" customHeight="1" x14ac:dyDescent="0.35">
      <c r="A156" s="109"/>
      <c r="B156" s="109"/>
      <c r="C156" s="109"/>
      <c r="D156" s="109"/>
    </row>
    <row r="157" spans="1:4" ht="15.75" customHeight="1" x14ac:dyDescent="0.35">
      <c r="A157" s="109"/>
      <c r="B157" s="109"/>
      <c r="C157" s="109"/>
      <c r="D157" s="109"/>
    </row>
    <row r="158" spans="1:4" ht="15.75" customHeight="1" x14ac:dyDescent="0.35">
      <c r="A158" s="109"/>
      <c r="B158" s="109"/>
      <c r="C158" s="109"/>
      <c r="D158" s="109"/>
    </row>
    <row r="159" spans="1:4" ht="15.75" customHeight="1" x14ac:dyDescent="0.35">
      <c r="A159" s="109"/>
      <c r="B159" s="109"/>
      <c r="C159" s="109"/>
      <c r="D159" s="109"/>
    </row>
    <row r="160" spans="1:4" ht="15.75" customHeight="1" x14ac:dyDescent="0.35">
      <c r="A160" s="109"/>
      <c r="B160" s="109"/>
      <c r="C160" s="109"/>
      <c r="D160" s="109"/>
    </row>
    <row r="161" spans="1:4" ht="15.75" customHeight="1" x14ac:dyDescent="0.35">
      <c r="A161" s="109"/>
      <c r="B161" s="109"/>
      <c r="C161" s="109"/>
      <c r="D161" s="109"/>
    </row>
    <row r="162" spans="1:4" ht="15.75" customHeight="1" x14ac:dyDescent="0.35">
      <c r="A162" s="109"/>
      <c r="B162" s="109"/>
      <c r="C162" s="109"/>
      <c r="D162" s="109"/>
    </row>
    <row r="163" spans="1:4" ht="15.75" customHeight="1" x14ac:dyDescent="0.35">
      <c r="A163" s="109"/>
      <c r="B163" s="109"/>
      <c r="C163" s="109"/>
      <c r="D163" s="109"/>
    </row>
    <row r="164" spans="1:4" ht="15.75" customHeight="1" x14ac:dyDescent="0.35">
      <c r="A164" s="109"/>
      <c r="B164" s="109"/>
      <c r="C164" s="109"/>
      <c r="D164" s="109"/>
    </row>
    <row r="165" spans="1:4" ht="15.75" customHeight="1" x14ac:dyDescent="0.35">
      <c r="A165" s="109"/>
      <c r="B165" s="109"/>
      <c r="C165" s="109"/>
      <c r="D165" s="109"/>
    </row>
    <row r="166" spans="1:4" ht="15.75" customHeight="1" x14ac:dyDescent="0.35">
      <c r="A166" s="109"/>
      <c r="B166" s="109"/>
      <c r="C166" s="109"/>
      <c r="D166" s="109"/>
    </row>
    <row r="167" spans="1:4" ht="15.75" customHeight="1" x14ac:dyDescent="0.35">
      <c r="A167" s="109"/>
      <c r="B167" s="109"/>
      <c r="C167" s="109"/>
      <c r="D167" s="109"/>
    </row>
    <row r="168" spans="1:4" ht="15.75" customHeight="1" x14ac:dyDescent="0.35">
      <c r="A168" s="109"/>
      <c r="B168" s="109"/>
      <c r="C168" s="109"/>
      <c r="D168" s="109"/>
    </row>
    <row r="169" spans="1:4" ht="15.75" customHeight="1" x14ac:dyDescent="0.35">
      <c r="A169" s="109"/>
      <c r="B169" s="109"/>
      <c r="C169" s="109"/>
      <c r="D169" s="109"/>
    </row>
    <row r="170" spans="1:4" ht="15.75" customHeight="1" x14ac:dyDescent="0.35">
      <c r="A170" s="109"/>
      <c r="B170" s="109"/>
      <c r="C170" s="109"/>
      <c r="D170" s="109"/>
    </row>
    <row r="171" spans="1:4" ht="15.75" customHeight="1" x14ac:dyDescent="0.35">
      <c r="A171" s="109"/>
      <c r="B171" s="109"/>
      <c r="C171" s="109"/>
      <c r="D171" s="109"/>
    </row>
    <row r="172" spans="1:4" ht="15.75" customHeight="1" x14ac:dyDescent="0.35">
      <c r="A172" s="109"/>
      <c r="B172" s="109"/>
      <c r="C172" s="109"/>
      <c r="D172" s="109"/>
    </row>
    <row r="173" spans="1:4" ht="15.75" customHeight="1" x14ac:dyDescent="0.35">
      <c r="A173" s="109"/>
      <c r="B173" s="109"/>
      <c r="C173" s="109"/>
      <c r="D173" s="109"/>
    </row>
    <row r="174" spans="1:4" ht="15.75" customHeight="1" x14ac:dyDescent="0.35">
      <c r="A174" s="109"/>
      <c r="B174" s="109"/>
      <c r="C174" s="109"/>
      <c r="D174" s="109"/>
    </row>
    <row r="175" spans="1:4" ht="15.75" customHeight="1" x14ac:dyDescent="0.35">
      <c r="A175" s="109"/>
      <c r="B175" s="109"/>
      <c r="C175" s="109"/>
      <c r="D175" s="109"/>
    </row>
    <row r="176" spans="1:4" ht="15.75" customHeight="1" x14ac:dyDescent="0.35">
      <c r="A176" s="109"/>
      <c r="B176" s="109"/>
      <c r="C176" s="109"/>
      <c r="D176" s="109"/>
    </row>
    <row r="177" spans="1:4" ht="15.75" customHeight="1" x14ac:dyDescent="0.35">
      <c r="A177" s="109"/>
      <c r="B177" s="109"/>
      <c r="C177" s="109"/>
      <c r="D177" s="109"/>
    </row>
    <row r="178" spans="1:4" ht="15.75" customHeight="1" x14ac:dyDescent="0.35">
      <c r="A178" s="109"/>
      <c r="B178" s="109"/>
      <c r="C178" s="109"/>
      <c r="D178" s="109"/>
    </row>
    <row r="179" spans="1:4" ht="15.75" customHeight="1" x14ac:dyDescent="0.35">
      <c r="A179" s="109"/>
      <c r="B179" s="109"/>
      <c r="C179" s="109"/>
      <c r="D179" s="109"/>
    </row>
    <row r="180" spans="1:4" ht="15.75" customHeight="1" x14ac:dyDescent="0.35">
      <c r="A180" s="109"/>
      <c r="B180" s="109"/>
      <c r="C180" s="109"/>
      <c r="D180" s="109"/>
    </row>
    <row r="181" spans="1:4" ht="15.75" customHeight="1" x14ac:dyDescent="0.35">
      <c r="A181" s="109"/>
      <c r="B181" s="109"/>
      <c r="C181" s="109"/>
      <c r="D181" s="109"/>
    </row>
    <row r="182" spans="1:4" ht="15.75" customHeight="1" x14ac:dyDescent="0.35">
      <c r="A182" s="109"/>
      <c r="B182" s="109"/>
      <c r="C182" s="109"/>
      <c r="D182" s="109"/>
    </row>
    <row r="183" spans="1:4" ht="15.75" customHeight="1" x14ac:dyDescent="0.35">
      <c r="A183" s="109"/>
      <c r="B183" s="109"/>
      <c r="C183" s="109"/>
      <c r="D183" s="109"/>
    </row>
    <row r="184" spans="1:4" ht="15.75" customHeight="1" x14ac:dyDescent="0.35">
      <c r="A184" s="109"/>
      <c r="B184" s="109"/>
      <c r="C184" s="109"/>
      <c r="D184" s="109"/>
    </row>
    <row r="185" spans="1:4" ht="15.75" customHeight="1" x14ac:dyDescent="0.35">
      <c r="A185" s="109"/>
      <c r="B185" s="109"/>
      <c r="C185" s="109"/>
      <c r="D185" s="109"/>
    </row>
    <row r="186" spans="1:4" ht="15.75" customHeight="1" x14ac:dyDescent="0.35">
      <c r="A186" s="109"/>
      <c r="B186" s="109"/>
      <c r="C186" s="109"/>
      <c r="D186" s="109"/>
    </row>
    <row r="187" spans="1:4" ht="15.75" customHeight="1" x14ac:dyDescent="0.35">
      <c r="A187" s="109"/>
      <c r="B187" s="109"/>
      <c r="C187" s="109"/>
      <c r="D187" s="109"/>
    </row>
    <row r="188" spans="1:4" ht="15.75" customHeight="1" x14ac:dyDescent="0.35">
      <c r="A188" s="109"/>
      <c r="B188" s="109"/>
      <c r="C188" s="109"/>
      <c r="D188" s="109"/>
    </row>
    <row r="189" spans="1:4" ht="15.75" customHeight="1" x14ac:dyDescent="0.35">
      <c r="A189" s="109"/>
      <c r="B189" s="109"/>
      <c r="C189" s="109"/>
      <c r="D189" s="109"/>
    </row>
    <row r="190" spans="1:4" ht="15.75" customHeight="1" x14ac:dyDescent="0.35">
      <c r="A190" s="109"/>
      <c r="B190" s="109"/>
      <c r="C190" s="109"/>
      <c r="D190" s="109"/>
    </row>
    <row r="191" spans="1:4" ht="15.75" customHeight="1" x14ac:dyDescent="0.35">
      <c r="A191" s="109"/>
      <c r="B191" s="109"/>
      <c r="C191" s="109"/>
      <c r="D191" s="109"/>
    </row>
    <row r="192" spans="1:4" ht="15.75" customHeight="1" x14ac:dyDescent="0.35">
      <c r="A192" s="109"/>
      <c r="B192" s="109"/>
      <c r="C192" s="109"/>
      <c r="D192" s="109"/>
    </row>
    <row r="193" spans="1:4" ht="15.75" customHeight="1" x14ac:dyDescent="0.35">
      <c r="A193" s="109"/>
      <c r="B193" s="109"/>
      <c r="C193" s="109"/>
      <c r="D193" s="109"/>
    </row>
    <row r="194" spans="1:4" ht="15.75" customHeight="1" x14ac:dyDescent="0.35">
      <c r="A194" s="109"/>
      <c r="B194" s="109"/>
      <c r="C194" s="109"/>
      <c r="D194" s="109"/>
    </row>
    <row r="195" spans="1:4" ht="15.75" customHeight="1" x14ac:dyDescent="0.35">
      <c r="A195" s="109"/>
      <c r="B195" s="109"/>
      <c r="C195" s="109"/>
      <c r="D195" s="109"/>
    </row>
    <row r="196" spans="1:4" ht="15.75" customHeight="1" x14ac:dyDescent="0.35">
      <c r="A196" s="109"/>
      <c r="B196" s="109"/>
      <c r="C196" s="109"/>
      <c r="D196" s="109"/>
    </row>
    <row r="197" spans="1:4" ht="15.75" customHeight="1" x14ac:dyDescent="0.35">
      <c r="A197" s="109"/>
      <c r="B197" s="109"/>
      <c r="C197" s="109"/>
      <c r="D197" s="109"/>
    </row>
    <row r="198" spans="1:4" ht="15.75" customHeight="1" x14ac:dyDescent="0.35">
      <c r="A198" s="109"/>
      <c r="B198" s="109"/>
      <c r="C198" s="109"/>
      <c r="D198" s="109"/>
    </row>
    <row r="199" spans="1:4" ht="15.75" customHeight="1" x14ac:dyDescent="0.35">
      <c r="A199" s="109"/>
      <c r="B199" s="109"/>
      <c r="C199" s="109"/>
      <c r="D199" s="109"/>
    </row>
    <row r="200" spans="1:4" ht="15.75" customHeight="1" x14ac:dyDescent="0.35">
      <c r="A200" s="109"/>
      <c r="B200" s="109"/>
      <c r="C200" s="109"/>
      <c r="D200" s="109"/>
    </row>
    <row r="201" spans="1:4" ht="15.75" customHeight="1" x14ac:dyDescent="0.35">
      <c r="A201" s="109"/>
      <c r="B201" s="109"/>
      <c r="C201" s="109"/>
      <c r="D201" s="109"/>
    </row>
    <row r="202" spans="1:4" ht="15.75" customHeight="1" x14ac:dyDescent="0.35">
      <c r="A202" s="109"/>
      <c r="B202" s="109"/>
      <c r="C202" s="109"/>
      <c r="D202" s="109"/>
    </row>
    <row r="203" spans="1:4" ht="15.75" customHeight="1" x14ac:dyDescent="0.35">
      <c r="A203" s="109"/>
      <c r="B203" s="109"/>
      <c r="C203" s="109"/>
      <c r="D203" s="109"/>
    </row>
    <row r="204" spans="1:4" ht="15.75" customHeight="1" x14ac:dyDescent="0.35">
      <c r="A204" s="109"/>
      <c r="B204" s="109"/>
      <c r="C204" s="109"/>
      <c r="D204" s="109"/>
    </row>
    <row r="205" spans="1:4" ht="15.75" customHeight="1" x14ac:dyDescent="0.35">
      <c r="A205" s="109"/>
      <c r="B205" s="109"/>
      <c r="C205" s="109"/>
      <c r="D205" s="109"/>
    </row>
    <row r="206" spans="1:4" ht="15.75" customHeight="1" x14ac:dyDescent="0.35">
      <c r="A206" s="109"/>
      <c r="B206" s="109"/>
      <c r="C206" s="109"/>
      <c r="D206" s="109"/>
    </row>
    <row r="207" spans="1:4" ht="15.75" customHeight="1" x14ac:dyDescent="0.35">
      <c r="A207" s="109"/>
      <c r="B207" s="109"/>
      <c r="C207" s="109"/>
      <c r="D207" s="109"/>
    </row>
    <row r="208" spans="1:4" ht="15.75" customHeight="1" x14ac:dyDescent="0.35">
      <c r="A208" s="109"/>
      <c r="B208" s="109"/>
      <c r="C208" s="109"/>
      <c r="D208" s="109"/>
    </row>
    <row r="209" spans="1:4" ht="15.75" customHeight="1" x14ac:dyDescent="0.35">
      <c r="A209" s="109"/>
      <c r="B209" s="109"/>
      <c r="C209" s="109"/>
      <c r="D209" s="109"/>
    </row>
    <row r="210" spans="1:4" ht="15.75" customHeight="1" x14ac:dyDescent="0.35">
      <c r="A210" s="109"/>
      <c r="B210" s="109"/>
      <c r="C210" s="109"/>
      <c r="D210" s="109"/>
    </row>
    <row r="211" spans="1:4" ht="15.75" customHeight="1" x14ac:dyDescent="0.35">
      <c r="A211" s="109"/>
      <c r="B211" s="109"/>
      <c r="C211" s="109"/>
      <c r="D211" s="109"/>
    </row>
    <row r="212" spans="1:4" ht="15.75" customHeight="1" x14ac:dyDescent="0.35">
      <c r="A212" s="109"/>
      <c r="B212" s="109"/>
      <c r="C212" s="109"/>
      <c r="D212" s="109"/>
    </row>
    <row r="213" spans="1:4" ht="15.75" customHeight="1" x14ac:dyDescent="0.35">
      <c r="A213" s="109"/>
      <c r="B213" s="109"/>
      <c r="C213" s="109"/>
      <c r="D213" s="109"/>
    </row>
    <row r="214" spans="1:4" ht="15.75" customHeight="1" x14ac:dyDescent="0.35">
      <c r="A214" s="109"/>
      <c r="B214" s="109"/>
      <c r="C214" s="109"/>
      <c r="D214" s="109"/>
    </row>
    <row r="215" spans="1:4" ht="15.75" customHeight="1" x14ac:dyDescent="0.35">
      <c r="A215" s="109"/>
      <c r="B215" s="109"/>
      <c r="C215" s="109"/>
      <c r="D215" s="109"/>
    </row>
    <row r="216" spans="1:4" ht="15.75" customHeight="1" x14ac:dyDescent="0.35">
      <c r="A216" s="109"/>
      <c r="B216" s="109"/>
      <c r="C216" s="109"/>
      <c r="D216" s="109"/>
    </row>
    <row r="217" spans="1:4" ht="15.75" customHeight="1" x14ac:dyDescent="0.35">
      <c r="A217" s="109"/>
      <c r="B217" s="109"/>
      <c r="C217" s="109"/>
      <c r="D217" s="109"/>
    </row>
    <row r="218" spans="1:4" ht="15.75" customHeight="1" x14ac:dyDescent="0.35">
      <c r="A218" s="109"/>
      <c r="B218" s="109"/>
      <c r="C218" s="109"/>
      <c r="D218" s="109"/>
    </row>
    <row r="219" spans="1:4" ht="15.75" customHeight="1" x14ac:dyDescent="0.35">
      <c r="A219" s="109"/>
      <c r="B219" s="109"/>
      <c r="C219" s="109"/>
      <c r="D219" s="109"/>
    </row>
    <row r="220" spans="1:4" ht="15.75" customHeight="1" x14ac:dyDescent="0.35">
      <c r="A220" s="109"/>
      <c r="B220" s="109"/>
      <c r="C220" s="109"/>
      <c r="D220" s="109"/>
    </row>
    <row r="221" spans="1:4" ht="15.75" customHeight="1" x14ac:dyDescent="0.35">
      <c r="A221" s="109"/>
      <c r="B221" s="109"/>
      <c r="C221" s="109"/>
      <c r="D221" s="109"/>
    </row>
    <row r="222" spans="1:4" ht="15.75" customHeight="1" x14ac:dyDescent="0.35">
      <c r="A222" s="109"/>
      <c r="B222" s="109"/>
      <c r="C222" s="109"/>
      <c r="D222" s="109"/>
    </row>
    <row r="223" spans="1:4" ht="15.75" customHeight="1" x14ac:dyDescent="0.35">
      <c r="A223" s="109"/>
      <c r="B223" s="109"/>
      <c r="C223" s="109"/>
      <c r="D223" s="109"/>
    </row>
    <row r="224" spans="1:4" ht="15.75" customHeight="1" x14ac:dyDescent="0.35">
      <c r="A224" s="109"/>
      <c r="B224" s="109"/>
      <c r="C224" s="109"/>
      <c r="D224" s="109"/>
    </row>
    <row r="225" spans="1:4" ht="15.75" customHeight="1" x14ac:dyDescent="0.35">
      <c r="A225" s="109"/>
      <c r="B225" s="109"/>
      <c r="C225" s="109"/>
      <c r="D225" s="109"/>
    </row>
    <row r="226" spans="1:4" ht="15.75" customHeight="1" x14ac:dyDescent="0.35">
      <c r="A226" s="109"/>
      <c r="B226" s="109"/>
      <c r="C226" s="109"/>
      <c r="D226" s="109"/>
    </row>
    <row r="227" spans="1:4" ht="15.75" customHeight="1" x14ac:dyDescent="0.35">
      <c r="A227" s="109"/>
      <c r="B227" s="109"/>
      <c r="C227" s="109"/>
      <c r="D227" s="109"/>
    </row>
    <row r="228" spans="1:4" ht="15.75" customHeight="1" x14ac:dyDescent="0.35">
      <c r="A228" s="109"/>
      <c r="B228" s="109"/>
      <c r="C228" s="109"/>
      <c r="D228" s="109"/>
    </row>
    <row r="229" spans="1:4" ht="15.75" customHeight="1" x14ac:dyDescent="0.35">
      <c r="A229" s="109"/>
      <c r="B229" s="109"/>
      <c r="C229" s="109"/>
      <c r="D229" s="109"/>
    </row>
    <row r="230" spans="1:4" ht="15.75" customHeight="1" x14ac:dyDescent="0.35">
      <c r="A230" s="109"/>
      <c r="B230" s="109"/>
      <c r="C230" s="109"/>
      <c r="D230" s="109"/>
    </row>
    <row r="231" spans="1:4" ht="15.75" customHeight="1" x14ac:dyDescent="0.35">
      <c r="A231" s="109"/>
      <c r="B231" s="109"/>
      <c r="C231" s="109"/>
      <c r="D231" s="109"/>
    </row>
    <row r="232" spans="1:4" ht="15.75" customHeight="1" x14ac:dyDescent="0.35">
      <c r="A232" s="109"/>
      <c r="B232" s="109"/>
      <c r="C232" s="109"/>
      <c r="D232" s="109"/>
    </row>
    <row r="233" spans="1:4" ht="15.75" customHeight="1" x14ac:dyDescent="0.35">
      <c r="A233" s="109"/>
      <c r="B233" s="109"/>
      <c r="C233" s="109"/>
      <c r="D233" s="109"/>
    </row>
    <row r="234" spans="1:4" ht="15.75" customHeight="1" x14ac:dyDescent="0.35">
      <c r="A234" s="109"/>
      <c r="B234" s="109"/>
      <c r="C234" s="109"/>
      <c r="D234" s="109"/>
    </row>
    <row r="235" spans="1:4" ht="15.75" customHeight="1" x14ac:dyDescent="0.35">
      <c r="A235" s="109"/>
      <c r="B235" s="109"/>
      <c r="C235" s="109"/>
      <c r="D235" s="109"/>
    </row>
    <row r="236" spans="1:4" ht="15.75" customHeight="1" x14ac:dyDescent="0.35">
      <c r="A236" s="109"/>
      <c r="B236" s="109"/>
      <c r="C236" s="109"/>
      <c r="D236" s="109"/>
    </row>
    <row r="237" spans="1:4" ht="15.75" customHeight="1" x14ac:dyDescent="0.35">
      <c r="A237" s="109"/>
      <c r="B237" s="109"/>
      <c r="C237" s="109"/>
      <c r="D237" s="109"/>
    </row>
    <row r="238" spans="1:4" ht="15.75" customHeight="1" x14ac:dyDescent="0.35">
      <c r="A238" s="109"/>
      <c r="B238" s="109"/>
      <c r="C238" s="109"/>
      <c r="D238" s="109"/>
    </row>
    <row r="239" spans="1:4" ht="15.75" customHeight="1" x14ac:dyDescent="0.35">
      <c r="A239" s="109"/>
      <c r="B239" s="109"/>
      <c r="C239" s="109"/>
      <c r="D239" s="109"/>
    </row>
    <row r="240" spans="1:4" ht="15.75" customHeight="1" x14ac:dyDescent="0.35">
      <c r="A240" s="109"/>
      <c r="B240" s="109"/>
      <c r="C240" s="109"/>
      <c r="D240" s="109"/>
    </row>
    <row r="241" spans="1:4" ht="15.75" customHeight="1" x14ac:dyDescent="0.35">
      <c r="A241" s="109"/>
      <c r="B241" s="109"/>
      <c r="C241" s="109"/>
      <c r="D241" s="109"/>
    </row>
    <row r="242" spans="1:4" ht="15.75" customHeight="1" x14ac:dyDescent="0.35">
      <c r="A242" s="109"/>
      <c r="B242" s="109"/>
      <c r="C242" s="109"/>
      <c r="D242" s="109"/>
    </row>
    <row r="243" spans="1:4" ht="15.75" customHeight="1" x14ac:dyDescent="0.35">
      <c r="A243" s="109"/>
      <c r="B243" s="109"/>
      <c r="C243" s="109"/>
      <c r="D243" s="109"/>
    </row>
    <row r="244" spans="1:4" ht="15.75" customHeight="1" x14ac:dyDescent="0.35">
      <c r="A244" s="109"/>
      <c r="B244" s="109"/>
      <c r="C244" s="109"/>
      <c r="D244" s="109"/>
    </row>
    <row r="245" spans="1:4" ht="15.75" customHeight="1" x14ac:dyDescent="0.35">
      <c r="A245" s="109"/>
      <c r="B245" s="109"/>
      <c r="C245" s="109"/>
      <c r="D245" s="109"/>
    </row>
    <row r="246" spans="1:4" ht="15.75" customHeight="1" x14ac:dyDescent="0.35">
      <c r="A246" s="109"/>
      <c r="B246" s="109"/>
      <c r="C246" s="109"/>
      <c r="D246" s="109"/>
    </row>
    <row r="247" spans="1:4" ht="15.75" customHeight="1" x14ac:dyDescent="0.35">
      <c r="A247" s="109"/>
      <c r="B247" s="109"/>
      <c r="C247" s="109"/>
      <c r="D247" s="109"/>
    </row>
    <row r="248" spans="1:4" ht="15.75" customHeight="1" x14ac:dyDescent="0.35">
      <c r="A248" s="109"/>
      <c r="B248" s="109"/>
      <c r="C248" s="109"/>
      <c r="D248" s="109"/>
    </row>
    <row r="249" spans="1:4" ht="15.75" customHeight="1" x14ac:dyDescent="0.35">
      <c r="A249" s="109"/>
      <c r="B249" s="109"/>
      <c r="C249" s="109"/>
      <c r="D249" s="109"/>
    </row>
    <row r="250" spans="1:4" ht="15.75" customHeight="1" x14ac:dyDescent="0.35">
      <c r="A250" s="109"/>
      <c r="B250" s="109"/>
      <c r="C250" s="109"/>
      <c r="D250" s="109"/>
    </row>
    <row r="251" spans="1:4" ht="15.75" customHeight="1" x14ac:dyDescent="0.35">
      <c r="A251" s="109"/>
      <c r="B251" s="109"/>
      <c r="C251" s="109"/>
      <c r="D251" s="109"/>
    </row>
    <row r="252" spans="1:4" ht="15.75" customHeight="1" x14ac:dyDescent="0.35">
      <c r="A252" s="109"/>
      <c r="B252" s="109"/>
      <c r="C252" s="109"/>
      <c r="D252" s="109"/>
    </row>
    <row r="253" spans="1:4" ht="15.75" customHeight="1" x14ac:dyDescent="0.35">
      <c r="A253" s="109"/>
      <c r="B253" s="109"/>
      <c r="C253" s="109"/>
      <c r="D253" s="109"/>
    </row>
    <row r="254" spans="1:4" ht="15.75" customHeight="1" x14ac:dyDescent="0.35">
      <c r="A254" s="109"/>
      <c r="B254" s="109"/>
      <c r="C254" s="109"/>
      <c r="D254" s="109"/>
    </row>
    <row r="255" spans="1:4" ht="15.75" customHeight="1" x14ac:dyDescent="0.35">
      <c r="A255" s="109"/>
      <c r="B255" s="109"/>
      <c r="C255" s="109"/>
      <c r="D255" s="109"/>
    </row>
    <row r="256" spans="1:4" ht="15.75" customHeight="1" x14ac:dyDescent="0.35">
      <c r="A256" s="109"/>
      <c r="B256" s="109"/>
      <c r="C256" s="109"/>
      <c r="D256" s="109"/>
    </row>
    <row r="257" spans="1:4" ht="15.75" customHeight="1" x14ac:dyDescent="0.35">
      <c r="A257" s="109"/>
      <c r="B257" s="109"/>
      <c r="C257" s="109"/>
      <c r="D257" s="109"/>
    </row>
    <row r="258" spans="1:4" ht="15.75" customHeight="1" x14ac:dyDescent="0.35">
      <c r="A258" s="109"/>
      <c r="B258" s="109"/>
      <c r="C258" s="109"/>
      <c r="D258" s="109"/>
    </row>
    <row r="259" spans="1:4" ht="15.75" customHeight="1" x14ac:dyDescent="0.35">
      <c r="A259" s="109"/>
      <c r="B259" s="109"/>
      <c r="C259" s="109"/>
      <c r="D259" s="109"/>
    </row>
    <row r="260" spans="1:4" ht="15.75" customHeight="1" x14ac:dyDescent="0.35">
      <c r="A260" s="109"/>
      <c r="B260" s="109"/>
      <c r="C260" s="109"/>
      <c r="D260" s="109"/>
    </row>
    <row r="261" spans="1:4" ht="15.75" customHeight="1" x14ac:dyDescent="0.35">
      <c r="A261" s="109"/>
      <c r="B261" s="109"/>
      <c r="C261" s="109"/>
      <c r="D261" s="109"/>
    </row>
    <row r="262" spans="1:4" ht="15.75" customHeight="1" x14ac:dyDescent="0.35">
      <c r="A262" s="109"/>
      <c r="B262" s="109"/>
      <c r="C262" s="109"/>
      <c r="D262" s="109"/>
    </row>
    <row r="263" spans="1:4" ht="15.75" customHeight="1" x14ac:dyDescent="0.35">
      <c r="A263" s="109"/>
      <c r="B263" s="109"/>
      <c r="C263" s="109"/>
      <c r="D263" s="109"/>
    </row>
    <row r="264" spans="1:4" ht="15.75" customHeight="1" x14ac:dyDescent="0.35">
      <c r="A264" s="109"/>
      <c r="B264" s="109"/>
      <c r="C264" s="109"/>
      <c r="D264" s="109"/>
    </row>
    <row r="265" spans="1:4" ht="15.75" customHeight="1" x14ac:dyDescent="0.35">
      <c r="A265" s="109"/>
      <c r="B265" s="109"/>
      <c r="C265" s="109"/>
      <c r="D265" s="109"/>
    </row>
    <row r="266" spans="1:4" ht="15.75" customHeight="1" x14ac:dyDescent="0.35">
      <c r="A266" s="109"/>
      <c r="B266" s="109"/>
      <c r="C266" s="109"/>
      <c r="D266" s="109"/>
    </row>
    <row r="267" spans="1:4" ht="15.75" customHeight="1" x14ac:dyDescent="0.35">
      <c r="A267" s="109"/>
      <c r="B267" s="109"/>
      <c r="C267" s="109"/>
      <c r="D267" s="109"/>
    </row>
    <row r="268" spans="1:4" ht="15.75" customHeight="1" x14ac:dyDescent="0.35">
      <c r="A268" s="109"/>
      <c r="B268" s="109"/>
      <c r="C268" s="109"/>
      <c r="D268" s="109"/>
    </row>
    <row r="269" spans="1:4" ht="15.75" customHeight="1" x14ac:dyDescent="0.35">
      <c r="A269" s="109"/>
      <c r="B269" s="109"/>
      <c r="C269" s="109"/>
      <c r="D269" s="109"/>
    </row>
    <row r="270" spans="1:4" ht="15.75" customHeight="1" x14ac:dyDescent="0.35">
      <c r="A270" s="109"/>
      <c r="B270" s="109"/>
      <c r="C270" s="109"/>
      <c r="D270" s="109"/>
    </row>
    <row r="271" spans="1:4" ht="15.75" customHeight="1" x14ac:dyDescent="0.35">
      <c r="A271" s="109"/>
      <c r="B271" s="109"/>
      <c r="C271" s="109"/>
      <c r="D271" s="109"/>
    </row>
    <row r="272" spans="1:4" ht="15.75" customHeight="1" x14ac:dyDescent="0.35">
      <c r="A272" s="109"/>
      <c r="B272" s="109"/>
      <c r="C272" s="109"/>
      <c r="D272" s="109"/>
    </row>
    <row r="273" spans="1:4" ht="15.75" customHeight="1" x14ac:dyDescent="0.35">
      <c r="A273" s="109"/>
      <c r="B273" s="109"/>
      <c r="C273" s="109"/>
      <c r="D273" s="109"/>
    </row>
    <row r="274" spans="1:4" ht="15.75" customHeight="1" x14ac:dyDescent="0.35">
      <c r="A274" s="109"/>
      <c r="B274" s="109"/>
      <c r="C274" s="109"/>
      <c r="D274" s="109"/>
    </row>
    <row r="275" spans="1:4" ht="15.75" customHeight="1" x14ac:dyDescent="0.35">
      <c r="A275" s="109"/>
      <c r="B275" s="109"/>
      <c r="C275" s="109"/>
      <c r="D275" s="109"/>
    </row>
    <row r="276" spans="1:4" ht="15.75" customHeight="1" x14ac:dyDescent="0.35">
      <c r="A276" s="109"/>
      <c r="B276" s="109"/>
      <c r="C276" s="109"/>
      <c r="D276" s="109"/>
    </row>
    <row r="277" spans="1:4" ht="15.75" customHeight="1" x14ac:dyDescent="0.35">
      <c r="A277" s="109"/>
      <c r="B277" s="109"/>
      <c r="C277" s="109"/>
      <c r="D277" s="109"/>
    </row>
    <row r="278" spans="1:4" ht="15.75" customHeight="1" x14ac:dyDescent="0.35">
      <c r="A278" s="109"/>
      <c r="B278" s="109"/>
      <c r="C278" s="109"/>
      <c r="D278" s="109"/>
    </row>
    <row r="279" spans="1:4" ht="15.75" customHeight="1" x14ac:dyDescent="0.35">
      <c r="A279" s="109"/>
      <c r="B279" s="109"/>
      <c r="C279" s="109"/>
      <c r="D279" s="109"/>
    </row>
    <row r="280" spans="1:4" ht="15.75" customHeight="1" x14ac:dyDescent="0.35">
      <c r="A280" s="109"/>
      <c r="B280" s="109"/>
      <c r="C280" s="109"/>
      <c r="D280" s="109"/>
    </row>
    <row r="281" spans="1:4" ht="15.75" customHeight="1" x14ac:dyDescent="0.35">
      <c r="A281" s="109"/>
      <c r="B281" s="109"/>
      <c r="C281" s="109"/>
      <c r="D281" s="109"/>
    </row>
    <row r="282" spans="1:4" ht="15.75" customHeight="1" x14ac:dyDescent="0.35">
      <c r="A282" s="109"/>
      <c r="B282" s="109"/>
      <c r="C282" s="109"/>
      <c r="D282" s="109"/>
    </row>
    <row r="283" spans="1:4" ht="15.75" customHeight="1" x14ac:dyDescent="0.35">
      <c r="A283" s="109"/>
      <c r="B283" s="109"/>
      <c r="C283" s="109"/>
      <c r="D283" s="109"/>
    </row>
    <row r="284" spans="1:4" ht="15.75" customHeight="1" x14ac:dyDescent="0.35">
      <c r="A284" s="109"/>
      <c r="B284" s="109"/>
      <c r="C284" s="109"/>
      <c r="D284" s="109"/>
    </row>
    <row r="285" spans="1:4" ht="15.75" customHeight="1" x14ac:dyDescent="0.35">
      <c r="A285" s="109"/>
      <c r="B285" s="109"/>
      <c r="C285" s="109"/>
      <c r="D285" s="109"/>
    </row>
    <row r="286" spans="1:4" ht="15.75" customHeight="1" x14ac:dyDescent="0.35">
      <c r="A286" s="109"/>
      <c r="B286" s="109"/>
      <c r="C286" s="109"/>
      <c r="D286" s="109"/>
    </row>
    <row r="287" spans="1:4" ht="15.75" customHeight="1" x14ac:dyDescent="0.35">
      <c r="A287" s="109"/>
      <c r="B287" s="109"/>
      <c r="C287" s="109"/>
      <c r="D287" s="109"/>
    </row>
    <row r="288" spans="1:4" ht="15.75" customHeight="1" x14ac:dyDescent="0.35">
      <c r="A288" s="109"/>
      <c r="B288" s="109"/>
      <c r="C288" s="109"/>
      <c r="D288" s="109"/>
    </row>
    <row r="289" spans="1:4" ht="15.75" customHeight="1" x14ac:dyDescent="0.35">
      <c r="A289" s="109"/>
      <c r="B289" s="109"/>
      <c r="C289" s="109"/>
      <c r="D289" s="109"/>
    </row>
    <row r="290" spans="1:4" ht="15.75" customHeight="1" x14ac:dyDescent="0.35">
      <c r="A290" s="109"/>
      <c r="B290" s="109"/>
      <c r="C290" s="109"/>
      <c r="D290" s="109"/>
    </row>
    <row r="291" spans="1:4" ht="15.75" customHeight="1" x14ac:dyDescent="0.35">
      <c r="A291" s="109"/>
      <c r="B291" s="109"/>
      <c r="C291" s="109"/>
      <c r="D291" s="109"/>
    </row>
    <row r="292" spans="1:4" ht="15.75" customHeight="1" x14ac:dyDescent="0.35">
      <c r="A292" s="109"/>
      <c r="B292" s="109"/>
      <c r="C292" s="109"/>
      <c r="D292" s="109"/>
    </row>
    <row r="293" spans="1:4" ht="15.75" customHeight="1" x14ac:dyDescent="0.35">
      <c r="A293" s="109"/>
      <c r="B293" s="109"/>
      <c r="C293" s="109"/>
      <c r="D293" s="109"/>
    </row>
    <row r="294" spans="1:4" ht="15.75" customHeight="1" x14ac:dyDescent="0.35">
      <c r="A294" s="109"/>
      <c r="B294" s="109"/>
      <c r="C294" s="109"/>
      <c r="D294" s="109"/>
    </row>
    <row r="295" spans="1:4" ht="15.75" customHeight="1" x14ac:dyDescent="0.35">
      <c r="A295" s="109"/>
      <c r="B295" s="109"/>
      <c r="C295" s="109"/>
      <c r="D295" s="109"/>
    </row>
    <row r="296" spans="1:4" ht="15.75" customHeight="1" x14ac:dyDescent="0.35">
      <c r="A296" s="109"/>
      <c r="B296" s="109"/>
      <c r="C296" s="109"/>
      <c r="D296" s="109"/>
    </row>
    <row r="297" spans="1:4" ht="15.75" customHeight="1" x14ac:dyDescent="0.35">
      <c r="A297" s="109"/>
      <c r="B297" s="109"/>
      <c r="C297" s="109"/>
      <c r="D297" s="109"/>
    </row>
    <row r="298" spans="1:4" ht="15.75" customHeight="1" x14ac:dyDescent="0.35">
      <c r="A298" s="109"/>
      <c r="B298" s="109"/>
      <c r="C298" s="109"/>
      <c r="D298" s="109"/>
    </row>
    <row r="299" spans="1:4" ht="15.75" customHeight="1" x14ac:dyDescent="0.35">
      <c r="A299" s="109"/>
      <c r="B299" s="109"/>
      <c r="C299" s="109"/>
      <c r="D299" s="109"/>
    </row>
    <row r="300" spans="1:4" ht="15.75" customHeight="1" x14ac:dyDescent="0.35">
      <c r="A300" s="109"/>
      <c r="B300" s="109"/>
      <c r="C300" s="109"/>
      <c r="D300" s="109"/>
    </row>
    <row r="301" spans="1:4" ht="15.75" customHeight="1" x14ac:dyDescent="0.35">
      <c r="A301" s="109"/>
      <c r="B301" s="109"/>
      <c r="C301" s="109"/>
      <c r="D301" s="109"/>
    </row>
    <row r="302" spans="1:4" ht="15.75" customHeight="1" x14ac:dyDescent="0.35">
      <c r="A302" s="109"/>
      <c r="B302" s="109"/>
      <c r="C302" s="109"/>
      <c r="D302" s="109"/>
    </row>
    <row r="303" spans="1:4" ht="15.75" customHeight="1" x14ac:dyDescent="0.35">
      <c r="A303" s="109"/>
      <c r="B303" s="109"/>
      <c r="C303" s="109"/>
      <c r="D303" s="109"/>
    </row>
    <row r="304" spans="1:4" ht="15.75" customHeight="1" x14ac:dyDescent="0.35">
      <c r="A304" s="109"/>
      <c r="B304" s="109"/>
      <c r="C304" s="109"/>
      <c r="D304" s="109"/>
    </row>
    <row r="305" spans="1:4" ht="15.75" customHeight="1" x14ac:dyDescent="0.35">
      <c r="A305" s="109"/>
      <c r="B305" s="109"/>
      <c r="C305" s="109"/>
      <c r="D305" s="109"/>
    </row>
    <row r="306" spans="1:4" ht="15.75" customHeight="1" x14ac:dyDescent="0.35">
      <c r="A306" s="109"/>
      <c r="B306" s="109"/>
      <c r="C306" s="109"/>
      <c r="D306" s="109"/>
    </row>
    <row r="307" spans="1:4" ht="15.75" customHeight="1" x14ac:dyDescent="0.35">
      <c r="A307" s="109"/>
      <c r="B307" s="109"/>
      <c r="C307" s="109"/>
      <c r="D307" s="109"/>
    </row>
    <row r="308" spans="1:4" ht="15.75" customHeight="1" x14ac:dyDescent="0.35">
      <c r="A308" s="109"/>
      <c r="B308" s="109"/>
      <c r="C308" s="109"/>
      <c r="D308" s="109"/>
    </row>
    <row r="309" spans="1:4" ht="15.75" customHeight="1" x14ac:dyDescent="0.35">
      <c r="A309" s="109"/>
      <c r="B309" s="109"/>
      <c r="C309" s="109"/>
      <c r="D309" s="109"/>
    </row>
    <row r="310" spans="1:4" ht="15.75" customHeight="1" x14ac:dyDescent="0.35">
      <c r="A310" s="109"/>
      <c r="B310" s="109"/>
      <c r="C310" s="109"/>
      <c r="D310" s="109"/>
    </row>
    <row r="311" spans="1:4" ht="15.75" customHeight="1" x14ac:dyDescent="0.35">
      <c r="A311" s="109"/>
      <c r="B311" s="109"/>
      <c r="C311" s="109"/>
      <c r="D311" s="109"/>
    </row>
    <row r="312" spans="1:4" ht="15.75" customHeight="1" x14ac:dyDescent="0.35">
      <c r="A312" s="109"/>
      <c r="B312" s="109"/>
      <c r="C312" s="109"/>
      <c r="D312" s="109"/>
    </row>
    <row r="313" spans="1:4" ht="15.75" customHeight="1" x14ac:dyDescent="0.35">
      <c r="A313" s="109"/>
      <c r="B313" s="109"/>
      <c r="C313" s="109"/>
      <c r="D313" s="109"/>
    </row>
    <row r="314" spans="1:4" ht="15.75" customHeight="1" x14ac:dyDescent="0.35">
      <c r="A314" s="109"/>
      <c r="B314" s="109"/>
      <c r="C314" s="109"/>
      <c r="D314" s="109"/>
    </row>
    <row r="315" spans="1:4" ht="15.75" customHeight="1" x14ac:dyDescent="0.35">
      <c r="A315" s="109"/>
      <c r="B315" s="109"/>
      <c r="C315" s="109"/>
      <c r="D315" s="109"/>
    </row>
    <row r="316" spans="1:4" ht="15.75" customHeight="1" x14ac:dyDescent="0.35">
      <c r="A316" s="109"/>
      <c r="B316" s="109"/>
      <c r="C316" s="109"/>
      <c r="D316" s="109"/>
    </row>
    <row r="317" spans="1:4" ht="15.75" customHeight="1" x14ac:dyDescent="0.35">
      <c r="A317" s="109"/>
      <c r="B317" s="109"/>
      <c r="C317" s="109"/>
      <c r="D317" s="109"/>
    </row>
    <row r="318" spans="1:4" ht="15.75" customHeight="1" x14ac:dyDescent="0.35">
      <c r="A318" s="109"/>
      <c r="B318" s="109"/>
      <c r="C318" s="109"/>
      <c r="D318" s="109"/>
    </row>
    <row r="319" spans="1:4" ht="15.75" customHeight="1" x14ac:dyDescent="0.35">
      <c r="A319" s="109"/>
      <c r="B319" s="109"/>
      <c r="C319" s="109"/>
      <c r="D319" s="109"/>
    </row>
    <row r="320" spans="1:4" ht="15.75" customHeight="1" x14ac:dyDescent="0.35">
      <c r="A320" s="109"/>
      <c r="B320" s="109"/>
      <c r="C320" s="109"/>
      <c r="D320" s="109"/>
    </row>
    <row r="321" spans="1:4" ht="15.75" customHeight="1" x14ac:dyDescent="0.35">
      <c r="A321" s="109"/>
      <c r="B321" s="109"/>
      <c r="C321" s="109"/>
      <c r="D321" s="109"/>
    </row>
    <row r="322" spans="1:4" ht="15.75" customHeight="1" x14ac:dyDescent="0.35">
      <c r="A322" s="109"/>
      <c r="B322" s="109"/>
      <c r="C322" s="109"/>
      <c r="D322" s="109"/>
    </row>
    <row r="323" spans="1:4" ht="15.75" customHeight="1" x14ac:dyDescent="0.35">
      <c r="A323" s="109"/>
      <c r="B323" s="109"/>
      <c r="C323" s="109"/>
      <c r="D323" s="109"/>
    </row>
    <row r="324" spans="1:4" ht="15.75" customHeight="1" x14ac:dyDescent="0.35">
      <c r="A324" s="109"/>
      <c r="B324" s="109"/>
      <c r="C324" s="109"/>
      <c r="D324" s="109"/>
    </row>
    <row r="325" spans="1:4" ht="15.75" customHeight="1" x14ac:dyDescent="0.35">
      <c r="A325" s="109"/>
      <c r="B325" s="109"/>
      <c r="C325" s="109"/>
      <c r="D325" s="109"/>
    </row>
    <row r="326" spans="1:4" ht="15.75" customHeight="1" x14ac:dyDescent="0.35">
      <c r="A326" s="109"/>
      <c r="B326" s="109"/>
      <c r="C326" s="109"/>
      <c r="D326" s="109"/>
    </row>
    <row r="327" spans="1:4" ht="15.75" customHeight="1" x14ac:dyDescent="0.35">
      <c r="A327" s="109"/>
      <c r="B327" s="109"/>
      <c r="C327" s="109"/>
      <c r="D327" s="109"/>
    </row>
    <row r="328" spans="1:4" ht="15.75" customHeight="1" x14ac:dyDescent="0.35">
      <c r="A328" s="109"/>
      <c r="B328" s="109"/>
      <c r="C328" s="109"/>
      <c r="D328" s="109"/>
    </row>
    <row r="329" spans="1:4" ht="15.75" customHeight="1" x14ac:dyDescent="0.35">
      <c r="A329" s="109"/>
      <c r="B329" s="109"/>
      <c r="C329" s="109"/>
      <c r="D329" s="109"/>
    </row>
    <row r="330" spans="1:4" ht="15.75" customHeight="1" x14ac:dyDescent="0.35">
      <c r="A330" s="109"/>
      <c r="B330" s="109"/>
      <c r="C330" s="109"/>
      <c r="D330" s="109"/>
    </row>
    <row r="331" spans="1:4" ht="15.75" customHeight="1" x14ac:dyDescent="0.35">
      <c r="A331" s="109"/>
      <c r="B331" s="109"/>
      <c r="C331" s="109"/>
      <c r="D331" s="109"/>
    </row>
    <row r="332" spans="1:4" ht="15.75" customHeight="1" x14ac:dyDescent="0.35">
      <c r="A332" s="109"/>
      <c r="B332" s="109"/>
      <c r="C332" s="109"/>
      <c r="D332" s="109"/>
    </row>
    <row r="333" spans="1:4" ht="15.75" customHeight="1" x14ac:dyDescent="0.35">
      <c r="A333" s="109"/>
      <c r="B333" s="109"/>
      <c r="C333" s="109"/>
      <c r="D333" s="109"/>
    </row>
    <row r="334" spans="1:4" ht="15.75" customHeight="1" x14ac:dyDescent="0.35">
      <c r="A334" s="109"/>
      <c r="B334" s="109"/>
      <c r="C334" s="109"/>
      <c r="D334" s="109"/>
    </row>
    <row r="335" spans="1:4" ht="15.75" customHeight="1" x14ac:dyDescent="0.35">
      <c r="A335" s="109"/>
      <c r="B335" s="109"/>
      <c r="C335" s="109"/>
      <c r="D335" s="109"/>
    </row>
    <row r="336" spans="1:4" ht="15.75" customHeight="1" x14ac:dyDescent="0.35">
      <c r="A336" s="109"/>
      <c r="B336" s="109"/>
      <c r="C336" s="109"/>
      <c r="D336" s="109"/>
    </row>
    <row r="337" spans="1:4" ht="15.75" customHeight="1" x14ac:dyDescent="0.35">
      <c r="A337" s="109"/>
      <c r="B337" s="109"/>
      <c r="C337" s="109"/>
      <c r="D337" s="109"/>
    </row>
    <row r="338" spans="1:4" ht="15.75" customHeight="1" x14ac:dyDescent="0.35">
      <c r="A338" s="109"/>
      <c r="B338" s="109"/>
      <c r="C338" s="109"/>
      <c r="D338" s="109"/>
    </row>
    <row r="339" spans="1:4" ht="15.75" customHeight="1" x14ac:dyDescent="0.35">
      <c r="A339" s="109"/>
      <c r="B339" s="109"/>
      <c r="C339" s="109"/>
      <c r="D339" s="109"/>
    </row>
    <row r="340" spans="1:4" ht="15.75" customHeight="1" x14ac:dyDescent="0.35">
      <c r="A340" s="109"/>
      <c r="B340" s="109"/>
      <c r="C340" s="109"/>
      <c r="D340" s="109"/>
    </row>
    <row r="341" spans="1:4" ht="15.75" customHeight="1" x14ac:dyDescent="0.35">
      <c r="A341" s="109"/>
      <c r="B341" s="109"/>
      <c r="C341" s="109"/>
      <c r="D341" s="109"/>
    </row>
    <row r="342" spans="1:4" ht="15.75" customHeight="1" x14ac:dyDescent="0.35">
      <c r="A342" s="109"/>
      <c r="B342" s="109"/>
      <c r="C342" s="109"/>
      <c r="D342" s="109"/>
    </row>
    <row r="343" spans="1:4" ht="15.75" customHeight="1" x14ac:dyDescent="0.35">
      <c r="A343" s="109"/>
      <c r="B343" s="109"/>
      <c r="C343" s="109"/>
      <c r="D343" s="109"/>
    </row>
    <row r="344" spans="1:4" ht="15.75" customHeight="1" x14ac:dyDescent="0.35">
      <c r="A344" s="109"/>
      <c r="B344" s="109"/>
      <c r="C344" s="109"/>
      <c r="D344" s="109"/>
    </row>
    <row r="345" spans="1:4" ht="15.75" customHeight="1" x14ac:dyDescent="0.35">
      <c r="A345" s="109"/>
      <c r="B345" s="109"/>
      <c r="C345" s="109"/>
      <c r="D345" s="109"/>
    </row>
    <row r="346" spans="1:4" ht="15.75" customHeight="1" x14ac:dyDescent="0.35">
      <c r="A346" s="109"/>
      <c r="B346" s="109"/>
      <c r="C346" s="109"/>
      <c r="D346" s="109"/>
    </row>
    <row r="347" spans="1:4" ht="15.75" customHeight="1" x14ac:dyDescent="0.35">
      <c r="A347" s="109"/>
      <c r="B347" s="109"/>
      <c r="C347" s="109"/>
      <c r="D347" s="109"/>
    </row>
    <row r="348" spans="1:4" ht="15.75" customHeight="1" x14ac:dyDescent="0.35">
      <c r="A348" s="109"/>
      <c r="B348" s="109"/>
      <c r="C348" s="109"/>
      <c r="D348" s="109"/>
    </row>
    <row r="349" spans="1:4" ht="15.75" customHeight="1" x14ac:dyDescent="0.35">
      <c r="A349" s="109"/>
      <c r="B349" s="109"/>
      <c r="C349" s="109"/>
      <c r="D349" s="109"/>
    </row>
    <row r="350" spans="1:4" ht="15.75" customHeight="1" x14ac:dyDescent="0.35">
      <c r="A350" s="109"/>
      <c r="B350" s="109"/>
      <c r="C350" s="109"/>
      <c r="D350" s="109"/>
    </row>
    <row r="351" spans="1:4" ht="15.75" customHeight="1" x14ac:dyDescent="0.35">
      <c r="A351" s="109"/>
      <c r="B351" s="109"/>
      <c r="C351" s="109"/>
      <c r="D351" s="109"/>
    </row>
    <row r="352" spans="1:4" ht="15.75" customHeight="1" x14ac:dyDescent="0.35">
      <c r="A352" s="109"/>
      <c r="B352" s="109"/>
      <c r="C352" s="109"/>
      <c r="D352" s="109"/>
    </row>
    <row r="353" spans="1:4" ht="15.75" customHeight="1" x14ac:dyDescent="0.35">
      <c r="A353" s="109"/>
      <c r="B353" s="109"/>
      <c r="C353" s="109"/>
      <c r="D353" s="109"/>
    </row>
    <row r="354" spans="1:4" ht="15.75" customHeight="1" x14ac:dyDescent="0.35">
      <c r="A354" s="109"/>
      <c r="B354" s="109"/>
      <c r="C354" s="109"/>
      <c r="D354" s="109"/>
    </row>
    <row r="355" spans="1:4" ht="15.75" customHeight="1" x14ac:dyDescent="0.35">
      <c r="A355" s="109"/>
      <c r="B355" s="109"/>
      <c r="C355" s="109"/>
      <c r="D355" s="109"/>
    </row>
    <row r="356" spans="1:4" ht="15.75" customHeight="1" x14ac:dyDescent="0.35">
      <c r="A356" s="109"/>
      <c r="B356" s="109"/>
      <c r="C356" s="109"/>
      <c r="D356" s="109"/>
    </row>
    <row r="357" spans="1:4" ht="15.75" customHeight="1" x14ac:dyDescent="0.35">
      <c r="A357" s="109"/>
      <c r="B357" s="109"/>
      <c r="C357" s="109"/>
      <c r="D357" s="109"/>
    </row>
    <row r="358" spans="1:4" ht="15.75" customHeight="1" x14ac:dyDescent="0.35">
      <c r="A358" s="109"/>
      <c r="B358" s="109"/>
      <c r="C358" s="109"/>
      <c r="D358" s="109"/>
    </row>
    <row r="359" spans="1:4" ht="15.75" customHeight="1" x14ac:dyDescent="0.35">
      <c r="A359" s="109"/>
      <c r="B359" s="109"/>
      <c r="C359" s="109"/>
      <c r="D359" s="109"/>
    </row>
    <row r="360" spans="1:4" ht="15.75" customHeight="1" x14ac:dyDescent="0.35">
      <c r="A360" s="109"/>
      <c r="B360" s="109"/>
      <c r="C360" s="109"/>
      <c r="D360" s="109"/>
    </row>
    <row r="361" spans="1:4" ht="15.75" customHeight="1" x14ac:dyDescent="0.35">
      <c r="A361" s="109"/>
      <c r="B361" s="109"/>
      <c r="C361" s="109"/>
      <c r="D361" s="109"/>
    </row>
    <row r="362" spans="1:4" ht="15.75" customHeight="1" x14ac:dyDescent="0.35">
      <c r="A362" s="109"/>
      <c r="B362" s="109"/>
      <c r="C362" s="109"/>
      <c r="D362" s="109"/>
    </row>
    <row r="363" spans="1:4" ht="15.75" customHeight="1" x14ac:dyDescent="0.35">
      <c r="A363" s="109"/>
      <c r="B363" s="109"/>
      <c r="C363" s="109"/>
      <c r="D363" s="109"/>
    </row>
    <row r="364" spans="1:4" ht="15.75" customHeight="1" x14ac:dyDescent="0.35">
      <c r="A364" s="109"/>
      <c r="B364" s="109"/>
      <c r="C364" s="109"/>
      <c r="D364" s="109"/>
    </row>
    <row r="365" spans="1:4" ht="15.75" customHeight="1" x14ac:dyDescent="0.35">
      <c r="A365" s="109"/>
      <c r="B365" s="109"/>
      <c r="C365" s="109"/>
      <c r="D365" s="109"/>
    </row>
    <row r="366" spans="1:4" ht="15.75" customHeight="1" x14ac:dyDescent="0.35">
      <c r="A366" s="109"/>
      <c r="B366" s="109"/>
      <c r="C366" s="109"/>
      <c r="D366" s="109"/>
    </row>
    <row r="367" spans="1:4" ht="15.75" customHeight="1" x14ac:dyDescent="0.35">
      <c r="A367" s="109"/>
      <c r="B367" s="109"/>
      <c r="C367" s="109"/>
      <c r="D367" s="109"/>
    </row>
    <row r="368" spans="1:4" ht="15.75" customHeight="1" x14ac:dyDescent="0.35">
      <c r="A368" s="109"/>
      <c r="B368" s="109"/>
      <c r="C368" s="109"/>
      <c r="D368" s="109"/>
    </row>
    <row r="369" spans="1:4" ht="15.75" customHeight="1" x14ac:dyDescent="0.35">
      <c r="A369" s="109"/>
      <c r="B369" s="109"/>
      <c r="C369" s="109"/>
      <c r="D369" s="109"/>
    </row>
    <row r="370" spans="1:4" ht="15.75" customHeight="1" x14ac:dyDescent="0.35">
      <c r="A370" s="109"/>
      <c r="B370" s="109"/>
      <c r="C370" s="109"/>
      <c r="D370" s="109"/>
    </row>
    <row r="371" spans="1:4" ht="15.75" customHeight="1" x14ac:dyDescent="0.35">
      <c r="A371" s="109"/>
      <c r="B371" s="109"/>
      <c r="C371" s="109"/>
      <c r="D371" s="109"/>
    </row>
    <row r="372" spans="1:4" ht="15.75" customHeight="1" x14ac:dyDescent="0.35">
      <c r="A372" s="109"/>
      <c r="B372" s="109"/>
      <c r="C372" s="109"/>
      <c r="D372" s="109"/>
    </row>
    <row r="373" spans="1:4" ht="15.75" customHeight="1" x14ac:dyDescent="0.35">
      <c r="A373" s="109"/>
      <c r="B373" s="109"/>
      <c r="C373" s="109"/>
      <c r="D373" s="109"/>
    </row>
    <row r="374" spans="1:4" ht="15.75" customHeight="1" x14ac:dyDescent="0.35">
      <c r="A374" s="109"/>
      <c r="B374" s="109"/>
      <c r="C374" s="109"/>
      <c r="D374" s="109"/>
    </row>
    <row r="375" spans="1:4" ht="15.75" customHeight="1" x14ac:dyDescent="0.35">
      <c r="A375" s="109"/>
      <c r="B375" s="109"/>
      <c r="C375" s="109"/>
      <c r="D375" s="109"/>
    </row>
    <row r="376" spans="1:4" ht="15.75" customHeight="1" x14ac:dyDescent="0.35">
      <c r="A376" s="109"/>
      <c r="B376" s="109"/>
      <c r="C376" s="109"/>
      <c r="D376" s="109"/>
    </row>
    <row r="377" spans="1:4" ht="15.75" customHeight="1" x14ac:dyDescent="0.35">
      <c r="A377" s="109"/>
      <c r="B377" s="109"/>
      <c r="C377" s="109"/>
      <c r="D377" s="109"/>
    </row>
    <row r="378" spans="1:4" ht="15.75" customHeight="1" x14ac:dyDescent="0.35">
      <c r="A378" s="109"/>
      <c r="B378" s="109"/>
      <c r="C378" s="109"/>
      <c r="D378" s="109"/>
    </row>
    <row r="379" spans="1:4" ht="15.75" customHeight="1" x14ac:dyDescent="0.35">
      <c r="A379" s="109"/>
      <c r="B379" s="109"/>
      <c r="C379" s="109"/>
      <c r="D379" s="109"/>
    </row>
    <row r="380" spans="1:4" ht="15.75" customHeight="1" x14ac:dyDescent="0.35">
      <c r="A380" s="109"/>
      <c r="B380" s="109"/>
      <c r="C380" s="109"/>
      <c r="D380" s="109"/>
    </row>
    <row r="381" spans="1:4" ht="15.75" customHeight="1" x14ac:dyDescent="0.35">
      <c r="A381" s="109"/>
      <c r="B381" s="109"/>
      <c r="C381" s="109"/>
      <c r="D381" s="109"/>
    </row>
    <row r="382" spans="1:4" ht="15.75" customHeight="1" x14ac:dyDescent="0.35">
      <c r="A382" s="109"/>
      <c r="B382" s="109"/>
      <c r="C382" s="109"/>
      <c r="D382" s="109"/>
    </row>
    <row r="383" spans="1:4" ht="15.75" customHeight="1" x14ac:dyDescent="0.35">
      <c r="A383" s="109"/>
      <c r="B383" s="109"/>
      <c r="C383" s="109"/>
      <c r="D383" s="109"/>
    </row>
    <row r="384" spans="1:4" ht="15.75" customHeight="1" x14ac:dyDescent="0.35">
      <c r="A384" s="109"/>
      <c r="B384" s="109"/>
      <c r="C384" s="109"/>
      <c r="D384" s="109"/>
    </row>
    <row r="385" spans="1:4" ht="15.75" customHeight="1" x14ac:dyDescent="0.35">
      <c r="A385" s="109"/>
      <c r="B385" s="109"/>
      <c r="C385" s="109"/>
      <c r="D385" s="109"/>
    </row>
    <row r="386" spans="1:4" ht="15.75" customHeight="1" x14ac:dyDescent="0.35">
      <c r="A386" s="109"/>
      <c r="B386" s="109"/>
      <c r="C386" s="109"/>
      <c r="D386" s="109"/>
    </row>
    <row r="387" spans="1:4" ht="15.75" customHeight="1" x14ac:dyDescent="0.35">
      <c r="A387" s="109"/>
      <c r="B387" s="109"/>
      <c r="C387" s="109"/>
      <c r="D387" s="109"/>
    </row>
    <row r="388" spans="1:4" ht="15.75" customHeight="1" x14ac:dyDescent="0.35">
      <c r="A388" s="109"/>
      <c r="B388" s="109"/>
      <c r="C388" s="109"/>
      <c r="D388" s="109"/>
    </row>
    <row r="389" spans="1:4" ht="15.75" customHeight="1" x14ac:dyDescent="0.35">
      <c r="A389" s="109"/>
      <c r="B389" s="109"/>
      <c r="C389" s="109"/>
      <c r="D389" s="109"/>
    </row>
    <row r="390" spans="1:4" ht="15.75" customHeight="1" x14ac:dyDescent="0.35">
      <c r="A390" s="109"/>
      <c r="B390" s="109"/>
      <c r="C390" s="109"/>
      <c r="D390" s="109"/>
    </row>
    <row r="391" spans="1:4" ht="15.75" customHeight="1" x14ac:dyDescent="0.35">
      <c r="A391" s="109"/>
      <c r="B391" s="109"/>
      <c r="C391" s="109"/>
      <c r="D391" s="109"/>
    </row>
    <row r="392" spans="1:4" ht="15.75" customHeight="1" x14ac:dyDescent="0.35">
      <c r="A392" s="109"/>
      <c r="B392" s="109"/>
      <c r="C392" s="109"/>
      <c r="D392" s="109"/>
    </row>
    <row r="393" spans="1:4" ht="15.75" customHeight="1" x14ac:dyDescent="0.35">
      <c r="A393" s="109"/>
      <c r="B393" s="109"/>
      <c r="C393" s="109"/>
      <c r="D393" s="109"/>
    </row>
    <row r="394" spans="1:4" ht="15.75" customHeight="1" x14ac:dyDescent="0.35">
      <c r="A394" s="109"/>
      <c r="B394" s="109"/>
      <c r="C394" s="109"/>
      <c r="D394" s="109"/>
    </row>
    <row r="395" spans="1:4" ht="15.75" customHeight="1" x14ac:dyDescent="0.35">
      <c r="A395" s="109"/>
      <c r="B395" s="109"/>
      <c r="C395" s="109"/>
      <c r="D395" s="109"/>
    </row>
    <row r="396" spans="1:4" ht="15.75" customHeight="1" x14ac:dyDescent="0.35">
      <c r="A396" s="109"/>
      <c r="B396" s="109"/>
      <c r="C396" s="109"/>
      <c r="D396" s="109"/>
    </row>
    <row r="397" spans="1:4" ht="15.75" customHeight="1" x14ac:dyDescent="0.35">
      <c r="A397" s="109"/>
      <c r="B397" s="109"/>
      <c r="C397" s="109"/>
      <c r="D397" s="109"/>
    </row>
    <row r="398" spans="1:4" ht="15.75" customHeight="1" x14ac:dyDescent="0.35">
      <c r="A398" s="109"/>
      <c r="B398" s="109"/>
      <c r="C398" s="109"/>
      <c r="D398" s="109"/>
    </row>
    <row r="399" spans="1:4" ht="15.75" customHeight="1" x14ac:dyDescent="0.35">
      <c r="A399" s="109"/>
      <c r="B399" s="109"/>
      <c r="C399" s="109"/>
      <c r="D399" s="109"/>
    </row>
    <row r="400" spans="1:4" ht="15.75" customHeight="1" x14ac:dyDescent="0.35">
      <c r="A400" s="109"/>
      <c r="B400" s="109"/>
      <c r="C400" s="109"/>
      <c r="D400" s="109"/>
    </row>
    <row r="401" spans="1:4" ht="15.75" customHeight="1" x14ac:dyDescent="0.35">
      <c r="A401" s="109"/>
      <c r="B401" s="109"/>
      <c r="C401" s="109"/>
      <c r="D401" s="109"/>
    </row>
    <row r="402" spans="1:4" ht="15.75" customHeight="1" x14ac:dyDescent="0.35">
      <c r="A402" s="109"/>
      <c r="B402" s="109"/>
      <c r="C402" s="109"/>
      <c r="D402" s="109"/>
    </row>
    <row r="403" spans="1:4" ht="15.75" customHeight="1" x14ac:dyDescent="0.35">
      <c r="A403" s="109"/>
      <c r="B403" s="109"/>
      <c r="C403" s="109"/>
      <c r="D403" s="109"/>
    </row>
    <row r="404" spans="1:4" ht="15.75" customHeight="1" x14ac:dyDescent="0.35">
      <c r="A404" s="109"/>
      <c r="B404" s="109"/>
      <c r="C404" s="109"/>
      <c r="D404" s="109"/>
    </row>
    <row r="405" spans="1:4" ht="15.75" customHeight="1" x14ac:dyDescent="0.35">
      <c r="A405" s="109"/>
      <c r="B405" s="109"/>
      <c r="C405" s="109"/>
      <c r="D405" s="109"/>
    </row>
    <row r="406" spans="1:4" ht="15.75" customHeight="1" x14ac:dyDescent="0.35">
      <c r="A406" s="109"/>
      <c r="B406" s="109"/>
      <c r="C406" s="109"/>
      <c r="D406" s="109"/>
    </row>
    <row r="407" spans="1:4" ht="15.75" customHeight="1" x14ac:dyDescent="0.35">
      <c r="A407" s="109"/>
      <c r="B407" s="109"/>
      <c r="C407" s="109"/>
      <c r="D407" s="109"/>
    </row>
    <row r="408" spans="1:4" ht="15.75" customHeight="1" x14ac:dyDescent="0.35">
      <c r="A408" s="109"/>
      <c r="B408" s="109"/>
      <c r="C408" s="109"/>
      <c r="D408" s="109"/>
    </row>
    <row r="409" spans="1:4" ht="15.75" customHeight="1" x14ac:dyDescent="0.35">
      <c r="A409" s="109"/>
      <c r="B409" s="109"/>
      <c r="C409" s="109"/>
      <c r="D409" s="109"/>
    </row>
    <row r="410" spans="1:4" ht="15.75" customHeight="1" x14ac:dyDescent="0.35">
      <c r="A410" s="109"/>
      <c r="B410" s="109"/>
      <c r="C410" s="109"/>
      <c r="D410" s="109"/>
    </row>
    <row r="411" spans="1:4" ht="15.75" customHeight="1" x14ac:dyDescent="0.35">
      <c r="A411" s="109"/>
      <c r="B411" s="109"/>
      <c r="C411" s="109"/>
      <c r="D411" s="109"/>
    </row>
    <row r="412" spans="1:4" ht="15.75" customHeight="1" x14ac:dyDescent="0.35">
      <c r="A412" s="109"/>
      <c r="B412" s="109"/>
      <c r="C412" s="109"/>
      <c r="D412" s="109"/>
    </row>
    <row r="413" spans="1:4" ht="15.75" customHeight="1" x14ac:dyDescent="0.35">
      <c r="A413" s="109"/>
      <c r="B413" s="109"/>
      <c r="C413" s="109"/>
      <c r="D413" s="109"/>
    </row>
    <row r="414" spans="1:4" ht="15.75" customHeight="1" x14ac:dyDescent="0.35">
      <c r="A414" s="109"/>
      <c r="B414" s="109"/>
      <c r="C414" s="109"/>
      <c r="D414" s="109"/>
    </row>
    <row r="415" spans="1:4" ht="15.75" customHeight="1" x14ac:dyDescent="0.35">
      <c r="A415" s="109"/>
      <c r="B415" s="109"/>
      <c r="C415" s="109"/>
      <c r="D415" s="109"/>
    </row>
    <row r="416" spans="1:4" ht="15.75" customHeight="1" x14ac:dyDescent="0.35">
      <c r="A416" s="109"/>
      <c r="B416" s="109"/>
      <c r="C416" s="109"/>
      <c r="D416" s="109"/>
    </row>
    <row r="417" spans="1:4" ht="15.75" customHeight="1" x14ac:dyDescent="0.35">
      <c r="A417" s="109"/>
      <c r="B417" s="109"/>
      <c r="C417" s="109"/>
      <c r="D417" s="109"/>
    </row>
    <row r="418" spans="1:4" ht="15.75" customHeight="1" x14ac:dyDescent="0.35">
      <c r="A418" s="109"/>
      <c r="B418" s="109"/>
      <c r="C418" s="109"/>
      <c r="D418" s="109"/>
    </row>
    <row r="419" spans="1:4" ht="15.75" customHeight="1" x14ac:dyDescent="0.35">
      <c r="A419" s="109"/>
      <c r="B419" s="109"/>
      <c r="C419" s="109"/>
      <c r="D419" s="109"/>
    </row>
    <row r="420" spans="1:4" ht="15.75" customHeight="1" x14ac:dyDescent="0.35">
      <c r="A420" s="109"/>
      <c r="B420" s="109"/>
      <c r="C420" s="109"/>
      <c r="D420" s="109"/>
    </row>
    <row r="421" spans="1:4" ht="15.75" customHeight="1" x14ac:dyDescent="0.35">
      <c r="A421" s="109"/>
      <c r="B421" s="109"/>
      <c r="C421" s="109"/>
      <c r="D421" s="109"/>
    </row>
    <row r="422" spans="1:4" ht="15.75" customHeight="1" x14ac:dyDescent="0.35">
      <c r="A422" s="109"/>
      <c r="B422" s="109"/>
      <c r="C422" s="109"/>
      <c r="D422" s="109"/>
    </row>
    <row r="423" spans="1:4" ht="15.75" customHeight="1" x14ac:dyDescent="0.35">
      <c r="A423" s="109"/>
      <c r="B423" s="109"/>
      <c r="C423" s="109"/>
      <c r="D423" s="109"/>
    </row>
    <row r="424" spans="1:4" ht="15.75" customHeight="1" x14ac:dyDescent="0.35">
      <c r="A424" s="109"/>
      <c r="B424" s="109"/>
      <c r="C424" s="109"/>
      <c r="D424" s="109"/>
    </row>
    <row r="425" spans="1:4" ht="15.75" customHeight="1" x14ac:dyDescent="0.35">
      <c r="A425" s="109"/>
      <c r="B425" s="109"/>
      <c r="C425" s="109"/>
      <c r="D425" s="109"/>
    </row>
    <row r="426" spans="1:4" ht="15.75" customHeight="1" x14ac:dyDescent="0.35">
      <c r="A426" s="109"/>
      <c r="B426" s="109"/>
      <c r="C426" s="109"/>
      <c r="D426" s="109"/>
    </row>
    <row r="427" spans="1:4" ht="15.75" customHeight="1" x14ac:dyDescent="0.35">
      <c r="A427" s="109"/>
      <c r="B427" s="109"/>
      <c r="C427" s="109"/>
      <c r="D427" s="109"/>
    </row>
    <row r="428" spans="1:4" ht="15.75" customHeight="1" x14ac:dyDescent="0.35">
      <c r="A428" s="109"/>
      <c r="B428" s="109"/>
      <c r="C428" s="109"/>
      <c r="D428" s="109"/>
    </row>
    <row r="429" spans="1:4" ht="15.75" customHeight="1" x14ac:dyDescent="0.35">
      <c r="A429" s="109"/>
      <c r="B429" s="109"/>
      <c r="C429" s="109"/>
      <c r="D429" s="109"/>
    </row>
    <row r="430" spans="1:4" ht="15.75" customHeight="1" x14ac:dyDescent="0.35">
      <c r="A430" s="109"/>
      <c r="B430" s="109"/>
      <c r="C430" s="109"/>
      <c r="D430" s="109"/>
    </row>
    <row r="431" spans="1:4" ht="15.75" customHeight="1" x14ac:dyDescent="0.35">
      <c r="A431" s="109"/>
      <c r="B431" s="109"/>
      <c r="C431" s="109"/>
      <c r="D431" s="109"/>
    </row>
    <row r="432" spans="1:4" ht="15.75" customHeight="1" x14ac:dyDescent="0.35">
      <c r="A432" s="109"/>
      <c r="B432" s="109"/>
      <c r="C432" s="109"/>
      <c r="D432" s="109"/>
    </row>
    <row r="433" spans="1:4" ht="15.75" customHeight="1" x14ac:dyDescent="0.35">
      <c r="A433" s="109"/>
      <c r="B433" s="109"/>
      <c r="C433" s="109"/>
      <c r="D433" s="109"/>
    </row>
    <row r="434" spans="1:4" ht="15.75" customHeight="1" x14ac:dyDescent="0.35">
      <c r="A434" s="109"/>
      <c r="B434" s="109"/>
      <c r="C434" s="109"/>
      <c r="D434" s="109"/>
    </row>
    <row r="435" spans="1:4" ht="15.75" customHeight="1" x14ac:dyDescent="0.35">
      <c r="A435" s="109"/>
      <c r="B435" s="109"/>
      <c r="C435" s="109"/>
      <c r="D435" s="109"/>
    </row>
    <row r="436" spans="1:4" ht="15.75" customHeight="1" x14ac:dyDescent="0.35">
      <c r="A436" s="109"/>
      <c r="B436" s="109"/>
      <c r="C436" s="109"/>
      <c r="D436" s="109"/>
    </row>
    <row r="437" spans="1:4" ht="15.75" customHeight="1" x14ac:dyDescent="0.35">
      <c r="A437" s="109"/>
      <c r="B437" s="109"/>
      <c r="C437" s="109"/>
      <c r="D437" s="109"/>
    </row>
    <row r="438" spans="1:4" ht="15.75" customHeight="1" x14ac:dyDescent="0.35">
      <c r="A438" s="109"/>
      <c r="B438" s="109"/>
      <c r="C438" s="109"/>
      <c r="D438" s="109"/>
    </row>
    <row r="439" spans="1:4" ht="15.75" customHeight="1" x14ac:dyDescent="0.35">
      <c r="A439" s="109"/>
      <c r="B439" s="109"/>
      <c r="C439" s="109"/>
      <c r="D439" s="109"/>
    </row>
    <row r="440" spans="1:4" ht="15.75" customHeight="1" x14ac:dyDescent="0.35">
      <c r="A440" s="109"/>
      <c r="B440" s="109"/>
      <c r="C440" s="109"/>
      <c r="D440" s="109"/>
    </row>
    <row r="441" spans="1:4" ht="15.75" customHeight="1" x14ac:dyDescent="0.35">
      <c r="A441" s="109"/>
      <c r="B441" s="109"/>
      <c r="C441" s="109"/>
      <c r="D441" s="109"/>
    </row>
    <row r="442" spans="1:4" ht="15.75" customHeight="1" x14ac:dyDescent="0.35">
      <c r="A442" s="109"/>
      <c r="B442" s="109"/>
      <c r="C442" s="109"/>
      <c r="D442" s="109"/>
    </row>
    <row r="443" spans="1:4" ht="15.75" customHeight="1" x14ac:dyDescent="0.35">
      <c r="A443" s="109"/>
      <c r="B443" s="109"/>
      <c r="C443" s="109"/>
      <c r="D443" s="109"/>
    </row>
    <row r="444" spans="1:4" ht="15.75" customHeight="1" x14ac:dyDescent="0.35">
      <c r="A444" s="109"/>
      <c r="B444" s="109"/>
      <c r="C444" s="109"/>
      <c r="D444" s="109"/>
    </row>
    <row r="445" spans="1:4" ht="15.75" customHeight="1" x14ac:dyDescent="0.35">
      <c r="A445" s="109"/>
      <c r="B445" s="109"/>
      <c r="C445" s="109"/>
      <c r="D445" s="109"/>
    </row>
    <row r="446" spans="1:4" ht="15.75" customHeight="1" x14ac:dyDescent="0.35">
      <c r="A446" s="109"/>
      <c r="B446" s="109"/>
      <c r="C446" s="109"/>
      <c r="D446" s="109"/>
    </row>
    <row r="447" spans="1:4" ht="15.75" customHeight="1" x14ac:dyDescent="0.35">
      <c r="A447" s="109"/>
      <c r="B447" s="109"/>
      <c r="C447" s="109"/>
      <c r="D447" s="109"/>
    </row>
    <row r="448" spans="1:4" ht="15.75" customHeight="1" x14ac:dyDescent="0.35">
      <c r="A448" s="109"/>
      <c r="B448" s="109"/>
      <c r="C448" s="109"/>
      <c r="D448" s="109"/>
    </row>
    <row r="449" spans="1:4" ht="15.75" customHeight="1" x14ac:dyDescent="0.35">
      <c r="A449" s="109"/>
      <c r="B449" s="109"/>
      <c r="C449" s="109"/>
      <c r="D449" s="109"/>
    </row>
    <row r="450" spans="1:4" ht="15.75" customHeight="1" x14ac:dyDescent="0.35">
      <c r="A450" s="109"/>
      <c r="B450" s="109"/>
      <c r="C450" s="109"/>
      <c r="D450" s="109"/>
    </row>
    <row r="451" spans="1:4" ht="15.75" customHeight="1" x14ac:dyDescent="0.35">
      <c r="A451" s="109"/>
      <c r="B451" s="109"/>
      <c r="C451" s="109"/>
      <c r="D451" s="109"/>
    </row>
    <row r="452" spans="1:4" ht="15.75" customHeight="1" x14ac:dyDescent="0.35">
      <c r="A452" s="109"/>
      <c r="B452" s="109"/>
      <c r="C452" s="109"/>
      <c r="D452" s="109"/>
    </row>
    <row r="453" spans="1:4" ht="15.75" customHeight="1" x14ac:dyDescent="0.35">
      <c r="A453" s="109"/>
      <c r="B453" s="109"/>
      <c r="C453" s="109"/>
      <c r="D453" s="109"/>
    </row>
    <row r="454" spans="1:4" ht="15.75" customHeight="1" x14ac:dyDescent="0.35">
      <c r="A454" s="109"/>
      <c r="B454" s="109"/>
      <c r="C454" s="109"/>
      <c r="D454" s="109"/>
    </row>
    <row r="455" spans="1:4" ht="15.75" customHeight="1" x14ac:dyDescent="0.35">
      <c r="A455" s="109"/>
      <c r="B455" s="109"/>
      <c r="C455" s="109"/>
      <c r="D455" s="109"/>
    </row>
    <row r="456" spans="1:4" ht="15.75" customHeight="1" x14ac:dyDescent="0.35">
      <c r="A456" s="109"/>
      <c r="B456" s="109"/>
      <c r="C456" s="109"/>
      <c r="D456" s="109"/>
    </row>
    <row r="457" spans="1:4" ht="15.75" customHeight="1" x14ac:dyDescent="0.35">
      <c r="A457" s="109"/>
      <c r="B457" s="109"/>
      <c r="C457" s="109"/>
      <c r="D457" s="109"/>
    </row>
    <row r="458" spans="1:4" ht="15.75" customHeight="1" x14ac:dyDescent="0.35">
      <c r="A458" s="109"/>
      <c r="B458" s="109"/>
      <c r="C458" s="109"/>
      <c r="D458" s="109"/>
    </row>
    <row r="459" spans="1:4" ht="15.75" customHeight="1" x14ac:dyDescent="0.35">
      <c r="A459" s="109"/>
      <c r="B459" s="109"/>
      <c r="C459" s="109"/>
      <c r="D459" s="109"/>
    </row>
    <row r="460" spans="1:4" ht="15.75" customHeight="1" x14ac:dyDescent="0.35">
      <c r="A460" s="109"/>
      <c r="B460" s="109"/>
      <c r="C460" s="109"/>
      <c r="D460" s="109"/>
    </row>
    <row r="461" spans="1:4" ht="15.75" customHeight="1" x14ac:dyDescent="0.35">
      <c r="A461" s="109"/>
      <c r="B461" s="109"/>
      <c r="C461" s="109"/>
      <c r="D461" s="109"/>
    </row>
    <row r="462" spans="1:4" ht="15.75" customHeight="1" x14ac:dyDescent="0.35">
      <c r="A462" s="109"/>
      <c r="B462" s="109"/>
      <c r="C462" s="109"/>
      <c r="D462" s="109"/>
    </row>
    <row r="463" spans="1:4" ht="15.75" customHeight="1" x14ac:dyDescent="0.35">
      <c r="A463" s="109"/>
      <c r="B463" s="109"/>
      <c r="C463" s="109"/>
      <c r="D463" s="109"/>
    </row>
    <row r="464" spans="1:4" ht="15.75" customHeight="1" x14ac:dyDescent="0.35">
      <c r="A464" s="109"/>
      <c r="B464" s="109"/>
      <c r="C464" s="109"/>
      <c r="D464" s="109"/>
    </row>
    <row r="465" spans="1:4" ht="15.75" customHeight="1" x14ac:dyDescent="0.35">
      <c r="A465" s="109"/>
      <c r="B465" s="109"/>
      <c r="C465" s="109"/>
      <c r="D465" s="109"/>
    </row>
    <row r="466" spans="1:4" ht="15.75" customHeight="1" x14ac:dyDescent="0.35">
      <c r="A466" s="109"/>
      <c r="B466" s="109"/>
      <c r="C466" s="109"/>
      <c r="D466" s="109"/>
    </row>
    <row r="467" spans="1:4" ht="15.75" customHeight="1" x14ac:dyDescent="0.35">
      <c r="A467" s="109"/>
      <c r="B467" s="109"/>
      <c r="C467" s="109"/>
      <c r="D467" s="109"/>
    </row>
    <row r="468" spans="1:4" ht="15.75" customHeight="1" x14ac:dyDescent="0.35">
      <c r="A468" s="109"/>
      <c r="B468" s="109"/>
      <c r="C468" s="109"/>
      <c r="D468" s="109"/>
    </row>
    <row r="469" spans="1:4" ht="15.75" customHeight="1" x14ac:dyDescent="0.35">
      <c r="A469" s="109"/>
      <c r="B469" s="109"/>
      <c r="C469" s="109"/>
      <c r="D469" s="109"/>
    </row>
    <row r="470" spans="1:4" ht="15.75" customHeight="1" x14ac:dyDescent="0.35">
      <c r="A470" s="109"/>
      <c r="B470" s="109"/>
      <c r="C470" s="109"/>
      <c r="D470" s="109"/>
    </row>
    <row r="471" spans="1:4" ht="15.75" customHeight="1" x14ac:dyDescent="0.35">
      <c r="A471" s="109"/>
      <c r="B471" s="109"/>
      <c r="C471" s="109"/>
      <c r="D471" s="109"/>
    </row>
    <row r="472" spans="1:4" ht="15.75" customHeight="1" x14ac:dyDescent="0.35">
      <c r="A472" s="109"/>
      <c r="B472" s="109"/>
      <c r="C472" s="109"/>
      <c r="D472" s="109"/>
    </row>
    <row r="473" spans="1:4" ht="15.75" customHeight="1" x14ac:dyDescent="0.35">
      <c r="A473" s="109"/>
      <c r="B473" s="109"/>
      <c r="C473" s="109"/>
      <c r="D473" s="109"/>
    </row>
    <row r="474" spans="1:4" ht="15.75" customHeight="1" x14ac:dyDescent="0.35">
      <c r="A474" s="109"/>
      <c r="B474" s="109"/>
      <c r="C474" s="109"/>
      <c r="D474" s="109"/>
    </row>
    <row r="475" spans="1:4" ht="15.75" customHeight="1" x14ac:dyDescent="0.35">
      <c r="A475" s="109"/>
      <c r="B475" s="109"/>
      <c r="C475" s="109"/>
      <c r="D475" s="109"/>
    </row>
    <row r="476" spans="1:4" ht="15.75" customHeight="1" x14ac:dyDescent="0.35">
      <c r="A476" s="109"/>
      <c r="B476" s="109"/>
      <c r="C476" s="109"/>
      <c r="D476" s="109"/>
    </row>
    <row r="477" spans="1:4" ht="15.75" customHeight="1" x14ac:dyDescent="0.35">
      <c r="A477" s="109"/>
      <c r="B477" s="109"/>
      <c r="C477" s="109"/>
      <c r="D477" s="109"/>
    </row>
    <row r="478" spans="1:4" ht="15.75" customHeight="1" x14ac:dyDescent="0.35">
      <c r="A478" s="109"/>
      <c r="B478" s="109"/>
      <c r="C478" s="109"/>
      <c r="D478" s="109"/>
    </row>
    <row r="479" spans="1:4" ht="15.75" customHeight="1" x14ac:dyDescent="0.35">
      <c r="A479" s="109"/>
      <c r="B479" s="109"/>
      <c r="C479" s="109"/>
      <c r="D479" s="109"/>
    </row>
    <row r="480" spans="1:4" ht="15.75" customHeight="1" x14ac:dyDescent="0.35">
      <c r="A480" s="109"/>
      <c r="B480" s="109"/>
      <c r="C480" s="109"/>
      <c r="D480" s="109"/>
    </row>
    <row r="481" spans="1:4" ht="15.75" customHeight="1" x14ac:dyDescent="0.35">
      <c r="A481" s="109"/>
      <c r="B481" s="109"/>
      <c r="C481" s="109"/>
      <c r="D481" s="109"/>
    </row>
    <row r="482" spans="1:4" ht="15.75" customHeight="1" x14ac:dyDescent="0.35">
      <c r="A482" s="109"/>
      <c r="B482" s="109"/>
      <c r="C482" s="109"/>
      <c r="D482" s="109"/>
    </row>
    <row r="483" spans="1:4" ht="15.75" customHeight="1" x14ac:dyDescent="0.35">
      <c r="A483" s="109"/>
      <c r="B483" s="109"/>
      <c r="C483" s="109"/>
      <c r="D483" s="109"/>
    </row>
    <row r="484" spans="1:4" ht="15.75" customHeight="1" x14ac:dyDescent="0.35">
      <c r="A484" s="109"/>
      <c r="B484" s="109"/>
      <c r="C484" s="109"/>
      <c r="D484" s="109"/>
    </row>
    <row r="485" spans="1:4" ht="15.75" customHeight="1" x14ac:dyDescent="0.35">
      <c r="A485" s="109"/>
      <c r="B485" s="109"/>
      <c r="C485" s="109"/>
      <c r="D485" s="109"/>
    </row>
    <row r="486" spans="1:4" ht="15.75" customHeight="1" x14ac:dyDescent="0.35">
      <c r="A486" s="109"/>
      <c r="B486" s="109"/>
      <c r="C486" s="109"/>
      <c r="D486" s="109"/>
    </row>
    <row r="487" spans="1:4" ht="15.75" customHeight="1" x14ac:dyDescent="0.35">
      <c r="A487" s="109"/>
      <c r="B487" s="109"/>
      <c r="C487" s="109"/>
      <c r="D487" s="109"/>
    </row>
    <row r="488" spans="1:4" ht="15.75" customHeight="1" x14ac:dyDescent="0.35">
      <c r="A488" s="109"/>
      <c r="B488" s="109"/>
      <c r="C488" s="109"/>
      <c r="D488" s="109"/>
    </row>
    <row r="489" spans="1:4" ht="15.75" customHeight="1" x14ac:dyDescent="0.35">
      <c r="A489" s="109"/>
      <c r="B489" s="109"/>
      <c r="C489" s="109"/>
      <c r="D489" s="109"/>
    </row>
    <row r="490" spans="1:4" ht="15.75" customHeight="1" x14ac:dyDescent="0.35">
      <c r="A490" s="109"/>
      <c r="B490" s="109"/>
      <c r="C490" s="109"/>
      <c r="D490" s="109"/>
    </row>
    <row r="491" spans="1:4" ht="15.75" customHeight="1" x14ac:dyDescent="0.35">
      <c r="A491" s="109"/>
      <c r="B491" s="109"/>
      <c r="C491" s="109"/>
      <c r="D491" s="109"/>
    </row>
    <row r="492" spans="1:4" ht="15.75" customHeight="1" x14ac:dyDescent="0.35">
      <c r="A492" s="109"/>
      <c r="B492" s="109"/>
      <c r="C492" s="109"/>
      <c r="D492" s="109"/>
    </row>
    <row r="493" spans="1:4" ht="15.75" customHeight="1" x14ac:dyDescent="0.35">
      <c r="A493" s="109"/>
      <c r="B493" s="109"/>
      <c r="C493" s="109"/>
      <c r="D493" s="109"/>
    </row>
    <row r="494" spans="1:4" ht="15.75" customHeight="1" x14ac:dyDescent="0.35">
      <c r="A494" s="109"/>
      <c r="B494" s="109"/>
      <c r="C494" s="109"/>
      <c r="D494" s="109"/>
    </row>
    <row r="495" spans="1:4" ht="15.75" customHeight="1" x14ac:dyDescent="0.35">
      <c r="A495" s="109"/>
      <c r="B495" s="109"/>
      <c r="C495" s="109"/>
      <c r="D495" s="109"/>
    </row>
    <row r="496" spans="1:4" ht="15.75" customHeight="1" x14ac:dyDescent="0.35">
      <c r="A496" s="109"/>
      <c r="B496" s="109"/>
      <c r="C496" s="109"/>
      <c r="D496" s="109"/>
    </row>
    <row r="497" spans="1:4" ht="15.75" customHeight="1" x14ac:dyDescent="0.35">
      <c r="A497" s="109"/>
      <c r="B497" s="109"/>
      <c r="C497" s="109"/>
      <c r="D497" s="109"/>
    </row>
    <row r="498" spans="1:4" ht="15.75" customHeight="1" x14ac:dyDescent="0.35">
      <c r="A498" s="109"/>
      <c r="B498" s="109"/>
      <c r="C498" s="109"/>
      <c r="D498" s="109"/>
    </row>
    <row r="499" spans="1:4" ht="15.75" customHeight="1" x14ac:dyDescent="0.35">
      <c r="A499" s="109"/>
      <c r="B499" s="109"/>
      <c r="C499" s="109"/>
      <c r="D499" s="109"/>
    </row>
    <row r="500" spans="1:4" ht="15.75" customHeight="1" x14ac:dyDescent="0.35">
      <c r="A500" s="109"/>
      <c r="B500" s="109"/>
      <c r="C500" s="109"/>
      <c r="D500" s="109"/>
    </row>
    <row r="501" spans="1:4" ht="15.75" customHeight="1" x14ac:dyDescent="0.35">
      <c r="A501" s="109"/>
      <c r="B501" s="109"/>
      <c r="C501" s="109"/>
      <c r="D501" s="109"/>
    </row>
    <row r="502" spans="1:4" ht="15.75" customHeight="1" x14ac:dyDescent="0.35">
      <c r="A502" s="109"/>
      <c r="B502" s="109"/>
      <c r="C502" s="109"/>
      <c r="D502" s="109"/>
    </row>
    <row r="503" spans="1:4" ht="15.75" customHeight="1" x14ac:dyDescent="0.35">
      <c r="A503" s="109"/>
      <c r="B503" s="109"/>
      <c r="C503" s="109"/>
      <c r="D503" s="109"/>
    </row>
    <row r="504" spans="1:4" ht="15.75" customHeight="1" x14ac:dyDescent="0.35">
      <c r="A504" s="109"/>
      <c r="B504" s="109"/>
      <c r="C504" s="109"/>
      <c r="D504" s="109"/>
    </row>
    <row r="505" spans="1:4" ht="15.75" customHeight="1" x14ac:dyDescent="0.35">
      <c r="A505" s="109"/>
      <c r="B505" s="109"/>
      <c r="C505" s="109"/>
      <c r="D505" s="109"/>
    </row>
    <row r="506" spans="1:4" ht="15.75" customHeight="1" x14ac:dyDescent="0.35">
      <c r="A506" s="109"/>
      <c r="B506" s="109"/>
      <c r="C506" s="109"/>
      <c r="D506" s="109"/>
    </row>
    <row r="507" spans="1:4" ht="15.75" customHeight="1" x14ac:dyDescent="0.35">
      <c r="A507" s="109"/>
      <c r="B507" s="109"/>
      <c r="C507" s="109"/>
      <c r="D507" s="109"/>
    </row>
    <row r="508" spans="1:4" ht="15.75" customHeight="1" x14ac:dyDescent="0.35">
      <c r="A508" s="109"/>
      <c r="B508" s="109"/>
      <c r="C508" s="109"/>
      <c r="D508" s="109"/>
    </row>
    <row r="509" spans="1:4" ht="15.75" customHeight="1" x14ac:dyDescent="0.35">
      <c r="A509" s="109"/>
      <c r="B509" s="109"/>
      <c r="C509" s="109"/>
      <c r="D509" s="109"/>
    </row>
    <row r="510" spans="1:4" ht="15.75" customHeight="1" x14ac:dyDescent="0.35">
      <c r="A510" s="109"/>
      <c r="B510" s="109"/>
      <c r="C510" s="109"/>
      <c r="D510" s="109"/>
    </row>
    <row r="511" spans="1:4" ht="15.75" customHeight="1" x14ac:dyDescent="0.35">
      <c r="A511" s="109"/>
      <c r="B511" s="109"/>
      <c r="C511" s="109"/>
      <c r="D511" s="109"/>
    </row>
    <row r="512" spans="1:4" ht="15.75" customHeight="1" x14ac:dyDescent="0.35">
      <c r="A512" s="109"/>
      <c r="B512" s="109"/>
      <c r="C512" s="109"/>
      <c r="D512" s="109"/>
    </row>
    <row r="513" spans="1:4" ht="15.75" customHeight="1" x14ac:dyDescent="0.35">
      <c r="A513" s="109"/>
      <c r="B513" s="109"/>
      <c r="C513" s="109"/>
      <c r="D513" s="109"/>
    </row>
    <row r="514" spans="1:4" ht="15.75" customHeight="1" x14ac:dyDescent="0.35">
      <c r="A514" s="109"/>
      <c r="B514" s="109"/>
      <c r="C514" s="109"/>
      <c r="D514" s="109"/>
    </row>
    <row r="515" spans="1:4" ht="15.75" customHeight="1" x14ac:dyDescent="0.35">
      <c r="A515" s="109"/>
      <c r="B515" s="109"/>
      <c r="C515" s="109"/>
      <c r="D515" s="109"/>
    </row>
    <row r="516" spans="1:4" ht="15.75" customHeight="1" x14ac:dyDescent="0.35">
      <c r="A516" s="109"/>
      <c r="B516" s="109"/>
      <c r="C516" s="109"/>
      <c r="D516" s="109"/>
    </row>
    <row r="517" spans="1:4" ht="15.75" customHeight="1" x14ac:dyDescent="0.35">
      <c r="A517" s="109"/>
      <c r="B517" s="109"/>
      <c r="C517" s="109"/>
      <c r="D517" s="109"/>
    </row>
    <row r="518" spans="1:4" ht="15.75" customHeight="1" x14ac:dyDescent="0.35">
      <c r="A518" s="109"/>
      <c r="B518" s="109"/>
      <c r="C518" s="109"/>
      <c r="D518" s="109"/>
    </row>
    <row r="519" spans="1:4" ht="15.75" customHeight="1" x14ac:dyDescent="0.35">
      <c r="A519" s="109"/>
      <c r="B519" s="109"/>
      <c r="C519" s="109"/>
      <c r="D519" s="109"/>
    </row>
    <row r="520" spans="1:4" ht="15.75" customHeight="1" x14ac:dyDescent="0.35">
      <c r="A520" s="109"/>
      <c r="B520" s="109"/>
      <c r="C520" s="109"/>
      <c r="D520" s="109"/>
    </row>
    <row r="521" spans="1:4" ht="15.75" customHeight="1" x14ac:dyDescent="0.35">
      <c r="A521" s="109"/>
      <c r="B521" s="109"/>
      <c r="C521" s="109"/>
      <c r="D521" s="109"/>
    </row>
    <row r="522" spans="1:4" ht="15.75" customHeight="1" x14ac:dyDescent="0.35">
      <c r="A522" s="109"/>
      <c r="B522" s="109"/>
      <c r="C522" s="109"/>
      <c r="D522" s="109"/>
    </row>
    <row r="523" spans="1:4" ht="15.75" customHeight="1" x14ac:dyDescent="0.35">
      <c r="A523" s="109"/>
      <c r="B523" s="109"/>
      <c r="C523" s="109"/>
      <c r="D523" s="109"/>
    </row>
    <row r="524" spans="1:4" ht="15.75" customHeight="1" x14ac:dyDescent="0.35">
      <c r="A524" s="109"/>
      <c r="B524" s="109"/>
      <c r="C524" s="109"/>
      <c r="D524" s="109"/>
    </row>
    <row r="525" spans="1:4" ht="15.75" customHeight="1" x14ac:dyDescent="0.35">
      <c r="A525" s="109"/>
      <c r="B525" s="109"/>
      <c r="C525" s="109"/>
      <c r="D525" s="109"/>
    </row>
    <row r="526" spans="1:4" ht="15.75" customHeight="1" x14ac:dyDescent="0.35">
      <c r="A526" s="109"/>
      <c r="B526" s="109"/>
      <c r="C526" s="109"/>
      <c r="D526" s="109"/>
    </row>
    <row r="527" spans="1:4" ht="15.75" customHeight="1" x14ac:dyDescent="0.35">
      <c r="A527" s="109"/>
      <c r="B527" s="109"/>
      <c r="C527" s="109"/>
      <c r="D527" s="109"/>
    </row>
    <row r="528" spans="1:4" ht="15.75" customHeight="1" x14ac:dyDescent="0.35">
      <c r="A528" s="109"/>
      <c r="B528" s="109"/>
      <c r="C528" s="109"/>
      <c r="D528" s="109"/>
    </row>
    <row r="529" spans="1:4" ht="15.75" customHeight="1" x14ac:dyDescent="0.35">
      <c r="A529" s="109"/>
      <c r="B529" s="109"/>
      <c r="C529" s="109"/>
      <c r="D529" s="109"/>
    </row>
    <row r="530" spans="1:4" ht="15.75" customHeight="1" x14ac:dyDescent="0.35">
      <c r="A530" s="109"/>
      <c r="B530" s="109"/>
      <c r="C530" s="109"/>
      <c r="D530" s="109"/>
    </row>
    <row r="531" spans="1:4" ht="15.75" customHeight="1" x14ac:dyDescent="0.35">
      <c r="A531" s="109"/>
      <c r="B531" s="109"/>
      <c r="C531" s="109"/>
      <c r="D531" s="109"/>
    </row>
    <row r="532" spans="1:4" ht="15.75" customHeight="1" x14ac:dyDescent="0.35">
      <c r="A532" s="109"/>
      <c r="B532" s="109"/>
      <c r="C532" s="109"/>
      <c r="D532" s="109"/>
    </row>
    <row r="533" spans="1:4" ht="15.75" customHeight="1" x14ac:dyDescent="0.35">
      <c r="A533" s="109"/>
      <c r="B533" s="109"/>
      <c r="C533" s="109"/>
      <c r="D533" s="109"/>
    </row>
    <row r="534" spans="1:4" ht="15.75" customHeight="1" x14ac:dyDescent="0.35">
      <c r="A534" s="109"/>
      <c r="B534" s="109"/>
      <c r="C534" s="109"/>
      <c r="D534" s="109"/>
    </row>
    <row r="535" spans="1:4" ht="15.75" customHeight="1" x14ac:dyDescent="0.35">
      <c r="A535" s="109"/>
      <c r="B535" s="109"/>
      <c r="C535" s="109"/>
      <c r="D535" s="109"/>
    </row>
    <row r="536" spans="1:4" ht="15.75" customHeight="1" x14ac:dyDescent="0.35">
      <c r="A536" s="109"/>
      <c r="B536" s="109"/>
      <c r="C536" s="109"/>
      <c r="D536" s="109"/>
    </row>
    <row r="537" spans="1:4" ht="15.75" customHeight="1" x14ac:dyDescent="0.35">
      <c r="A537" s="109"/>
      <c r="B537" s="109"/>
      <c r="C537" s="109"/>
      <c r="D537" s="109"/>
    </row>
    <row r="538" spans="1:4" ht="15.75" customHeight="1" x14ac:dyDescent="0.35">
      <c r="A538" s="109"/>
      <c r="B538" s="109"/>
      <c r="C538" s="109"/>
      <c r="D538" s="109"/>
    </row>
    <row r="539" spans="1:4" ht="15.75" customHeight="1" x14ac:dyDescent="0.35">
      <c r="A539" s="109"/>
      <c r="B539" s="109"/>
      <c r="C539" s="109"/>
      <c r="D539" s="109"/>
    </row>
    <row r="540" spans="1:4" ht="15.75" customHeight="1" x14ac:dyDescent="0.35">
      <c r="A540" s="109"/>
      <c r="B540" s="109"/>
      <c r="C540" s="109"/>
      <c r="D540" s="109"/>
    </row>
    <row r="541" spans="1:4" ht="15.75" customHeight="1" x14ac:dyDescent="0.35">
      <c r="A541" s="109"/>
      <c r="B541" s="109"/>
      <c r="C541" s="109"/>
      <c r="D541" s="109"/>
    </row>
    <row r="542" spans="1:4" ht="15.75" customHeight="1" x14ac:dyDescent="0.35">
      <c r="A542" s="109"/>
      <c r="B542" s="109"/>
      <c r="C542" s="109"/>
      <c r="D542" s="109"/>
    </row>
    <row r="543" spans="1:4" ht="15.75" customHeight="1" x14ac:dyDescent="0.35">
      <c r="A543" s="109"/>
      <c r="B543" s="109"/>
      <c r="C543" s="109"/>
      <c r="D543" s="109"/>
    </row>
    <row r="544" spans="1:4" ht="15.75" customHeight="1" x14ac:dyDescent="0.35">
      <c r="A544" s="109"/>
      <c r="B544" s="109"/>
      <c r="C544" s="109"/>
      <c r="D544" s="109"/>
    </row>
    <row r="545" spans="1:4" ht="15.75" customHeight="1" x14ac:dyDescent="0.35">
      <c r="A545" s="109"/>
      <c r="B545" s="109"/>
      <c r="C545" s="109"/>
      <c r="D545" s="109"/>
    </row>
    <row r="546" spans="1:4" ht="15.75" customHeight="1" x14ac:dyDescent="0.35">
      <c r="A546" s="109"/>
      <c r="B546" s="109"/>
      <c r="C546" s="109"/>
      <c r="D546" s="109"/>
    </row>
    <row r="547" spans="1:4" ht="15.75" customHeight="1" x14ac:dyDescent="0.35">
      <c r="A547" s="109"/>
      <c r="B547" s="109"/>
      <c r="C547" s="109"/>
      <c r="D547" s="109"/>
    </row>
    <row r="548" spans="1:4" ht="15.75" customHeight="1" x14ac:dyDescent="0.35">
      <c r="A548" s="109"/>
      <c r="B548" s="109"/>
      <c r="C548" s="109"/>
      <c r="D548" s="109"/>
    </row>
    <row r="549" spans="1:4" ht="15.75" customHeight="1" x14ac:dyDescent="0.35">
      <c r="A549" s="109"/>
      <c r="B549" s="109"/>
      <c r="C549" s="109"/>
      <c r="D549" s="109"/>
    </row>
    <row r="550" spans="1:4" ht="15.75" customHeight="1" x14ac:dyDescent="0.35">
      <c r="A550" s="109"/>
      <c r="B550" s="109"/>
      <c r="C550" s="109"/>
      <c r="D550" s="109"/>
    </row>
    <row r="551" spans="1:4" ht="15.75" customHeight="1" x14ac:dyDescent="0.35">
      <c r="A551" s="109"/>
      <c r="B551" s="109"/>
      <c r="C551" s="109"/>
      <c r="D551" s="109"/>
    </row>
    <row r="552" spans="1:4" ht="15.75" customHeight="1" x14ac:dyDescent="0.35">
      <c r="A552" s="109"/>
      <c r="B552" s="109"/>
      <c r="C552" s="109"/>
      <c r="D552" s="109"/>
    </row>
    <row r="553" spans="1:4" ht="15.75" customHeight="1" x14ac:dyDescent="0.35">
      <c r="A553" s="109"/>
      <c r="B553" s="109"/>
      <c r="C553" s="109"/>
      <c r="D553" s="109"/>
    </row>
    <row r="554" spans="1:4" ht="15.75" customHeight="1" x14ac:dyDescent="0.35">
      <c r="A554" s="109"/>
      <c r="B554" s="109"/>
      <c r="C554" s="109"/>
      <c r="D554" s="109"/>
    </row>
    <row r="555" spans="1:4" ht="15.75" customHeight="1" x14ac:dyDescent="0.35">
      <c r="A555" s="109"/>
      <c r="B555" s="109"/>
      <c r="C555" s="109"/>
      <c r="D555" s="109"/>
    </row>
    <row r="556" spans="1:4" ht="15.75" customHeight="1" x14ac:dyDescent="0.35">
      <c r="A556" s="109"/>
      <c r="B556" s="109"/>
      <c r="C556" s="109"/>
      <c r="D556" s="109"/>
    </row>
    <row r="557" spans="1:4" ht="15.75" customHeight="1" x14ac:dyDescent="0.35">
      <c r="A557" s="109"/>
      <c r="B557" s="109"/>
      <c r="C557" s="109"/>
      <c r="D557" s="109"/>
    </row>
    <row r="558" spans="1:4" ht="15.75" customHeight="1" x14ac:dyDescent="0.35">
      <c r="A558" s="109"/>
      <c r="B558" s="109"/>
      <c r="C558" s="109"/>
      <c r="D558" s="109"/>
    </row>
    <row r="559" spans="1:4" ht="15.75" customHeight="1" x14ac:dyDescent="0.35">
      <c r="A559" s="109"/>
      <c r="B559" s="109"/>
      <c r="C559" s="109"/>
      <c r="D559" s="109"/>
    </row>
    <row r="560" spans="1:4" ht="15.75" customHeight="1" x14ac:dyDescent="0.35">
      <c r="A560" s="109"/>
      <c r="B560" s="109"/>
      <c r="C560" s="109"/>
      <c r="D560" s="109"/>
    </row>
    <row r="561" spans="1:4" ht="15.75" customHeight="1" x14ac:dyDescent="0.35">
      <c r="A561" s="109"/>
      <c r="B561" s="109"/>
      <c r="C561" s="109"/>
      <c r="D561" s="109"/>
    </row>
    <row r="562" spans="1:4" ht="15.75" customHeight="1" x14ac:dyDescent="0.35">
      <c r="A562" s="109"/>
      <c r="B562" s="109"/>
      <c r="C562" s="109"/>
      <c r="D562" s="109"/>
    </row>
    <row r="563" spans="1:4" ht="15.75" customHeight="1" x14ac:dyDescent="0.35">
      <c r="A563" s="109"/>
      <c r="B563" s="109"/>
      <c r="C563" s="109"/>
      <c r="D563" s="109"/>
    </row>
    <row r="564" spans="1:4" ht="15.75" customHeight="1" x14ac:dyDescent="0.35">
      <c r="A564" s="109"/>
      <c r="B564" s="109"/>
      <c r="C564" s="109"/>
      <c r="D564" s="109"/>
    </row>
    <row r="565" spans="1:4" ht="15.75" customHeight="1" x14ac:dyDescent="0.35">
      <c r="A565" s="109"/>
      <c r="B565" s="109"/>
      <c r="C565" s="109"/>
      <c r="D565" s="109"/>
    </row>
    <row r="566" spans="1:4" ht="15.75" customHeight="1" x14ac:dyDescent="0.35">
      <c r="A566" s="109"/>
      <c r="B566" s="109"/>
      <c r="C566" s="109"/>
      <c r="D566" s="109"/>
    </row>
    <row r="567" spans="1:4" ht="15.75" customHeight="1" x14ac:dyDescent="0.35">
      <c r="A567" s="109"/>
      <c r="B567" s="109"/>
      <c r="C567" s="109"/>
      <c r="D567" s="109"/>
    </row>
    <row r="568" spans="1:4" ht="15.75" customHeight="1" x14ac:dyDescent="0.35">
      <c r="A568" s="109"/>
      <c r="B568" s="109"/>
      <c r="C568" s="109"/>
      <c r="D568" s="109"/>
    </row>
    <row r="569" spans="1:4" ht="15.75" customHeight="1" x14ac:dyDescent="0.35">
      <c r="A569" s="109"/>
      <c r="B569" s="109"/>
      <c r="C569" s="109"/>
      <c r="D569" s="109"/>
    </row>
    <row r="570" spans="1:4" ht="15.75" customHeight="1" x14ac:dyDescent="0.35">
      <c r="A570" s="109"/>
      <c r="B570" s="109"/>
      <c r="C570" s="109"/>
      <c r="D570" s="109"/>
    </row>
    <row r="571" spans="1:4" ht="15.75" customHeight="1" x14ac:dyDescent="0.35">
      <c r="A571" s="109"/>
      <c r="B571" s="109"/>
      <c r="C571" s="109"/>
      <c r="D571" s="109"/>
    </row>
    <row r="572" spans="1:4" ht="15.75" customHeight="1" x14ac:dyDescent="0.35">
      <c r="A572" s="109"/>
      <c r="B572" s="109"/>
      <c r="C572" s="109"/>
      <c r="D572" s="109"/>
    </row>
    <row r="573" spans="1:4" ht="15.75" customHeight="1" x14ac:dyDescent="0.35">
      <c r="A573" s="109"/>
      <c r="B573" s="109"/>
      <c r="C573" s="109"/>
      <c r="D573" s="109"/>
    </row>
    <row r="574" spans="1:4" ht="15.75" customHeight="1" x14ac:dyDescent="0.35">
      <c r="A574" s="109"/>
      <c r="B574" s="109"/>
      <c r="C574" s="109"/>
      <c r="D574" s="109"/>
    </row>
    <row r="575" spans="1:4" ht="15.75" customHeight="1" x14ac:dyDescent="0.35">
      <c r="A575" s="109"/>
      <c r="B575" s="109"/>
      <c r="C575" s="109"/>
      <c r="D575" s="109"/>
    </row>
    <row r="576" spans="1:4" ht="15.75" customHeight="1" x14ac:dyDescent="0.35">
      <c r="A576" s="109"/>
      <c r="B576" s="109"/>
      <c r="C576" s="109"/>
      <c r="D576" s="109"/>
    </row>
    <row r="577" spans="1:4" ht="15.75" customHeight="1" x14ac:dyDescent="0.35">
      <c r="A577" s="109"/>
      <c r="B577" s="109"/>
      <c r="C577" s="109"/>
      <c r="D577" s="109"/>
    </row>
    <row r="578" spans="1:4" ht="15.75" customHeight="1" x14ac:dyDescent="0.35">
      <c r="A578" s="109"/>
      <c r="B578" s="109"/>
      <c r="C578" s="109"/>
      <c r="D578" s="109"/>
    </row>
    <row r="579" spans="1:4" ht="15.75" customHeight="1" x14ac:dyDescent="0.35">
      <c r="A579" s="109"/>
      <c r="B579" s="109"/>
      <c r="C579" s="109"/>
      <c r="D579" s="109"/>
    </row>
    <row r="580" spans="1:4" ht="15.75" customHeight="1" x14ac:dyDescent="0.35">
      <c r="A580" s="109"/>
      <c r="B580" s="109"/>
      <c r="C580" s="109"/>
      <c r="D580" s="109"/>
    </row>
    <row r="581" spans="1:4" ht="15.75" customHeight="1" x14ac:dyDescent="0.35">
      <c r="A581" s="109"/>
      <c r="B581" s="109"/>
      <c r="C581" s="109"/>
      <c r="D581" s="109"/>
    </row>
    <row r="582" spans="1:4" ht="15.75" customHeight="1" x14ac:dyDescent="0.35">
      <c r="A582" s="109"/>
      <c r="B582" s="109"/>
      <c r="C582" s="109"/>
      <c r="D582" s="109"/>
    </row>
    <row r="583" spans="1:4" ht="15.75" customHeight="1" x14ac:dyDescent="0.35">
      <c r="A583" s="109"/>
      <c r="B583" s="109"/>
      <c r="C583" s="109"/>
      <c r="D583" s="109"/>
    </row>
    <row r="584" spans="1:4" ht="15.75" customHeight="1" x14ac:dyDescent="0.35">
      <c r="A584" s="109"/>
      <c r="B584" s="109"/>
      <c r="C584" s="109"/>
      <c r="D584" s="109"/>
    </row>
    <row r="585" spans="1:4" ht="15.75" customHeight="1" x14ac:dyDescent="0.35">
      <c r="A585" s="109"/>
      <c r="B585" s="109"/>
      <c r="C585" s="109"/>
      <c r="D585" s="109"/>
    </row>
    <row r="586" spans="1:4" ht="15.75" customHeight="1" x14ac:dyDescent="0.35">
      <c r="A586" s="109"/>
      <c r="B586" s="109"/>
      <c r="C586" s="109"/>
      <c r="D586" s="109"/>
    </row>
    <row r="587" spans="1:4" ht="15.75" customHeight="1" x14ac:dyDescent="0.35">
      <c r="A587" s="109"/>
      <c r="B587" s="109"/>
      <c r="C587" s="109"/>
      <c r="D587" s="109"/>
    </row>
    <row r="588" spans="1:4" ht="15.75" customHeight="1" x14ac:dyDescent="0.35">
      <c r="A588" s="109"/>
      <c r="B588" s="109"/>
      <c r="C588" s="109"/>
      <c r="D588" s="109"/>
    </row>
    <row r="589" spans="1:4" ht="15.75" customHeight="1" x14ac:dyDescent="0.35">
      <c r="A589" s="109"/>
      <c r="B589" s="109"/>
      <c r="C589" s="109"/>
      <c r="D589" s="109"/>
    </row>
    <row r="590" spans="1:4" ht="15.75" customHeight="1" x14ac:dyDescent="0.35">
      <c r="A590" s="109"/>
      <c r="B590" s="109"/>
      <c r="C590" s="109"/>
      <c r="D590" s="109"/>
    </row>
    <row r="591" spans="1:4" ht="15.75" customHeight="1" x14ac:dyDescent="0.35">
      <c r="A591" s="109"/>
      <c r="B591" s="109"/>
      <c r="C591" s="109"/>
      <c r="D591" s="109"/>
    </row>
    <row r="592" spans="1:4" ht="15.75" customHeight="1" x14ac:dyDescent="0.35">
      <c r="A592" s="109"/>
      <c r="B592" s="109"/>
      <c r="C592" s="109"/>
      <c r="D592" s="109"/>
    </row>
    <row r="593" spans="1:4" ht="15.75" customHeight="1" x14ac:dyDescent="0.35">
      <c r="A593" s="109"/>
      <c r="B593" s="109"/>
      <c r="C593" s="109"/>
      <c r="D593" s="109"/>
    </row>
    <row r="594" spans="1:4" ht="15.75" customHeight="1" x14ac:dyDescent="0.35">
      <c r="A594" s="109"/>
      <c r="B594" s="109"/>
      <c r="C594" s="109"/>
      <c r="D594" s="109"/>
    </row>
    <row r="595" spans="1:4" ht="15.75" customHeight="1" x14ac:dyDescent="0.35">
      <c r="A595" s="109"/>
      <c r="B595" s="109"/>
      <c r="C595" s="109"/>
      <c r="D595" s="109"/>
    </row>
    <row r="596" spans="1:4" ht="15.75" customHeight="1" x14ac:dyDescent="0.35">
      <c r="A596" s="109"/>
      <c r="B596" s="109"/>
      <c r="C596" s="109"/>
      <c r="D596" s="109"/>
    </row>
    <row r="597" spans="1:4" ht="15.75" customHeight="1" x14ac:dyDescent="0.35">
      <c r="A597" s="109"/>
      <c r="B597" s="109"/>
      <c r="C597" s="109"/>
      <c r="D597" s="109"/>
    </row>
    <row r="598" spans="1:4" ht="15.75" customHeight="1" x14ac:dyDescent="0.35">
      <c r="A598" s="109"/>
      <c r="B598" s="109"/>
      <c r="C598" s="109"/>
      <c r="D598" s="109"/>
    </row>
    <row r="599" spans="1:4" ht="15.75" customHeight="1" x14ac:dyDescent="0.35">
      <c r="A599" s="109"/>
      <c r="B599" s="109"/>
      <c r="C599" s="109"/>
      <c r="D599" s="109"/>
    </row>
    <row r="600" spans="1:4" ht="15.75" customHeight="1" x14ac:dyDescent="0.35">
      <c r="A600" s="109"/>
      <c r="B600" s="109"/>
      <c r="C600" s="109"/>
      <c r="D600" s="109"/>
    </row>
    <row r="601" spans="1:4" ht="15.75" customHeight="1" x14ac:dyDescent="0.35">
      <c r="A601" s="109"/>
      <c r="B601" s="109"/>
      <c r="C601" s="109"/>
      <c r="D601" s="109"/>
    </row>
    <row r="602" spans="1:4" ht="15.75" customHeight="1" x14ac:dyDescent="0.35">
      <c r="A602" s="109"/>
      <c r="B602" s="109"/>
      <c r="C602" s="109"/>
      <c r="D602" s="109"/>
    </row>
    <row r="603" spans="1:4" ht="15.75" customHeight="1" x14ac:dyDescent="0.35">
      <c r="A603" s="109"/>
      <c r="B603" s="109"/>
      <c r="C603" s="109"/>
      <c r="D603" s="109"/>
    </row>
    <row r="604" spans="1:4" ht="15.75" customHeight="1" x14ac:dyDescent="0.35">
      <c r="A604" s="109"/>
      <c r="B604" s="109"/>
      <c r="C604" s="109"/>
      <c r="D604" s="109"/>
    </row>
    <row r="605" spans="1:4" ht="15.75" customHeight="1" x14ac:dyDescent="0.35">
      <c r="A605" s="109"/>
      <c r="B605" s="109"/>
      <c r="C605" s="109"/>
      <c r="D605" s="109"/>
    </row>
    <row r="606" spans="1:4" ht="15.75" customHeight="1" x14ac:dyDescent="0.35">
      <c r="A606" s="109"/>
      <c r="B606" s="109"/>
      <c r="C606" s="109"/>
      <c r="D606" s="109"/>
    </row>
    <row r="607" spans="1:4" ht="15.75" customHeight="1" x14ac:dyDescent="0.35">
      <c r="A607" s="109"/>
      <c r="B607" s="109"/>
      <c r="C607" s="109"/>
      <c r="D607" s="109"/>
    </row>
    <row r="608" spans="1:4" ht="15.75" customHeight="1" x14ac:dyDescent="0.35">
      <c r="A608" s="109"/>
      <c r="B608" s="109"/>
      <c r="C608" s="109"/>
      <c r="D608" s="109"/>
    </row>
    <row r="609" spans="1:4" ht="15.75" customHeight="1" x14ac:dyDescent="0.35">
      <c r="A609" s="109"/>
      <c r="B609" s="109"/>
      <c r="C609" s="109"/>
      <c r="D609" s="109"/>
    </row>
    <row r="610" spans="1:4" ht="15.75" customHeight="1" x14ac:dyDescent="0.35">
      <c r="A610" s="109"/>
      <c r="B610" s="109"/>
      <c r="C610" s="109"/>
      <c r="D610" s="109"/>
    </row>
    <row r="611" spans="1:4" ht="15.75" customHeight="1" x14ac:dyDescent="0.35">
      <c r="A611" s="109"/>
      <c r="B611" s="109"/>
      <c r="C611" s="109"/>
      <c r="D611" s="109"/>
    </row>
    <row r="612" spans="1:4" ht="15.75" customHeight="1" x14ac:dyDescent="0.35">
      <c r="A612" s="109"/>
      <c r="B612" s="109"/>
      <c r="C612" s="109"/>
      <c r="D612" s="109"/>
    </row>
    <row r="613" spans="1:4" ht="15.75" customHeight="1" x14ac:dyDescent="0.35">
      <c r="A613" s="109"/>
      <c r="B613" s="109"/>
      <c r="C613" s="109"/>
      <c r="D613" s="109"/>
    </row>
    <row r="614" spans="1:4" ht="15.75" customHeight="1" x14ac:dyDescent="0.35">
      <c r="A614" s="109"/>
      <c r="B614" s="109"/>
      <c r="C614" s="109"/>
      <c r="D614" s="109"/>
    </row>
    <row r="615" spans="1:4" ht="15.75" customHeight="1" x14ac:dyDescent="0.35">
      <c r="A615" s="109"/>
      <c r="B615" s="109"/>
      <c r="C615" s="109"/>
      <c r="D615" s="109"/>
    </row>
    <row r="616" spans="1:4" ht="15.75" customHeight="1" x14ac:dyDescent="0.35">
      <c r="A616" s="109"/>
      <c r="B616" s="109"/>
      <c r="C616" s="109"/>
      <c r="D616" s="109"/>
    </row>
    <row r="617" spans="1:4" ht="15.75" customHeight="1" x14ac:dyDescent="0.35">
      <c r="A617" s="109"/>
      <c r="B617" s="109"/>
      <c r="C617" s="109"/>
      <c r="D617" s="109"/>
    </row>
    <row r="618" spans="1:4" ht="15.75" customHeight="1" x14ac:dyDescent="0.35">
      <c r="A618" s="109"/>
      <c r="B618" s="109"/>
      <c r="C618" s="109"/>
      <c r="D618" s="109"/>
    </row>
    <row r="619" spans="1:4" ht="15.75" customHeight="1" x14ac:dyDescent="0.35">
      <c r="A619" s="109"/>
      <c r="B619" s="109"/>
      <c r="C619" s="109"/>
      <c r="D619" s="109"/>
    </row>
    <row r="620" spans="1:4" ht="15.75" customHeight="1" x14ac:dyDescent="0.35">
      <c r="A620" s="109"/>
      <c r="B620" s="109"/>
      <c r="C620" s="109"/>
      <c r="D620" s="109"/>
    </row>
    <row r="621" spans="1:4" ht="15.75" customHeight="1" x14ac:dyDescent="0.35">
      <c r="A621" s="109"/>
      <c r="B621" s="109"/>
      <c r="C621" s="109"/>
      <c r="D621" s="109"/>
    </row>
    <row r="622" spans="1:4" ht="15.75" customHeight="1" x14ac:dyDescent="0.35">
      <c r="A622" s="109"/>
      <c r="B622" s="109"/>
      <c r="C622" s="109"/>
      <c r="D622" s="109"/>
    </row>
    <row r="623" spans="1:4" ht="15.75" customHeight="1" x14ac:dyDescent="0.35">
      <c r="A623" s="109"/>
      <c r="B623" s="109"/>
      <c r="C623" s="109"/>
      <c r="D623" s="109"/>
    </row>
    <row r="624" spans="1:4" ht="15.75" customHeight="1" x14ac:dyDescent="0.35">
      <c r="A624" s="109"/>
      <c r="B624" s="109"/>
      <c r="C624" s="109"/>
      <c r="D624" s="109"/>
    </row>
    <row r="625" spans="1:4" ht="15.75" customHeight="1" x14ac:dyDescent="0.35">
      <c r="A625" s="109"/>
      <c r="B625" s="109"/>
      <c r="C625" s="109"/>
      <c r="D625" s="109"/>
    </row>
    <row r="626" spans="1:4" ht="15.75" customHeight="1" x14ac:dyDescent="0.35">
      <c r="A626" s="109"/>
      <c r="B626" s="109"/>
      <c r="C626" s="109"/>
      <c r="D626" s="109"/>
    </row>
    <row r="627" spans="1:4" ht="15.75" customHeight="1" x14ac:dyDescent="0.35">
      <c r="A627" s="109"/>
      <c r="B627" s="109"/>
      <c r="C627" s="109"/>
      <c r="D627" s="109"/>
    </row>
    <row r="628" spans="1:4" ht="15.75" customHeight="1" x14ac:dyDescent="0.35">
      <c r="A628" s="109"/>
      <c r="B628" s="109"/>
      <c r="C628" s="109"/>
      <c r="D628" s="109"/>
    </row>
    <row r="629" spans="1:4" ht="15.75" customHeight="1" x14ac:dyDescent="0.35">
      <c r="A629" s="109"/>
      <c r="B629" s="109"/>
      <c r="C629" s="109"/>
      <c r="D629" s="109"/>
    </row>
    <row r="630" spans="1:4" ht="15.75" customHeight="1" x14ac:dyDescent="0.35">
      <c r="A630" s="109"/>
      <c r="B630" s="109"/>
      <c r="C630" s="109"/>
      <c r="D630" s="109"/>
    </row>
    <row r="631" spans="1:4" ht="15.75" customHeight="1" x14ac:dyDescent="0.35">
      <c r="A631" s="109"/>
      <c r="B631" s="109"/>
      <c r="C631" s="109"/>
      <c r="D631" s="109"/>
    </row>
    <row r="632" spans="1:4" ht="15.75" customHeight="1" x14ac:dyDescent="0.35">
      <c r="A632" s="109"/>
      <c r="B632" s="109"/>
      <c r="C632" s="109"/>
      <c r="D632" s="109"/>
    </row>
    <row r="633" spans="1:4" ht="15.75" customHeight="1" x14ac:dyDescent="0.35">
      <c r="A633" s="109"/>
      <c r="B633" s="109"/>
      <c r="C633" s="109"/>
      <c r="D633" s="109"/>
    </row>
    <row r="634" spans="1:4" ht="15.75" customHeight="1" x14ac:dyDescent="0.35">
      <c r="A634" s="109"/>
      <c r="B634" s="109"/>
      <c r="C634" s="109"/>
      <c r="D634" s="109"/>
    </row>
    <row r="635" spans="1:4" ht="15.75" customHeight="1" x14ac:dyDescent="0.35">
      <c r="A635" s="109"/>
      <c r="B635" s="109"/>
      <c r="C635" s="109"/>
      <c r="D635" s="109"/>
    </row>
    <row r="636" spans="1:4" ht="15.75" customHeight="1" x14ac:dyDescent="0.35">
      <c r="A636" s="109"/>
      <c r="B636" s="109"/>
      <c r="C636" s="109"/>
      <c r="D636" s="109"/>
    </row>
    <row r="637" spans="1:4" ht="15.75" customHeight="1" x14ac:dyDescent="0.35">
      <c r="A637" s="109"/>
      <c r="B637" s="109"/>
      <c r="C637" s="109"/>
      <c r="D637" s="109"/>
    </row>
    <row r="638" spans="1:4" ht="15.75" customHeight="1" x14ac:dyDescent="0.35">
      <c r="A638" s="109"/>
      <c r="B638" s="109"/>
      <c r="C638" s="109"/>
      <c r="D638" s="109"/>
    </row>
    <row r="639" spans="1:4" ht="15.75" customHeight="1" x14ac:dyDescent="0.35">
      <c r="A639" s="109"/>
      <c r="B639" s="109"/>
      <c r="C639" s="109"/>
      <c r="D639" s="109"/>
    </row>
    <row r="640" spans="1:4" ht="15.75" customHeight="1" x14ac:dyDescent="0.35">
      <c r="A640" s="109"/>
      <c r="B640" s="109"/>
      <c r="C640" s="109"/>
      <c r="D640" s="109"/>
    </row>
    <row r="641" spans="1:4" ht="15.75" customHeight="1" x14ac:dyDescent="0.35">
      <c r="A641" s="109"/>
      <c r="B641" s="109"/>
      <c r="C641" s="109"/>
      <c r="D641" s="109"/>
    </row>
    <row r="642" spans="1:4" ht="15.75" customHeight="1" x14ac:dyDescent="0.35">
      <c r="A642" s="109"/>
      <c r="B642" s="109"/>
      <c r="C642" s="109"/>
      <c r="D642" s="109"/>
    </row>
    <row r="643" spans="1:4" ht="15.75" customHeight="1" x14ac:dyDescent="0.35">
      <c r="A643" s="109"/>
      <c r="B643" s="109"/>
      <c r="C643" s="109"/>
      <c r="D643" s="109"/>
    </row>
    <row r="644" spans="1:4" ht="15.75" customHeight="1" x14ac:dyDescent="0.35">
      <c r="A644" s="109"/>
      <c r="B644" s="109"/>
      <c r="C644" s="109"/>
      <c r="D644" s="109"/>
    </row>
    <row r="645" spans="1:4" ht="15.75" customHeight="1" x14ac:dyDescent="0.35">
      <c r="A645" s="109"/>
      <c r="B645" s="109"/>
      <c r="C645" s="109"/>
      <c r="D645" s="109"/>
    </row>
    <row r="646" spans="1:4" ht="15.75" customHeight="1" x14ac:dyDescent="0.35">
      <c r="A646" s="109"/>
      <c r="B646" s="109"/>
      <c r="C646" s="109"/>
      <c r="D646" s="109"/>
    </row>
    <row r="647" spans="1:4" ht="15.75" customHeight="1" x14ac:dyDescent="0.35">
      <c r="A647" s="109"/>
      <c r="B647" s="109"/>
      <c r="C647" s="109"/>
      <c r="D647" s="109"/>
    </row>
    <row r="648" spans="1:4" ht="15.75" customHeight="1" x14ac:dyDescent="0.35">
      <c r="A648" s="109"/>
      <c r="B648" s="109"/>
      <c r="C648" s="109"/>
      <c r="D648" s="109"/>
    </row>
    <row r="649" spans="1:4" ht="15.75" customHeight="1" x14ac:dyDescent="0.35">
      <c r="A649" s="109"/>
      <c r="B649" s="109"/>
      <c r="C649" s="109"/>
      <c r="D649" s="109"/>
    </row>
    <row r="650" spans="1:4" ht="15.75" customHeight="1" x14ac:dyDescent="0.35">
      <c r="A650" s="109"/>
      <c r="B650" s="109"/>
      <c r="C650" s="109"/>
      <c r="D650" s="109"/>
    </row>
    <row r="651" spans="1:4" ht="15.75" customHeight="1" x14ac:dyDescent="0.35">
      <c r="A651" s="109"/>
      <c r="B651" s="109"/>
      <c r="C651" s="109"/>
      <c r="D651" s="109"/>
    </row>
    <row r="652" spans="1:4" ht="15.75" customHeight="1" x14ac:dyDescent="0.35">
      <c r="A652" s="109"/>
      <c r="B652" s="109"/>
      <c r="C652" s="109"/>
      <c r="D652" s="109"/>
    </row>
    <row r="653" spans="1:4" ht="15.75" customHeight="1" x14ac:dyDescent="0.35">
      <c r="A653" s="109"/>
      <c r="B653" s="109"/>
      <c r="C653" s="109"/>
      <c r="D653" s="109"/>
    </row>
    <row r="654" spans="1:4" ht="15.75" customHeight="1" x14ac:dyDescent="0.35">
      <c r="A654" s="109"/>
      <c r="B654" s="109"/>
      <c r="C654" s="109"/>
      <c r="D654" s="109"/>
    </row>
    <row r="655" spans="1:4" ht="15.75" customHeight="1" x14ac:dyDescent="0.35">
      <c r="A655" s="109"/>
      <c r="B655" s="109"/>
      <c r="C655" s="109"/>
      <c r="D655" s="109"/>
    </row>
    <row r="656" spans="1:4" ht="15.75" customHeight="1" x14ac:dyDescent="0.35">
      <c r="A656" s="109"/>
      <c r="B656" s="109"/>
      <c r="C656" s="109"/>
      <c r="D656" s="109"/>
    </row>
    <row r="657" spans="1:4" ht="15.75" customHeight="1" x14ac:dyDescent="0.35">
      <c r="A657" s="109"/>
      <c r="B657" s="109"/>
      <c r="C657" s="109"/>
      <c r="D657" s="109"/>
    </row>
    <row r="658" spans="1:4" ht="15.75" customHeight="1" x14ac:dyDescent="0.35">
      <c r="A658" s="109"/>
      <c r="B658" s="109"/>
      <c r="C658" s="109"/>
      <c r="D658" s="109"/>
    </row>
    <row r="659" spans="1:4" ht="15.75" customHeight="1" x14ac:dyDescent="0.35">
      <c r="A659" s="109"/>
      <c r="B659" s="109"/>
      <c r="C659" s="109"/>
      <c r="D659" s="109"/>
    </row>
    <row r="660" spans="1:4" ht="15.75" customHeight="1" x14ac:dyDescent="0.35">
      <c r="A660" s="109"/>
      <c r="B660" s="109"/>
      <c r="C660" s="109"/>
      <c r="D660" s="109"/>
    </row>
    <row r="661" spans="1:4" ht="15.75" customHeight="1" x14ac:dyDescent="0.35">
      <c r="A661" s="109"/>
      <c r="B661" s="109"/>
      <c r="C661" s="109"/>
      <c r="D661" s="109"/>
    </row>
    <row r="662" spans="1:4" ht="15.75" customHeight="1" x14ac:dyDescent="0.35">
      <c r="A662" s="109"/>
      <c r="B662" s="109"/>
      <c r="C662" s="109"/>
      <c r="D662" s="109"/>
    </row>
    <row r="663" spans="1:4" ht="15.75" customHeight="1" x14ac:dyDescent="0.35">
      <c r="A663" s="109"/>
      <c r="B663" s="109"/>
      <c r="C663" s="109"/>
      <c r="D663" s="109"/>
    </row>
    <row r="664" spans="1:4" ht="15.75" customHeight="1" x14ac:dyDescent="0.35">
      <c r="A664" s="109"/>
      <c r="B664" s="109"/>
      <c r="C664" s="109"/>
      <c r="D664" s="109"/>
    </row>
    <row r="665" spans="1:4" ht="15.75" customHeight="1" x14ac:dyDescent="0.35">
      <c r="A665" s="109"/>
      <c r="B665" s="109"/>
      <c r="C665" s="109"/>
      <c r="D665" s="109"/>
    </row>
    <row r="666" spans="1:4" ht="15.75" customHeight="1" x14ac:dyDescent="0.35">
      <c r="A666" s="109"/>
      <c r="B666" s="109"/>
      <c r="C666" s="109"/>
      <c r="D666" s="109"/>
    </row>
    <row r="667" spans="1:4" ht="15.75" customHeight="1" x14ac:dyDescent="0.35">
      <c r="A667" s="109"/>
      <c r="B667" s="109"/>
      <c r="C667" s="109"/>
      <c r="D667" s="109"/>
    </row>
    <row r="668" spans="1:4" ht="15.75" customHeight="1" x14ac:dyDescent="0.35">
      <c r="A668" s="109"/>
      <c r="B668" s="109"/>
      <c r="C668" s="109"/>
      <c r="D668" s="109"/>
    </row>
    <row r="669" spans="1:4" ht="15.75" customHeight="1" x14ac:dyDescent="0.35">
      <c r="A669" s="109"/>
      <c r="B669" s="109"/>
      <c r="C669" s="109"/>
      <c r="D669" s="109"/>
    </row>
    <row r="670" spans="1:4" ht="15.75" customHeight="1" x14ac:dyDescent="0.35">
      <c r="A670" s="109"/>
      <c r="B670" s="109"/>
      <c r="C670" s="109"/>
      <c r="D670" s="109"/>
    </row>
    <row r="671" spans="1:4" ht="15.75" customHeight="1" x14ac:dyDescent="0.35">
      <c r="A671" s="109"/>
      <c r="B671" s="109"/>
      <c r="C671" s="109"/>
      <c r="D671" s="109"/>
    </row>
    <row r="672" spans="1:4" ht="15.75" customHeight="1" x14ac:dyDescent="0.35">
      <c r="A672" s="109"/>
      <c r="B672" s="109"/>
      <c r="C672" s="109"/>
      <c r="D672" s="109"/>
    </row>
    <row r="673" spans="1:4" ht="15.75" customHeight="1" x14ac:dyDescent="0.35">
      <c r="A673" s="109"/>
      <c r="B673" s="109"/>
      <c r="C673" s="109"/>
      <c r="D673" s="109"/>
    </row>
    <row r="674" spans="1:4" ht="15.75" customHeight="1" x14ac:dyDescent="0.35">
      <c r="A674" s="109"/>
      <c r="B674" s="109"/>
      <c r="C674" s="109"/>
      <c r="D674" s="109"/>
    </row>
    <row r="675" spans="1:4" ht="15.75" customHeight="1" x14ac:dyDescent="0.35">
      <c r="A675" s="109"/>
      <c r="B675" s="109"/>
      <c r="C675" s="109"/>
      <c r="D675" s="109"/>
    </row>
    <row r="676" spans="1:4" ht="15.75" customHeight="1" x14ac:dyDescent="0.35">
      <c r="A676" s="109"/>
      <c r="B676" s="109"/>
      <c r="C676" s="109"/>
      <c r="D676" s="109"/>
    </row>
    <row r="677" spans="1:4" ht="15.75" customHeight="1" x14ac:dyDescent="0.35">
      <c r="A677" s="109"/>
      <c r="B677" s="109"/>
      <c r="C677" s="109"/>
      <c r="D677" s="109"/>
    </row>
    <row r="678" spans="1:4" ht="15.75" customHeight="1" x14ac:dyDescent="0.35">
      <c r="A678" s="109"/>
      <c r="B678" s="109"/>
      <c r="C678" s="109"/>
      <c r="D678" s="109"/>
    </row>
    <row r="679" spans="1:4" ht="15.75" customHeight="1" x14ac:dyDescent="0.35">
      <c r="A679" s="109"/>
      <c r="B679" s="109"/>
      <c r="C679" s="109"/>
      <c r="D679" s="109"/>
    </row>
    <row r="680" spans="1:4" ht="15.75" customHeight="1" x14ac:dyDescent="0.35">
      <c r="A680" s="109"/>
      <c r="B680" s="109"/>
      <c r="C680" s="109"/>
      <c r="D680" s="109"/>
    </row>
    <row r="681" spans="1:4" ht="15.75" customHeight="1" x14ac:dyDescent="0.35">
      <c r="A681" s="109"/>
      <c r="B681" s="109"/>
      <c r="C681" s="109"/>
      <c r="D681" s="109"/>
    </row>
    <row r="682" spans="1:4" ht="15.75" customHeight="1" x14ac:dyDescent="0.35">
      <c r="A682" s="109"/>
      <c r="B682" s="109"/>
      <c r="C682" s="109"/>
      <c r="D682" s="109"/>
    </row>
    <row r="683" spans="1:4" ht="15.75" customHeight="1" x14ac:dyDescent="0.35">
      <c r="A683" s="109"/>
      <c r="B683" s="109"/>
      <c r="C683" s="109"/>
      <c r="D683" s="109"/>
    </row>
    <row r="684" spans="1:4" ht="15.75" customHeight="1" x14ac:dyDescent="0.35">
      <c r="A684" s="109"/>
      <c r="B684" s="109"/>
      <c r="C684" s="109"/>
      <c r="D684" s="109"/>
    </row>
    <row r="685" spans="1:4" ht="15.75" customHeight="1" x14ac:dyDescent="0.35">
      <c r="A685" s="109"/>
      <c r="B685" s="109"/>
      <c r="C685" s="109"/>
      <c r="D685" s="109"/>
    </row>
    <row r="686" spans="1:4" ht="15.75" customHeight="1" x14ac:dyDescent="0.35">
      <c r="A686" s="109"/>
      <c r="B686" s="109"/>
      <c r="C686" s="109"/>
      <c r="D686" s="109"/>
    </row>
    <row r="687" spans="1:4" ht="15.75" customHeight="1" x14ac:dyDescent="0.35">
      <c r="A687" s="109"/>
      <c r="B687" s="109"/>
      <c r="C687" s="109"/>
      <c r="D687" s="109"/>
    </row>
    <row r="688" spans="1:4" ht="15.75" customHeight="1" x14ac:dyDescent="0.35">
      <c r="A688" s="109"/>
      <c r="B688" s="109"/>
      <c r="C688" s="109"/>
      <c r="D688" s="109"/>
    </row>
    <row r="689" spans="1:4" ht="15.75" customHeight="1" x14ac:dyDescent="0.35">
      <c r="A689" s="109"/>
      <c r="B689" s="109"/>
      <c r="C689" s="109"/>
      <c r="D689" s="109"/>
    </row>
    <row r="690" spans="1:4" ht="15.75" customHeight="1" x14ac:dyDescent="0.35">
      <c r="A690" s="109"/>
      <c r="B690" s="109"/>
      <c r="C690" s="109"/>
      <c r="D690" s="109"/>
    </row>
    <row r="691" spans="1:4" ht="15.75" customHeight="1" x14ac:dyDescent="0.35">
      <c r="A691" s="109"/>
      <c r="B691" s="109"/>
      <c r="C691" s="109"/>
      <c r="D691" s="109"/>
    </row>
    <row r="692" spans="1:4" ht="15.75" customHeight="1" x14ac:dyDescent="0.35">
      <c r="A692" s="109"/>
      <c r="B692" s="109"/>
      <c r="C692" s="109"/>
      <c r="D692" s="109"/>
    </row>
    <row r="693" spans="1:4" ht="15.75" customHeight="1" x14ac:dyDescent="0.35">
      <c r="A693" s="109"/>
      <c r="B693" s="109"/>
      <c r="C693" s="109"/>
      <c r="D693" s="109"/>
    </row>
    <row r="694" spans="1:4" ht="15.75" customHeight="1" x14ac:dyDescent="0.35">
      <c r="A694" s="109"/>
      <c r="B694" s="109"/>
      <c r="C694" s="109"/>
      <c r="D694" s="109"/>
    </row>
    <row r="695" spans="1:4" ht="15.75" customHeight="1" x14ac:dyDescent="0.35">
      <c r="A695" s="109"/>
      <c r="B695" s="109"/>
      <c r="C695" s="109"/>
      <c r="D695" s="109"/>
    </row>
    <row r="696" spans="1:4" ht="15.75" customHeight="1" x14ac:dyDescent="0.35">
      <c r="A696" s="109"/>
      <c r="B696" s="109"/>
      <c r="C696" s="109"/>
      <c r="D696" s="109"/>
    </row>
    <row r="697" spans="1:4" ht="15.75" customHeight="1" x14ac:dyDescent="0.35">
      <c r="A697" s="109"/>
      <c r="B697" s="109"/>
      <c r="C697" s="109"/>
      <c r="D697" s="109"/>
    </row>
    <row r="698" spans="1:4" ht="15.75" customHeight="1" x14ac:dyDescent="0.35">
      <c r="A698" s="109"/>
      <c r="B698" s="109"/>
      <c r="C698" s="109"/>
      <c r="D698" s="109"/>
    </row>
    <row r="699" spans="1:4" ht="15.75" customHeight="1" x14ac:dyDescent="0.35">
      <c r="A699" s="109"/>
      <c r="B699" s="109"/>
      <c r="C699" s="109"/>
      <c r="D699" s="109"/>
    </row>
    <row r="700" spans="1:4" ht="15.75" customHeight="1" x14ac:dyDescent="0.35">
      <c r="A700" s="109"/>
      <c r="B700" s="109"/>
      <c r="C700" s="109"/>
      <c r="D700" s="109"/>
    </row>
    <row r="701" spans="1:4" ht="15.75" customHeight="1" x14ac:dyDescent="0.35">
      <c r="A701" s="109"/>
      <c r="B701" s="109"/>
      <c r="C701" s="109"/>
      <c r="D701" s="109"/>
    </row>
    <row r="702" spans="1:4" ht="15.75" customHeight="1" x14ac:dyDescent="0.35">
      <c r="A702" s="109"/>
      <c r="B702" s="109"/>
      <c r="C702" s="109"/>
      <c r="D702" s="109"/>
    </row>
    <row r="703" spans="1:4" ht="15.75" customHeight="1" x14ac:dyDescent="0.35">
      <c r="A703" s="109"/>
      <c r="B703" s="109"/>
      <c r="C703" s="109"/>
      <c r="D703" s="109"/>
    </row>
    <row r="704" spans="1:4" ht="15.75" customHeight="1" x14ac:dyDescent="0.35">
      <c r="A704" s="109"/>
      <c r="B704" s="109"/>
      <c r="C704" s="109"/>
      <c r="D704" s="109"/>
    </row>
    <row r="705" spans="1:4" ht="15.75" customHeight="1" x14ac:dyDescent="0.35">
      <c r="A705" s="109"/>
      <c r="B705" s="109"/>
      <c r="C705" s="109"/>
      <c r="D705" s="109"/>
    </row>
    <row r="706" spans="1:4" ht="15.75" customHeight="1" x14ac:dyDescent="0.35">
      <c r="A706" s="109"/>
      <c r="B706" s="109"/>
      <c r="C706" s="109"/>
      <c r="D706" s="109"/>
    </row>
    <row r="707" spans="1:4" ht="15.75" customHeight="1" x14ac:dyDescent="0.35">
      <c r="A707" s="109"/>
      <c r="B707" s="109"/>
      <c r="C707" s="109"/>
      <c r="D707" s="109"/>
    </row>
    <row r="708" spans="1:4" ht="15.75" customHeight="1" x14ac:dyDescent="0.35">
      <c r="A708" s="109"/>
      <c r="B708" s="109"/>
      <c r="C708" s="109"/>
      <c r="D708" s="109"/>
    </row>
    <row r="709" spans="1:4" ht="15.75" customHeight="1" x14ac:dyDescent="0.35">
      <c r="A709" s="109"/>
      <c r="B709" s="109"/>
      <c r="C709" s="109"/>
      <c r="D709" s="109"/>
    </row>
    <row r="710" spans="1:4" ht="15.75" customHeight="1" x14ac:dyDescent="0.35">
      <c r="A710" s="109"/>
      <c r="B710" s="109"/>
      <c r="C710" s="109"/>
      <c r="D710" s="109"/>
    </row>
    <row r="711" spans="1:4" ht="15.75" customHeight="1" x14ac:dyDescent="0.35">
      <c r="A711" s="109"/>
      <c r="B711" s="109"/>
      <c r="C711" s="109"/>
      <c r="D711" s="109"/>
    </row>
    <row r="712" spans="1:4" ht="15.75" customHeight="1" x14ac:dyDescent="0.35">
      <c r="A712" s="109"/>
      <c r="B712" s="109"/>
      <c r="C712" s="109"/>
      <c r="D712" s="109"/>
    </row>
    <row r="713" spans="1:4" ht="15.75" customHeight="1" x14ac:dyDescent="0.35">
      <c r="A713" s="109"/>
      <c r="B713" s="109"/>
      <c r="C713" s="109"/>
      <c r="D713" s="109"/>
    </row>
    <row r="714" spans="1:4" ht="15.75" customHeight="1" x14ac:dyDescent="0.35">
      <c r="A714" s="109"/>
      <c r="B714" s="109"/>
      <c r="C714" s="109"/>
      <c r="D714" s="109"/>
    </row>
    <row r="715" spans="1:4" ht="15.75" customHeight="1" x14ac:dyDescent="0.35">
      <c r="A715" s="109"/>
      <c r="B715" s="109"/>
      <c r="C715" s="109"/>
      <c r="D715" s="109"/>
    </row>
    <row r="716" spans="1:4" ht="15.75" customHeight="1" x14ac:dyDescent="0.35">
      <c r="A716" s="109"/>
      <c r="B716" s="109"/>
      <c r="C716" s="109"/>
      <c r="D716" s="109"/>
    </row>
    <row r="717" spans="1:4" ht="15.75" customHeight="1" x14ac:dyDescent="0.35">
      <c r="A717" s="109"/>
      <c r="B717" s="109"/>
      <c r="C717" s="109"/>
      <c r="D717" s="109"/>
    </row>
    <row r="718" spans="1:4" ht="15.75" customHeight="1" x14ac:dyDescent="0.35">
      <c r="A718" s="109"/>
      <c r="B718" s="109"/>
      <c r="C718" s="109"/>
      <c r="D718" s="109"/>
    </row>
    <row r="719" spans="1:4" ht="15.75" customHeight="1" x14ac:dyDescent="0.35">
      <c r="A719" s="109"/>
      <c r="B719" s="109"/>
      <c r="C719" s="109"/>
      <c r="D719" s="109"/>
    </row>
    <row r="720" spans="1:4" ht="15.75" customHeight="1" x14ac:dyDescent="0.35">
      <c r="A720" s="109"/>
      <c r="B720" s="109"/>
      <c r="C720" s="109"/>
      <c r="D720" s="109"/>
    </row>
    <row r="721" spans="1:4" ht="15.75" customHeight="1" x14ac:dyDescent="0.35">
      <c r="A721" s="109"/>
      <c r="B721" s="109"/>
      <c r="C721" s="109"/>
      <c r="D721" s="109"/>
    </row>
    <row r="722" spans="1:4" ht="15.75" customHeight="1" x14ac:dyDescent="0.35">
      <c r="A722" s="109"/>
      <c r="B722" s="109"/>
      <c r="C722" s="109"/>
      <c r="D722" s="109"/>
    </row>
    <row r="723" spans="1:4" ht="15.75" customHeight="1" x14ac:dyDescent="0.35">
      <c r="A723" s="109"/>
      <c r="B723" s="109"/>
      <c r="C723" s="109"/>
      <c r="D723" s="109"/>
    </row>
    <row r="724" spans="1:4" ht="15.75" customHeight="1" x14ac:dyDescent="0.35">
      <c r="A724" s="109"/>
      <c r="B724" s="109"/>
      <c r="C724" s="109"/>
      <c r="D724" s="109"/>
    </row>
    <row r="725" spans="1:4" ht="15.75" customHeight="1" x14ac:dyDescent="0.35">
      <c r="A725" s="109"/>
      <c r="B725" s="109"/>
      <c r="C725" s="109"/>
      <c r="D725" s="109"/>
    </row>
    <row r="726" spans="1:4" ht="15.75" customHeight="1" x14ac:dyDescent="0.35">
      <c r="A726" s="109"/>
      <c r="B726" s="109"/>
      <c r="C726" s="109"/>
      <c r="D726" s="109"/>
    </row>
    <row r="727" spans="1:4" ht="15.75" customHeight="1" x14ac:dyDescent="0.35">
      <c r="A727" s="109"/>
      <c r="B727" s="109"/>
      <c r="C727" s="109"/>
      <c r="D727" s="109"/>
    </row>
    <row r="728" spans="1:4" ht="15.75" customHeight="1" x14ac:dyDescent="0.35">
      <c r="A728" s="109"/>
      <c r="B728" s="109"/>
      <c r="C728" s="109"/>
      <c r="D728" s="109"/>
    </row>
    <row r="729" spans="1:4" ht="15.75" customHeight="1" x14ac:dyDescent="0.35">
      <c r="A729" s="109"/>
      <c r="B729" s="109"/>
      <c r="C729" s="109"/>
      <c r="D729" s="109"/>
    </row>
    <row r="730" spans="1:4" ht="15.75" customHeight="1" x14ac:dyDescent="0.35">
      <c r="A730" s="109"/>
      <c r="B730" s="109"/>
      <c r="C730" s="109"/>
      <c r="D730" s="109"/>
    </row>
    <row r="731" spans="1:4" ht="15.75" customHeight="1" x14ac:dyDescent="0.35">
      <c r="A731" s="109"/>
      <c r="B731" s="109"/>
      <c r="C731" s="109"/>
      <c r="D731" s="109"/>
    </row>
    <row r="732" spans="1:4" ht="15.75" customHeight="1" x14ac:dyDescent="0.35">
      <c r="A732" s="109"/>
      <c r="B732" s="109"/>
      <c r="C732" s="109"/>
      <c r="D732" s="109"/>
    </row>
    <row r="733" spans="1:4" ht="15.75" customHeight="1" x14ac:dyDescent="0.35">
      <c r="A733" s="109"/>
      <c r="B733" s="109"/>
      <c r="C733" s="109"/>
      <c r="D733" s="109"/>
    </row>
    <row r="734" spans="1:4" ht="15.75" customHeight="1" x14ac:dyDescent="0.35">
      <c r="A734" s="109"/>
      <c r="B734" s="109"/>
      <c r="C734" s="109"/>
      <c r="D734" s="109"/>
    </row>
    <row r="735" spans="1:4" ht="15.75" customHeight="1" x14ac:dyDescent="0.35">
      <c r="A735" s="109"/>
      <c r="B735" s="109"/>
      <c r="C735" s="109"/>
      <c r="D735" s="109"/>
    </row>
    <row r="736" spans="1:4" ht="15.75" customHeight="1" x14ac:dyDescent="0.35">
      <c r="A736" s="109"/>
      <c r="B736" s="109"/>
      <c r="C736" s="109"/>
      <c r="D736" s="109"/>
    </row>
    <row r="737" spans="1:4" ht="15.75" customHeight="1" x14ac:dyDescent="0.35">
      <c r="A737" s="109"/>
      <c r="B737" s="109"/>
      <c r="C737" s="109"/>
      <c r="D737" s="109"/>
    </row>
    <row r="738" spans="1:4" ht="15.75" customHeight="1" x14ac:dyDescent="0.35">
      <c r="A738" s="109"/>
      <c r="B738" s="109"/>
      <c r="C738" s="109"/>
      <c r="D738" s="109"/>
    </row>
    <row r="739" spans="1:4" ht="15.75" customHeight="1" x14ac:dyDescent="0.35">
      <c r="A739" s="109"/>
      <c r="B739" s="109"/>
      <c r="C739" s="109"/>
      <c r="D739" s="109"/>
    </row>
    <row r="740" spans="1:4" ht="15.75" customHeight="1" x14ac:dyDescent="0.35">
      <c r="A740" s="109"/>
      <c r="B740" s="109"/>
      <c r="C740" s="109"/>
      <c r="D740" s="109"/>
    </row>
    <row r="741" spans="1:4" ht="15.75" customHeight="1" x14ac:dyDescent="0.35">
      <c r="A741" s="109"/>
      <c r="B741" s="109"/>
      <c r="C741" s="109"/>
      <c r="D741" s="109"/>
    </row>
    <row r="742" spans="1:4" ht="15.75" customHeight="1" x14ac:dyDescent="0.35">
      <c r="A742" s="109"/>
      <c r="B742" s="109"/>
      <c r="C742" s="109"/>
      <c r="D742" s="109"/>
    </row>
    <row r="743" spans="1:4" ht="15.75" customHeight="1" x14ac:dyDescent="0.35">
      <c r="A743" s="109"/>
      <c r="B743" s="109"/>
      <c r="C743" s="109"/>
      <c r="D743" s="109"/>
    </row>
    <row r="744" spans="1:4" ht="15.75" customHeight="1" x14ac:dyDescent="0.35">
      <c r="A744" s="109"/>
      <c r="B744" s="109"/>
      <c r="C744" s="109"/>
      <c r="D744" s="109"/>
    </row>
    <row r="745" spans="1:4" ht="15.75" customHeight="1" x14ac:dyDescent="0.35">
      <c r="A745" s="109"/>
      <c r="B745" s="109"/>
      <c r="C745" s="109"/>
      <c r="D745" s="109"/>
    </row>
    <row r="746" spans="1:4" ht="15.75" customHeight="1" x14ac:dyDescent="0.35">
      <c r="A746" s="109"/>
      <c r="B746" s="109"/>
      <c r="C746" s="109"/>
      <c r="D746" s="109"/>
    </row>
    <row r="747" spans="1:4" ht="15.75" customHeight="1" x14ac:dyDescent="0.35">
      <c r="A747" s="109"/>
      <c r="B747" s="109"/>
      <c r="C747" s="109"/>
      <c r="D747" s="109"/>
    </row>
    <row r="748" spans="1:4" ht="15.75" customHeight="1" x14ac:dyDescent="0.35">
      <c r="A748" s="109"/>
      <c r="B748" s="109"/>
      <c r="C748" s="109"/>
      <c r="D748" s="109"/>
    </row>
    <row r="749" spans="1:4" ht="15.75" customHeight="1" x14ac:dyDescent="0.35">
      <c r="A749" s="109"/>
      <c r="B749" s="109"/>
      <c r="C749" s="109"/>
      <c r="D749" s="109"/>
    </row>
    <row r="750" spans="1:4" ht="15.75" customHeight="1" x14ac:dyDescent="0.35">
      <c r="A750" s="109"/>
      <c r="B750" s="109"/>
      <c r="C750" s="109"/>
      <c r="D750" s="109"/>
    </row>
    <row r="751" spans="1:4" ht="15.75" customHeight="1" x14ac:dyDescent="0.35">
      <c r="A751" s="109"/>
      <c r="B751" s="109"/>
      <c r="C751" s="109"/>
      <c r="D751" s="109"/>
    </row>
    <row r="752" spans="1:4" ht="15.75" customHeight="1" x14ac:dyDescent="0.35">
      <c r="A752" s="109"/>
      <c r="B752" s="109"/>
      <c r="C752" s="109"/>
      <c r="D752" s="109"/>
    </row>
    <row r="753" spans="1:4" ht="15.75" customHeight="1" x14ac:dyDescent="0.35">
      <c r="A753" s="109"/>
      <c r="B753" s="109"/>
      <c r="C753" s="109"/>
      <c r="D753" s="109"/>
    </row>
    <row r="754" spans="1:4" ht="15.75" customHeight="1" x14ac:dyDescent="0.35">
      <c r="A754" s="109"/>
      <c r="B754" s="109"/>
      <c r="C754" s="109"/>
      <c r="D754" s="109"/>
    </row>
    <row r="755" spans="1:4" ht="15.75" customHeight="1" x14ac:dyDescent="0.35">
      <c r="A755" s="109"/>
      <c r="B755" s="109"/>
      <c r="C755" s="109"/>
      <c r="D755" s="109"/>
    </row>
    <row r="756" spans="1:4" ht="15.75" customHeight="1" x14ac:dyDescent="0.35">
      <c r="A756" s="109"/>
      <c r="B756" s="109"/>
      <c r="C756" s="109"/>
      <c r="D756" s="109"/>
    </row>
    <row r="757" spans="1:4" ht="15.75" customHeight="1" x14ac:dyDescent="0.35">
      <c r="A757" s="109"/>
      <c r="B757" s="109"/>
      <c r="C757" s="109"/>
      <c r="D757" s="109"/>
    </row>
    <row r="758" spans="1:4" ht="15.75" customHeight="1" x14ac:dyDescent="0.35">
      <c r="A758" s="109"/>
      <c r="B758" s="109"/>
      <c r="C758" s="109"/>
      <c r="D758" s="109"/>
    </row>
    <row r="759" spans="1:4" ht="15.75" customHeight="1" x14ac:dyDescent="0.35">
      <c r="A759" s="109"/>
      <c r="B759" s="109"/>
      <c r="C759" s="109"/>
      <c r="D759" s="109"/>
    </row>
    <row r="760" spans="1:4" ht="15.75" customHeight="1" x14ac:dyDescent="0.35">
      <c r="A760" s="109"/>
      <c r="B760" s="109"/>
      <c r="C760" s="109"/>
      <c r="D760" s="109"/>
    </row>
    <row r="761" spans="1:4" ht="15.75" customHeight="1" x14ac:dyDescent="0.35">
      <c r="A761" s="109"/>
      <c r="B761" s="109"/>
      <c r="C761" s="109"/>
      <c r="D761" s="109"/>
    </row>
    <row r="762" spans="1:4" ht="15.75" customHeight="1" x14ac:dyDescent="0.35">
      <c r="A762" s="109"/>
      <c r="B762" s="109"/>
      <c r="C762" s="109"/>
      <c r="D762" s="109"/>
    </row>
    <row r="763" spans="1:4" ht="15.75" customHeight="1" x14ac:dyDescent="0.35">
      <c r="A763" s="109"/>
      <c r="B763" s="109"/>
      <c r="C763" s="109"/>
      <c r="D763" s="109"/>
    </row>
    <row r="764" spans="1:4" ht="15.75" customHeight="1" x14ac:dyDescent="0.35">
      <c r="A764" s="109"/>
      <c r="B764" s="109"/>
      <c r="C764" s="109"/>
      <c r="D764" s="109"/>
    </row>
    <row r="765" spans="1:4" ht="15.75" customHeight="1" x14ac:dyDescent="0.35">
      <c r="A765" s="109"/>
      <c r="B765" s="109"/>
      <c r="C765" s="109"/>
      <c r="D765" s="109"/>
    </row>
    <row r="766" spans="1:4" ht="15.75" customHeight="1" x14ac:dyDescent="0.35">
      <c r="A766" s="109"/>
      <c r="B766" s="109"/>
      <c r="C766" s="109"/>
      <c r="D766" s="109"/>
    </row>
    <row r="767" spans="1:4" ht="15.75" customHeight="1" x14ac:dyDescent="0.35">
      <c r="A767" s="109"/>
      <c r="B767" s="109"/>
      <c r="C767" s="109"/>
      <c r="D767" s="109"/>
    </row>
    <row r="768" spans="1:4" ht="15.75" customHeight="1" x14ac:dyDescent="0.35">
      <c r="A768" s="109"/>
      <c r="B768" s="109"/>
      <c r="C768" s="109"/>
      <c r="D768" s="109"/>
    </row>
    <row r="769" spans="1:4" ht="15.75" customHeight="1" x14ac:dyDescent="0.35">
      <c r="A769" s="109"/>
      <c r="B769" s="109"/>
      <c r="C769" s="109"/>
      <c r="D769" s="109"/>
    </row>
    <row r="770" spans="1:4" ht="15.75" customHeight="1" x14ac:dyDescent="0.35">
      <c r="A770" s="109"/>
      <c r="B770" s="109"/>
      <c r="C770" s="109"/>
      <c r="D770" s="109"/>
    </row>
    <row r="771" spans="1:4" ht="15.75" customHeight="1" x14ac:dyDescent="0.35">
      <c r="A771" s="109"/>
      <c r="B771" s="109"/>
      <c r="C771" s="109"/>
      <c r="D771" s="109"/>
    </row>
    <row r="772" spans="1:4" ht="15.75" customHeight="1" x14ac:dyDescent="0.35">
      <c r="A772" s="109"/>
      <c r="B772" s="109"/>
      <c r="C772" s="109"/>
      <c r="D772" s="109"/>
    </row>
    <row r="773" spans="1:4" ht="15.75" customHeight="1" x14ac:dyDescent="0.35">
      <c r="A773" s="109"/>
      <c r="B773" s="109"/>
      <c r="C773" s="109"/>
      <c r="D773" s="109"/>
    </row>
    <row r="774" spans="1:4" ht="15.75" customHeight="1" x14ac:dyDescent="0.35">
      <c r="A774" s="109"/>
      <c r="B774" s="109"/>
      <c r="C774" s="109"/>
      <c r="D774" s="109"/>
    </row>
    <row r="775" spans="1:4" ht="15.75" customHeight="1" x14ac:dyDescent="0.35">
      <c r="A775" s="109"/>
      <c r="B775" s="109"/>
      <c r="C775" s="109"/>
      <c r="D775" s="109"/>
    </row>
    <row r="776" spans="1:4" ht="15.75" customHeight="1" x14ac:dyDescent="0.35">
      <c r="A776" s="109"/>
      <c r="B776" s="109"/>
      <c r="C776" s="109"/>
      <c r="D776" s="109"/>
    </row>
    <row r="777" spans="1:4" ht="15.75" customHeight="1" x14ac:dyDescent="0.35">
      <c r="A777" s="109"/>
      <c r="B777" s="109"/>
      <c r="C777" s="109"/>
      <c r="D777" s="109"/>
    </row>
    <row r="778" spans="1:4" ht="15.75" customHeight="1" x14ac:dyDescent="0.35">
      <c r="A778" s="109"/>
      <c r="B778" s="109"/>
      <c r="C778" s="109"/>
      <c r="D778" s="109"/>
    </row>
    <row r="779" spans="1:4" ht="15.75" customHeight="1" x14ac:dyDescent="0.35">
      <c r="A779" s="109"/>
      <c r="B779" s="109"/>
      <c r="C779" s="109"/>
      <c r="D779" s="109"/>
    </row>
    <row r="780" spans="1:4" ht="15.75" customHeight="1" x14ac:dyDescent="0.35">
      <c r="A780" s="109"/>
      <c r="B780" s="109"/>
      <c r="C780" s="109"/>
      <c r="D780" s="109"/>
    </row>
    <row r="781" spans="1:4" ht="15.75" customHeight="1" x14ac:dyDescent="0.35">
      <c r="A781" s="109"/>
      <c r="B781" s="109"/>
      <c r="C781" s="109"/>
      <c r="D781" s="109"/>
    </row>
    <row r="782" spans="1:4" ht="15.75" customHeight="1" x14ac:dyDescent="0.35">
      <c r="A782" s="109"/>
      <c r="B782" s="109"/>
      <c r="C782" s="109"/>
      <c r="D782" s="109"/>
    </row>
    <row r="783" spans="1:4" ht="15.75" customHeight="1" x14ac:dyDescent="0.35">
      <c r="A783" s="109"/>
      <c r="B783" s="109"/>
      <c r="C783" s="109"/>
      <c r="D783" s="109"/>
    </row>
    <row r="784" spans="1:4" ht="15.75" customHeight="1" x14ac:dyDescent="0.35">
      <c r="A784" s="109"/>
      <c r="B784" s="109"/>
      <c r="C784" s="109"/>
      <c r="D784" s="109"/>
    </row>
    <row r="785" spans="1:4" ht="15.75" customHeight="1" x14ac:dyDescent="0.35">
      <c r="A785" s="109"/>
      <c r="B785" s="109"/>
      <c r="C785" s="109"/>
      <c r="D785" s="109"/>
    </row>
    <row r="786" spans="1:4" ht="15.75" customHeight="1" x14ac:dyDescent="0.35">
      <c r="A786" s="109"/>
      <c r="B786" s="109"/>
      <c r="C786" s="109"/>
      <c r="D786" s="109"/>
    </row>
    <row r="787" spans="1:4" ht="15.75" customHeight="1" x14ac:dyDescent="0.35">
      <c r="A787" s="109"/>
      <c r="B787" s="109"/>
      <c r="C787" s="109"/>
      <c r="D787" s="109"/>
    </row>
    <row r="788" spans="1:4" ht="15.75" customHeight="1" x14ac:dyDescent="0.35">
      <c r="A788" s="109"/>
      <c r="B788" s="109"/>
      <c r="C788" s="109"/>
      <c r="D788" s="109"/>
    </row>
    <row r="789" spans="1:4" ht="15.75" customHeight="1" x14ac:dyDescent="0.35">
      <c r="A789" s="109"/>
      <c r="B789" s="109"/>
      <c r="C789" s="109"/>
      <c r="D789" s="109"/>
    </row>
    <row r="790" spans="1:4" ht="15.75" customHeight="1" x14ac:dyDescent="0.35">
      <c r="A790" s="109"/>
      <c r="B790" s="109"/>
      <c r="C790" s="109"/>
      <c r="D790" s="109"/>
    </row>
    <row r="791" spans="1:4" ht="15.75" customHeight="1" x14ac:dyDescent="0.35">
      <c r="A791" s="109"/>
      <c r="B791" s="109"/>
      <c r="C791" s="109"/>
      <c r="D791" s="109"/>
    </row>
    <row r="792" spans="1:4" ht="15.75" customHeight="1" x14ac:dyDescent="0.35">
      <c r="A792" s="109"/>
      <c r="B792" s="109"/>
      <c r="C792" s="109"/>
      <c r="D792" s="109"/>
    </row>
    <row r="793" spans="1:4" ht="15.75" customHeight="1" x14ac:dyDescent="0.35">
      <c r="A793" s="109"/>
      <c r="B793" s="109"/>
      <c r="C793" s="109"/>
      <c r="D793" s="109"/>
    </row>
    <row r="794" spans="1:4" ht="15.75" customHeight="1" x14ac:dyDescent="0.35">
      <c r="A794" s="109"/>
      <c r="B794" s="109"/>
      <c r="C794" s="109"/>
      <c r="D794" s="109"/>
    </row>
    <row r="795" spans="1:4" ht="15.75" customHeight="1" x14ac:dyDescent="0.35">
      <c r="A795" s="109"/>
      <c r="B795" s="109"/>
      <c r="C795" s="109"/>
      <c r="D795" s="109"/>
    </row>
    <row r="796" spans="1:4" ht="15.75" customHeight="1" x14ac:dyDescent="0.35">
      <c r="A796" s="109"/>
      <c r="B796" s="109"/>
      <c r="C796" s="109"/>
      <c r="D796" s="109"/>
    </row>
    <row r="797" spans="1:4" ht="15.75" customHeight="1" x14ac:dyDescent="0.35">
      <c r="A797" s="109"/>
      <c r="B797" s="109"/>
      <c r="C797" s="109"/>
      <c r="D797" s="109"/>
    </row>
    <row r="798" spans="1:4" ht="15.75" customHeight="1" x14ac:dyDescent="0.35">
      <c r="A798" s="109"/>
      <c r="B798" s="109"/>
      <c r="C798" s="109"/>
      <c r="D798" s="109"/>
    </row>
    <row r="799" spans="1:4" ht="15.75" customHeight="1" x14ac:dyDescent="0.35">
      <c r="A799" s="109"/>
      <c r="B799" s="109"/>
      <c r="C799" s="109"/>
      <c r="D799" s="109"/>
    </row>
    <row r="800" spans="1:4" ht="15.75" customHeight="1" x14ac:dyDescent="0.35">
      <c r="A800" s="109"/>
      <c r="B800" s="109"/>
      <c r="C800" s="109"/>
      <c r="D800" s="109"/>
    </row>
    <row r="801" spans="1:4" ht="15.75" customHeight="1" x14ac:dyDescent="0.35">
      <c r="A801" s="109"/>
      <c r="B801" s="109"/>
      <c r="C801" s="109"/>
      <c r="D801" s="109"/>
    </row>
    <row r="802" spans="1:4" ht="15.75" customHeight="1" x14ac:dyDescent="0.35">
      <c r="A802" s="109"/>
      <c r="B802" s="109"/>
      <c r="C802" s="109"/>
      <c r="D802" s="109"/>
    </row>
    <row r="803" spans="1:4" ht="15.75" customHeight="1" x14ac:dyDescent="0.35">
      <c r="A803" s="109"/>
      <c r="B803" s="109"/>
      <c r="C803" s="109"/>
      <c r="D803" s="109"/>
    </row>
    <row r="804" spans="1:4" ht="15.75" customHeight="1" x14ac:dyDescent="0.35">
      <c r="A804" s="109"/>
      <c r="B804" s="109"/>
      <c r="C804" s="109"/>
      <c r="D804" s="109"/>
    </row>
    <row r="805" spans="1:4" ht="15.75" customHeight="1" x14ac:dyDescent="0.35">
      <c r="A805" s="109"/>
      <c r="B805" s="109"/>
      <c r="C805" s="109"/>
      <c r="D805" s="109"/>
    </row>
    <row r="806" spans="1:4" ht="15.75" customHeight="1" x14ac:dyDescent="0.35">
      <c r="A806" s="109"/>
      <c r="B806" s="109"/>
      <c r="C806" s="109"/>
      <c r="D806" s="109"/>
    </row>
    <row r="807" spans="1:4" ht="15.75" customHeight="1" x14ac:dyDescent="0.35">
      <c r="A807" s="109"/>
      <c r="B807" s="109"/>
      <c r="C807" s="109"/>
      <c r="D807" s="109"/>
    </row>
    <row r="808" spans="1:4" ht="15.75" customHeight="1" x14ac:dyDescent="0.35">
      <c r="A808" s="109"/>
      <c r="B808" s="109"/>
      <c r="C808" s="109"/>
      <c r="D808" s="109"/>
    </row>
    <row r="809" spans="1:4" ht="15.75" customHeight="1" x14ac:dyDescent="0.35">
      <c r="A809" s="109"/>
      <c r="B809" s="109"/>
      <c r="C809" s="109"/>
      <c r="D809" s="109"/>
    </row>
    <row r="810" spans="1:4" ht="15.75" customHeight="1" x14ac:dyDescent="0.35">
      <c r="A810" s="109"/>
      <c r="B810" s="109"/>
      <c r="C810" s="109"/>
      <c r="D810" s="109"/>
    </row>
    <row r="811" spans="1:4" ht="15.75" customHeight="1" x14ac:dyDescent="0.35">
      <c r="A811" s="109"/>
      <c r="B811" s="109"/>
      <c r="C811" s="109"/>
      <c r="D811" s="109"/>
    </row>
    <row r="812" spans="1:4" ht="15.75" customHeight="1" x14ac:dyDescent="0.35">
      <c r="A812" s="109"/>
      <c r="B812" s="109"/>
      <c r="C812" s="109"/>
      <c r="D812" s="109"/>
    </row>
    <row r="813" spans="1:4" ht="15.75" customHeight="1" x14ac:dyDescent="0.35">
      <c r="A813" s="109"/>
      <c r="B813" s="109"/>
      <c r="C813" s="109"/>
      <c r="D813" s="109"/>
    </row>
    <row r="814" spans="1:4" ht="15.75" customHeight="1" x14ac:dyDescent="0.35">
      <c r="A814" s="109"/>
      <c r="B814" s="109"/>
      <c r="C814" s="109"/>
      <c r="D814" s="109"/>
    </row>
    <row r="815" spans="1:4" ht="15.75" customHeight="1" x14ac:dyDescent="0.35">
      <c r="A815" s="109"/>
      <c r="B815" s="109"/>
      <c r="C815" s="109"/>
      <c r="D815" s="109"/>
    </row>
    <row r="816" spans="1:4" ht="15.75" customHeight="1" x14ac:dyDescent="0.35">
      <c r="A816" s="109"/>
      <c r="B816" s="109"/>
      <c r="C816" s="109"/>
      <c r="D816" s="109"/>
    </row>
    <row r="817" spans="1:4" ht="15.75" customHeight="1" x14ac:dyDescent="0.35">
      <c r="A817" s="109"/>
      <c r="B817" s="109"/>
      <c r="C817" s="109"/>
      <c r="D817" s="109"/>
    </row>
    <row r="818" spans="1:4" ht="15.75" customHeight="1" x14ac:dyDescent="0.35">
      <c r="A818" s="109"/>
      <c r="B818" s="109"/>
      <c r="C818" s="109"/>
      <c r="D818" s="109"/>
    </row>
    <row r="819" spans="1:4" ht="15.75" customHeight="1" x14ac:dyDescent="0.35">
      <c r="A819" s="109"/>
      <c r="B819" s="109"/>
      <c r="C819" s="109"/>
      <c r="D819" s="109"/>
    </row>
    <row r="820" spans="1:4" ht="15.75" customHeight="1" x14ac:dyDescent="0.35">
      <c r="A820" s="109"/>
      <c r="B820" s="109"/>
      <c r="C820" s="109"/>
      <c r="D820" s="109"/>
    </row>
    <row r="821" spans="1:4" ht="15.75" customHeight="1" x14ac:dyDescent="0.35">
      <c r="A821" s="109"/>
      <c r="B821" s="109"/>
      <c r="C821" s="109"/>
      <c r="D821" s="109"/>
    </row>
    <row r="822" spans="1:4" ht="15.75" customHeight="1" x14ac:dyDescent="0.35">
      <c r="A822" s="109"/>
      <c r="B822" s="109"/>
      <c r="C822" s="109"/>
      <c r="D822" s="109"/>
    </row>
    <row r="823" spans="1:4" ht="15.75" customHeight="1" x14ac:dyDescent="0.35">
      <c r="A823" s="109"/>
      <c r="B823" s="109"/>
      <c r="C823" s="109"/>
      <c r="D823" s="109"/>
    </row>
    <row r="824" spans="1:4" ht="15.75" customHeight="1" x14ac:dyDescent="0.35">
      <c r="A824" s="109"/>
      <c r="B824" s="109"/>
      <c r="C824" s="109"/>
      <c r="D824" s="109"/>
    </row>
    <row r="825" spans="1:4" ht="15.75" customHeight="1" x14ac:dyDescent="0.35">
      <c r="A825" s="109"/>
      <c r="B825" s="109"/>
      <c r="C825" s="109"/>
      <c r="D825" s="109"/>
    </row>
    <row r="826" spans="1:4" ht="15.75" customHeight="1" x14ac:dyDescent="0.35">
      <c r="A826" s="109"/>
      <c r="B826" s="109"/>
      <c r="C826" s="109"/>
      <c r="D826" s="109"/>
    </row>
    <row r="827" spans="1:4" ht="15.75" customHeight="1" x14ac:dyDescent="0.35">
      <c r="A827" s="109"/>
      <c r="B827" s="109"/>
      <c r="C827" s="109"/>
      <c r="D827" s="109"/>
    </row>
    <row r="828" spans="1:4" ht="15.75" customHeight="1" x14ac:dyDescent="0.35">
      <c r="A828" s="109"/>
      <c r="B828" s="109"/>
      <c r="C828" s="109"/>
      <c r="D828" s="109"/>
    </row>
    <row r="829" spans="1:4" ht="15.75" customHeight="1" x14ac:dyDescent="0.35">
      <c r="A829" s="109"/>
      <c r="B829" s="109"/>
      <c r="C829" s="109"/>
      <c r="D829" s="109"/>
    </row>
    <row r="830" spans="1:4" ht="15.75" customHeight="1" x14ac:dyDescent="0.35">
      <c r="A830" s="109"/>
      <c r="B830" s="109"/>
      <c r="C830" s="109"/>
      <c r="D830" s="109"/>
    </row>
    <row r="831" spans="1:4" ht="15.75" customHeight="1" x14ac:dyDescent="0.35">
      <c r="A831" s="109"/>
      <c r="B831" s="109"/>
      <c r="C831" s="109"/>
      <c r="D831" s="109"/>
    </row>
    <row r="832" spans="1:4" ht="15.75" customHeight="1" x14ac:dyDescent="0.35">
      <c r="A832" s="109"/>
      <c r="B832" s="109"/>
      <c r="C832" s="109"/>
      <c r="D832" s="109"/>
    </row>
    <row r="833" spans="1:4" ht="15.75" customHeight="1" x14ac:dyDescent="0.35">
      <c r="A833" s="109"/>
      <c r="B833" s="109"/>
      <c r="C833" s="109"/>
      <c r="D833" s="109"/>
    </row>
    <row r="834" spans="1:4" ht="15.75" customHeight="1" x14ac:dyDescent="0.35">
      <c r="A834" s="109"/>
      <c r="B834" s="109"/>
      <c r="C834" s="109"/>
      <c r="D834" s="109"/>
    </row>
    <row r="835" spans="1:4" ht="15.75" customHeight="1" x14ac:dyDescent="0.35">
      <c r="A835" s="109"/>
      <c r="B835" s="109"/>
      <c r="C835" s="109"/>
      <c r="D835" s="109"/>
    </row>
    <row r="836" spans="1:4" ht="15.75" customHeight="1" x14ac:dyDescent="0.35">
      <c r="A836" s="109"/>
      <c r="B836" s="109"/>
      <c r="C836" s="109"/>
      <c r="D836" s="109"/>
    </row>
    <row r="837" spans="1:4" ht="15.75" customHeight="1" x14ac:dyDescent="0.35">
      <c r="A837" s="109"/>
      <c r="B837" s="109"/>
      <c r="C837" s="109"/>
      <c r="D837" s="109"/>
    </row>
    <row r="838" spans="1:4" ht="15.75" customHeight="1" x14ac:dyDescent="0.35">
      <c r="A838" s="109"/>
      <c r="B838" s="109"/>
      <c r="C838" s="109"/>
      <c r="D838" s="109"/>
    </row>
    <row r="839" spans="1:4" ht="15.75" customHeight="1" x14ac:dyDescent="0.35">
      <c r="A839" s="109"/>
      <c r="B839" s="109"/>
      <c r="C839" s="109"/>
      <c r="D839" s="109"/>
    </row>
    <row r="840" spans="1:4" ht="15.75" customHeight="1" x14ac:dyDescent="0.35">
      <c r="A840" s="109"/>
      <c r="B840" s="109"/>
      <c r="C840" s="109"/>
      <c r="D840" s="109"/>
    </row>
    <row r="841" spans="1:4" ht="15.75" customHeight="1" x14ac:dyDescent="0.35">
      <c r="A841" s="109"/>
      <c r="B841" s="109"/>
      <c r="C841" s="109"/>
      <c r="D841" s="109"/>
    </row>
    <row r="842" spans="1:4" ht="15.75" customHeight="1" x14ac:dyDescent="0.35">
      <c r="A842" s="109"/>
      <c r="B842" s="109"/>
      <c r="C842" s="109"/>
      <c r="D842" s="109"/>
    </row>
    <row r="843" spans="1:4" ht="15.75" customHeight="1" x14ac:dyDescent="0.35">
      <c r="A843" s="109"/>
      <c r="B843" s="109"/>
      <c r="C843" s="109"/>
      <c r="D843" s="109"/>
    </row>
    <row r="844" spans="1:4" ht="15.75" customHeight="1" x14ac:dyDescent="0.35">
      <c r="A844" s="109"/>
      <c r="B844" s="109"/>
      <c r="C844" s="109"/>
      <c r="D844" s="109"/>
    </row>
    <row r="845" spans="1:4" ht="15.75" customHeight="1" x14ac:dyDescent="0.35">
      <c r="A845" s="109"/>
      <c r="B845" s="109"/>
      <c r="C845" s="109"/>
      <c r="D845" s="109"/>
    </row>
    <row r="846" spans="1:4" ht="15.75" customHeight="1" x14ac:dyDescent="0.35">
      <c r="A846" s="109"/>
      <c r="B846" s="109"/>
      <c r="C846" s="109"/>
      <c r="D846" s="109"/>
    </row>
    <row r="847" spans="1:4" ht="15.75" customHeight="1" x14ac:dyDescent="0.35">
      <c r="A847" s="109"/>
      <c r="B847" s="109"/>
      <c r="C847" s="109"/>
      <c r="D847" s="109"/>
    </row>
    <row r="848" spans="1:4" ht="15.75" customHeight="1" x14ac:dyDescent="0.35">
      <c r="A848" s="109"/>
      <c r="B848" s="109"/>
      <c r="C848" s="109"/>
      <c r="D848" s="109"/>
    </row>
    <row r="849" spans="1:4" ht="15.75" customHeight="1" x14ac:dyDescent="0.35">
      <c r="A849" s="109"/>
      <c r="B849" s="109"/>
      <c r="C849" s="109"/>
      <c r="D849" s="109"/>
    </row>
    <row r="850" spans="1:4" ht="15.75" customHeight="1" x14ac:dyDescent="0.35">
      <c r="A850" s="109"/>
      <c r="B850" s="109"/>
      <c r="C850" s="109"/>
      <c r="D850" s="109"/>
    </row>
    <row r="851" spans="1:4" ht="15.75" customHeight="1" x14ac:dyDescent="0.35">
      <c r="A851" s="109"/>
      <c r="B851" s="109"/>
      <c r="C851" s="109"/>
      <c r="D851" s="109"/>
    </row>
    <row r="852" spans="1:4" ht="15.75" customHeight="1" x14ac:dyDescent="0.35">
      <c r="A852" s="109"/>
      <c r="B852" s="109"/>
      <c r="C852" s="109"/>
      <c r="D852" s="109"/>
    </row>
    <row r="853" spans="1:4" ht="15.75" customHeight="1" x14ac:dyDescent="0.35">
      <c r="A853" s="109"/>
      <c r="B853" s="109"/>
      <c r="C853" s="109"/>
      <c r="D853" s="109"/>
    </row>
    <row r="854" spans="1:4" ht="15.75" customHeight="1" x14ac:dyDescent="0.35">
      <c r="A854" s="109"/>
      <c r="B854" s="109"/>
      <c r="C854" s="109"/>
      <c r="D854" s="109"/>
    </row>
    <row r="855" spans="1:4" ht="15.75" customHeight="1" x14ac:dyDescent="0.35">
      <c r="A855" s="109"/>
      <c r="B855" s="109"/>
      <c r="C855" s="109"/>
      <c r="D855" s="109"/>
    </row>
    <row r="856" spans="1:4" ht="15.75" customHeight="1" x14ac:dyDescent="0.35">
      <c r="A856" s="109"/>
      <c r="B856" s="109"/>
      <c r="C856" s="109"/>
      <c r="D856" s="109"/>
    </row>
    <row r="857" spans="1:4" ht="15.75" customHeight="1" x14ac:dyDescent="0.35">
      <c r="A857" s="109"/>
      <c r="B857" s="109"/>
      <c r="C857" s="109"/>
      <c r="D857" s="109"/>
    </row>
    <row r="858" spans="1:4" ht="15.75" customHeight="1" x14ac:dyDescent="0.35">
      <c r="A858" s="109"/>
      <c r="B858" s="109"/>
      <c r="C858" s="109"/>
      <c r="D858" s="109"/>
    </row>
    <row r="859" spans="1:4" ht="15.75" customHeight="1" x14ac:dyDescent="0.35">
      <c r="A859" s="109"/>
      <c r="B859" s="109"/>
      <c r="C859" s="109"/>
      <c r="D859" s="109"/>
    </row>
    <row r="860" spans="1:4" ht="15.75" customHeight="1" x14ac:dyDescent="0.35">
      <c r="A860" s="109"/>
      <c r="B860" s="109"/>
      <c r="C860" s="109"/>
      <c r="D860" s="109"/>
    </row>
    <row r="861" spans="1:4" ht="15.75" customHeight="1" x14ac:dyDescent="0.35">
      <c r="A861" s="109"/>
      <c r="B861" s="109"/>
      <c r="C861" s="109"/>
      <c r="D861" s="109"/>
    </row>
    <row r="862" spans="1:4" ht="15.75" customHeight="1" x14ac:dyDescent="0.35">
      <c r="A862" s="109"/>
      <c r="B862" s="109"/>
      <c r="C862" s="109"/>
      <c r="D862" s="109"/>
    </row>
    <row r="863" spans="1:4" ht="15.75" customHeight="1" x14ac:dyDescent="0.35">
      <c r="A863" s="109"/>
      <c r="B863" s="109"/>
      <c r="C863" s="109"/>
      <c r="D863" s="109"/>
    </row>
    <row r="864" spans="1:4" ht="15.75" customHeight="1" x14ac:dyDescent="0.35">
      <c r="A864" s="109"/>
      <c r="B864" s="109"/>
      <c r="C864" s="109"/>
      <c r="D864" s="109"/>
    </row>
    <row r="865" spans="1:4" ht="15.75" customHeight="1" x14ac:dyDescent="0.35">
      <c r="A865" s="109"/>
      <c r="B865" s="109"/>
      <c r="C865" s="109"/>
      <c r="D865" s="109"/>
    </row>
    <row r="866" spans="1:4" ht="15.75" customHeight="1" x14ac:dyDescent="0.35">
      <c r="A866" s="109"/>
      <c r="B866" s="109"/>
      <c r="C866" s="109"/>
      <c r="D866" s="109"/>
    </row>
    <row r="867" spans="1:4" ht="15.75" customHeight="1" x14ac:dyDescent="0.35">
      <c r="A867" s="109"/>
      <c r="B867" s="109"/>
      <c r="C867" s="109"/>
      <c r="D867" s="109"/>
    </row>
    <row r="868" spans="1:4" ht="15.75" customHeight="1" x14ac:dyDescent="0.35">
      <c r="A868" s="109"/>
      <c r="B868" s="109"/>
      <c r="C868" s="109"/>
      <c r="D868" s="109"/>
    </row>
    <row r="869" spans="1:4" ht="15.75" customHeight="1" x14ac:dyDescent="0.35">
      <c r="A869" s="109"/>
      <c r="B869" s="109"/>
      <c r="C869" s="109"/>
      <c r="D869" s="109"/>
    </row>
    <row r="870" spans="1:4" ht="15.75" customHeight="1" x14ac:dyDescent="0.35">
      <c r="A870" s="109"/>
      <c r="B870" s="109"/>
      <c r="C870" s="109"/>
      <c r="D870" s="109"/>
    </row>
    <row r="871" spans="1:4" ht="15.75" customHeight="1" x14ac:dyDescent="0.35">
      <c r="A871" s="109"/>
      <c r="B871" s="109"/>
      <c r="C871" s="109"/>
      <c r="D871" s="109"/>
    </row>
    <row r="872" spans="1:4" ht="15.75" customHeight="1" x14ac:dyDescent="0.35">
      <c r="A872" s="109"/>
      <c r="B872" s="109"/>
      <c r="C872" s="109"/>
      <c r="D872" s="109"/>
    </row>
    <row r="873" spans="1:4" ht="15.75" customHeight="1" x14ac:dyDescent="0.35">
      <c r="A873" s="109"/>
      <c r="B873" s="109"/>
      <c r="C873" s="109"/>
      <c r="D873" s="109"/>
    </row>
    <row r="874" spans="1:4" ht="15.75" customHeight="1" x14ac:dyDescent="0.35">
      <c r="A874" s="109"/>
      <c r="B874" s="109"/>
      <c r="C874" s="109"/>
      <c r="D874" s="109"/>
    </row>
    <row r="875" spans="1:4" ht="15.75" customHeight="1" x14ac:dyDescent="0.35">
      <c r="A875" s="109"/>
      <c r="B875" s="109"/>
      <c r="C875" s="109"/>
      <c r="D875" s="109"/>
    </row>
    <row r="876" spans="1:4" ht="15.75" customHeight="1" x14ac:dyDescent="0.35">
      <c r="A876" s="109"/>
      <c r="B876" s="109"/>
      <c r="C876" s="109"/>
      <c r="D876" s="109"/>
    </row>
    <row r="877" spans="1:4" ht="15.75" customHeight="1" x14ac:dyDescent="0.35">
      <c r="A877" s="109"/>
      <c r="B877" s="109"/>
      <c r="C877" s="109"/>
      <c r="D877" s="109"/>
    </row>
    <row r="878" spans="1:4" ht="15.75" customHeight="1" x14ac:dyDescent="0.35">
      <c r="A878" s="109"/>
      <c r="B878" s="109"/>
      <c r="C878" s="109"/>
      <c r="D878" s="109"/>
    </row>
    <row r="879" spans="1:4" ht="15.75" customHeight="1" x14ac:dyDescent="0.35">
      <c r="A879" s="109"/>
      <c r="B879" s="109"/>
      <c r="C879" s="109"/>
      <c r="D879" s="109"/>
    </row>
    <row r="880" spans="1:4" ht="15.75" customHeight="1" x14ac:dyDescent="0.35">
      <c r="A880" s="109"/>
      <c r="B880" s="109"/>
      <c r="C880" s="109"/>
      <c r="D880" s="109"/>
    </row>
    <row r="881" spans="1:4" ht="15.75" customHeight="1" x14ac:dyDescent="0.35">
      <c r="A881" s="109"/>
      <c r="B881" s="109"/>
      <c r="C881" s="109"/>
      <c r="D881" s="109"/>
    </row>
    <row r="882" spans="1:4" ht="15.75" customHeight="1" x14ac:dyDescent="0.35">
      <c r="A882" s="109"/>
      <c r="B882" s="109"/>
      <c r="C882" s="109"/>
      <c r="D882" s="109"/>
    </row>
    <row r="883" spans="1:4" ht="15.75" customHeight="1" x14ac:dyDescent="0.35">
      <c r="A883" s="109"/>
      <c r="B883" s="109"/>
      <c r="C883" s="109"/>
      <c r="D883" s="109"/>
    </row>
    <row r="884" spans="1:4" ht="15.75" customHeight="1" x14ac:dyDescent="0.35">
      <c r="A884" s="109"/>
      <c r="B884" s="109"/>
      <c r="C884" s="109"/>
      <c r="D884" s="109"/>
    </row>
    <row r="885" spans="1:4" ht="15.75" customHeight="1" x14ac:dyDescent="0.35">
      <c r="A885" s="109"/>
      <c r="B885" s="109"/>
      <c r="C885" s="109"/>
      <c r="D885" s="109"/>
    </row>
    <row r="886" spans="1:4" ht="15.75" customHeight="1" x14ac:dyDescent="0.35">
      <c r="A886" s="109"/>
      <c r="B886" s="109"/>
      <c r="C886" s="109"/>
      <c r="D886" s="109"/>
    </row>
    <row r="887" spans="1:4" ht="15.75" customHeight="1" x14ac:dyDescent="0.35">
      <c r="A887" s="109"/>
      <c r="B887" s="109"/>
      <c r="C887" s="109"/>
      <c r="D887" s="109"/>
    </row>
    <row r="888" spans="1:4" ht="15.75" customHeight="1" x14ac:dyDescent="0.35">
      <c r="A888" s="109"/>
      <c r="B888" s="109"/>
      <c r="C888" s="109"/>
      <c r="D888" s="109"/>
    </row>
    <row r="889" spans="1:4" ht="15.75" customHeight="1" x14ac:dyDescent="0.35">
      <c r="A889" s="109"/>
      <c r="B889" s="109"/>
      <c r="C889" s="109"/>
      <c r="D889" s="109"/>
    </row>
    <row r="890" spans="1:4" ht="15.75" customHeight="1" x14ac:dyDescent="0.35">
      <c r="A890" s="109"/>
      <c r="B890" s="109"/>
      <c r="C890" s="109"/>
      <c r="D890" s="109"/>
    </row>
    <row r="891" spans="1:4" ht="15.75" customHeight="1" x14ac:dyDescent="0.35">
      <c r="A891" s="109"/>
      <c r="B891" s="109"/>
      <c r="C891" s="109"/>
      <c r="D891" s="109"/>
    </row>
    <row r="892" spans="1:4" ht="15.75" customHeight="1" x14ac:dyDescent="0.35">
      <c r="A892" s="109"/>
      <c r="B892" s="109"/>
      <c r="C892" s="109"/>
      <c r="D892" s="109"/>
    </row>
    <row r="893" spans="1:4" ht="15.75" customHeight="1" x14ac:dyDescent="0.35">
      <c r="A893" s="109"/>
      <c r="B893" s="109"/>
      <c r="C893" s="109"/>
      <c r="D893" s="109"/>
    </row>
    <row r="894" spans="1:4" ht="15.75" customHeight="1" x14ac:dyDescent="0.35">
      <c r="A894" s="109"/>
      <c r="B894" s="109"/>
      <c r="C894" s="109"/>
      <c r="D894" s="109"/>
    </row>
    <row r="895" spans="1:4" ht="15.75" customHeight="1" x14ac:dyDescent="0.35">
      <c r="A895" s="109"/>
      <c r="B895" s="109"/>
      <c r="C895" s="109"/>
      <c r="D895" s="109"/>
    </row>
    <row r="896" spans="1:4" ht="15.75" customHeight="1" x14ac:dyDescent="0.35">
      <c r="A896" s="109"/>
      <c r="B896" s="109"/>
      <c r="C896" s="109"/>
      <c r="D896" s="109"/>
    </row>
    <row r="897" spans="1:4" ht="15.75" customHeight="1" x14ac:dyDescent="0.35">
      <c r="A897" s="109"/>
      <c r="B897" s="109"/>
      <c r="C897" s="109"/>
      <c r="D897" s="109"/>
    </row>
    <row r="898" spans="1:4" ht="15.75" customHeight="1" x14ac:dyDescent="0.35">
      <c r="A898" s="109"/>
      <c r="B898" s="109"/>
      <c r="C898" s="109"/>
      <c r="D898" s="109"/>
    </row>
    <row r="899" spans="1:4" ht="15.75" customHeight="1" x14ac:dyDescent="0.35">
      <c r="A899" s="109"/>
      <c r="B899" s="109"/>
      <c r="C899" s="109"/>
      <c r="D899" s="109"/>
    </row>
    <row r="900" spans="1:4" ht="15.75" customHeight="1" x14ac:dyDescent="0.35">
      <c r="A900" s="109"/>
      <c r="B900" s="109"/>
      <c r="C900" s="109"/>
      <c r="D900" s="109"/>
    </row>
    <row r="901" spans="1:4" ht="15.75" customHeight="1" x14ac:dyDescent="0.35">
      <c r="A901" s="109"/>
      <c r="B901" s="109"/>
      <c r="C901" s="109"/>
      <c r="D901" s="109"/>
    </row>
    <row r="902" spans="1:4" ht="15.75" customHeight="1" x14ac:dyDescent="0.35">
      <c r="A902" s="109"/>
      <c r="B902" s="109"/>
      <c r="C902" s="109"/>
      <c r="D902" s="109"/>
    </row>
    <row r="903" spans="1:4" ht="15.75" customHeight="1" x14ac:dyDescent="0.35">
      <c r="A903" s="109"/>
      <c r="B903" s="109"/>
      <c r="C903" s="109"/>
      <c r="D903" s="109"/>
    </row>
    <row r="904" spans="1:4" ht="15.75" customHeight="1" x14ac:dyDescent="0.35">
      <c r="A904" s="109"/>
      <c r="B904" s="109"/>
      <c r="C904" s="109"/>
      <c r="D904" s="109"/>
    </row>
    <row r="905" spans="1:4" ht="15.75" customHeight="1" x14ac:dyDescent="0.35">
      <c r="A905" s="109"/>
      <c r="B905" s="109"/>
      <c r="C905" s="109"/>
      <c r="D905" s="109"/>
    </row>
    <row r="906" spans="1:4" ht="15.75" customHeight="1" x14ac:dyDescent="0.35">
      <c r="A906" s="109"/>
      <c r="B906" s="109"/>
      <c r="C906" s="109"/>
      <c r="D906" s="109"/>
    </row>
    <row r="907" spans="1:4" ht="15.75" customHeight="1" x14ac:dyDescent="0.35">
      <c r="A907" s="109"/>
      <c r="B907" s="109"/>
      <c r="C907" s="109"/>
      <c r="D907" s="109"/>
    </row>
    <row r="908" spans="1:4" ht="15.75" customHeight="1" x14ac:dyDescent="0.35">
      <c r="A908" s="109"/>
      <c r="B908" s="109"/>
      <c r="C908" s="109"/>
      <c r="D908" s="109"/>
    </row>
    <row r="909" spans="1:4" ht="15.75" customHeight="1" x14ac:dyDescent="0.35">
      <c r="A909" s="109"/>
      <c r="B909" s="109"/>
      <c r="C909" s="109"/>
      <c r="D909" s="109"/>
    </row>
    <row r="910" spans="1:4" ht="15.75" customHeight="1" x14ac:dyDescent="0.35">
      <c r="A910" s="109"/>
      <c r="B910" s="109"/>
      <c r="C910" s="109"/>
      <c r="D910" s="109"/>
    </row>
    <row r="911" spans="1:4" ht="15.75" customHeight="1" x14ac:dyDescent="0.35">
      <c r="A911" s="109"/>
      <c r="B911" s="109"/>
      <c r="C911" s="109"/>
      <c r="D911" s="109"/>
    </row>
    <row r="912" spans="1:4" ht="15.75" customHeight="1" x14ac:dyDescent="0.35">
      <c r="A912" s="109"/>
      <c r="B912" s="109"/>
      <c r="C912" s="109"/>
      <c r="D912" s="109"/>
    </row>
    <row r="913" spans="1:4" ht="15.75" customHeight="1" x14ac:dyDescent="0.35">
      <c r="A913" s="109"/>
      <c r="B913" s="109"/>
      <c r="C913" s="109"/>
      <c r="D913" s="109"/>
    </row>
    <row r="914" spans="1:4" ht="15.75" customHeight="1" x14ac:dyDescent="0.35">
      <c r="A914" s="109"/>
      <c r="B914" s="109"/>
      <c r="C914" s="109"/>
      <c r="D914" s="109"/>
    </row>
    <row r="915" spans="1:4" ht="15.75" customHeight="1" x14ac:dyDescent="0.35">
      <c r="A915" s="109"/>
      <c r="B915" s="109"/>
      <c r="C915" s="109"/>
      <c r="D915" s="109"/>
    </row>
    <row r="916" spans="1:4" ht="15.75" customHeight="1" x14ac:dyDescent="0.35">
      <c r="A916" s="109"/>
      <c r="B916" s="109"/>
      <c r="C916" s="109"/>
      <c r="D916" s="109"/>
    </row>
    <row r="917" spans="1:4" ht="15.75" customHeight="1" x14ac:dyDescent="0.35">
      <c r="A917" s="109"/>
      <c r="B917" s="109"/>
      <c r="C917" s="109"/>
      <c r="D917" s="109"/>
    </row>
    <row r="918" spans="1:4" ht="15.75" customHeight="1" x14ac:dyDescent="0.35">
      <c r="A918" s="109"/>
      <c r="B918" s="109"/>
      <c r="C918" s="109"/>
      <c r="D918" s="109"/>
    </row>
    <row r="919" spans="1:4" ht="15.75" customHeight="1" x14ac:dyDescent="0.35">
      <c r="A919" s="109"/>
      <c r="B919" s="109"/>
      <c r="C919" s="109"/>
      <c r="D919" s="109"/>
    </row>
    <row r="920" spans="1:4" ht="15.75" customHeight="1" x14ac:dyDescent="0.35">
      <c r="A920" s="109"/>
      <c r="B920" s="109"/>
      <c r="C920" s="109"/>
      <c r="D920" s="109"/>
    </row>
    <row r="921" spans="1:4" ht="15.75" customHeight="1" x14ac:dyDescent="0.35">
      <c r="A921" s="109"/>
      <c r="B921" s="109"/>
      <c r="C921" s="109"/>
      <c r="D921" s="109"/>
    </row>
    <row r="922" spans="1:4" ht="15.75" customHeight="1" x14ac:dyDescent="0.35">
      <c r="A922" s="109"/>
      <c r="B922" s="109"/>
      <c r="C922" s="109"/>
      <c r="D922" s="109"/>
    </row>
    <row r="923" spans="1:4" ht="15.75" customHeight="1" x14ac:dyDescent="0.35">
      <c r="A923" s="109"/>
      <c r="B923" s="109"/>
      <c r="C923" s="109"/>
      <c r="D923" s="109"/>
    </row>
    <row r="924" spans="1:4" ht="15.75" customHeight="1" x14ac:dyDescent="0.35">
      <c r="A924" s="109"/>
      <c r="B924" s="109"/>
      <c r="C924" s="109"/>
      <c r="D924" s="109"/>
    </row>
    <row r="925" spans="1:4" ht="15.75" customHeight="1" x14ac:dyDescent="0.35">
      <c r="A925" s="109"/>
      <c r="B925" s="109"/>
      <c r="C925" s="109"/>
      <c r="D925" s="109"/>
    </row>
    <row r="926" spans="1:4" ht="15.75" customHeight="1" x14ac:dyDescent="0.35">
      <c r="A926" s="109"/>
      <c r="B926" s="109"/>
      <c r="C926" s="109"/>
      <c r="D926" s="109"/>
    </row>
    <row r="927" spans="1:4" ht="15.75" customHeight="1" x14ac:dyDescent="0.35">
      <c r="A927" s="109"/>
      <c r="B927" s="109"/>
      <c r="C927" s="109"/>
      <c r="D927" s="109"/>
    </row>
    <row r="928" spans="1:4" ht="15.75" customHeight="1" x14ac:dyDescent="0.35">
      <c r="A928" s="109"/>
      <c r="B928" s="109"/>
      <c r="C928" s="109"/>
      <c r="D928" s="109"/>
    </row>
    <row r="929" spans="1:4" ht="15.75" customHeight="1" x14ac:dyDescent="0.35">
      <c r="A929" s="109"/>
      <c r="B929" s="109"/>
      <c r="C929" s="109"/>
      <c r="D929" s="109"/>
    </row>
    <row r="930" spans="1:4" ht="15.75" customHeight="1" x14ac:dyDescent="0.35">
      <c r="A930" s="109"/>
      <c r="B930" s="109"/>
      <c r="C930" s="109"/>
      <c r="D930" s="109"/>
    </row>
    <row r="931" spans="1:4" ht="15.75" customHeight="1" x14ac:dyDescent="0.35">
      <c r="A931" s="109"/>
      <c r="B931" s="109"/>
      <c r="C931" s="109"/>
      <c r="D931" s="109"/>
    </row>
    <row r="932" spans="1:4" ht="15.75" customHeight="1" x14ac:dyDescent="0.35">
      <c r="A932" s="109"/>
      <c r="B932" s="109"/>
      <c r="C932" s="109"/>
      <c r="D932" s="109"/>
    </row>
    <row r="933" spans="1:4" ht="15.75" customHeight="1" x14ac:dyDescent="0.35">
      <c r="A933" s="109"/>
      <c r="B933" s="109"/>
      <c r="C933" s="109"/>
      <c r="D933" s="109"/>
    </row>
    <row r="934" spans="1:4" ht="15.75" customHeight="1" x14ac:dyDescent="0.35">
      <c r="A934" s="109"/>
      <c r="B934" s="109"/>
      <c r="C934" s="109"/>
      <c r="D934" s="109"/>
    </row>
    <row r="935" spans="1:4" ht="15.75" customHeight="1" x14ac:dyDescent="0.35">
      <c r="A935" s="109"/>
      <c r="B935" s="109"/>
      <c r="C935" s="109"/>
      <c r="D935" s="109"/>
    </row>
    <row r="936" spans="1:4" ht="15.75" customHeight="1" x14ac:dyDescent="0.35">
      <c r="A936" s="109"/>
      <c r="B936" s="109"/>
      <c r="C936" s="109"/>
      <c r="D936" s="109"/>
    </row>
    <row r="937" spans="1:4" ht="15.75" customHeight="1" x14ac:dyDescent="0.35">
      <c r="A937" s="109"/>
      <c r="B937" s="109"/>
      <c r="C937" s="109"/>
      <c r="D937" s="109"/>
    </row>
    <row r="938" spans="1:4" ht="15.75" customHeight="1" x14ac:dyDescent="0.35">
      <c r="A938" s="109"/>
      <c r="B938" s="109"/>
      <c r="C938" s="109"/>
      <c r="D938" s="109"/>
    </row>
    <row r="939" spans="1:4" ht="15.75" customHeight="1" x14ac:dyDescent="0.35">
      <c r="A939" s="109"/>
      <c r="B939" s="109"/>
      <c r="C939" s="109"/>
      <c r="D939" s="109"/>
    </row>
    <row r="940" spans="1:4" ht="15.75" customHeight="1" x14ac:dyDescent="0.35">
      <c r="A940" s="109"/>
      <c r="B940" s="109"/>
      <c r="C940" s="109"/>
      <c r="D940" s="109"/>
    </row>
    <row r="941" spans="1:4" ht="15.75" customHeight="1" x14ac:dyDescent="0.35">
      <c r="A941" s="109"/>
      <c r="B941" s="109"/>
      <c r="C941" s="109"/>
      <c r="D941" s="109"/>
    </row>
    <row r="942" spans="1:4" ht="15.75" customHeight="1" x14ac:dyDescent="0.35">
      <c r="A942" s="109"/>
      <c r="B942" s="109"/>
      <c r="C942" s="109"/>
      <c r="D942" s="109"/>
    </row>
    <row r="943" spans="1:4" ht="15.75" customHeight="1" x14ac:dyDescent="0.35">
      <c r="A943" s="109"/>
      <c r="B943" s="109"/>
      <c r="C943" s="109"/>
      <c r="D943" s="109"/>
    </row>
    <row r="944" spans="1:4" ht="15.75" customHeight="1" x14ac:dyDescent="0.35">
      <c r="A944" s="109"/>
      <c r="B944" s="109"/>
      <c r="C944" s="109"/>
      <c r="D944" s="109"/>
    </row>
    <row r="945" spans="1:4" ht="15.75" customHeight="1" x14ac:dyDescent="0.35">
      <c r="A945" s="109"/>
      <c r="B945" s="109"/>
      <c r="C945" s="109"/>
      <c r="D945" s="109"/>
    </row>
    <row r="946" spans="1:4" ht="15.75" customHeight="1" x14ac:dyDescent="0.35">
      <c r="A946" s="109"/>
      <c r="B946" s="109"/>
      <c r="C946" s="109"/>
      <c r="D946" s="109"/>
    </row>
    <row r="947" spans="1:4" ht="15.75" customHeight="1" x14ac:dyDescent="0.35">
      <c r="A947" s="109"/>
      <c r="B947" s="109"/>
      <c r="C947" s="109"/>
      <c r="D947" s="109"/>
    </row>
    <row r="948" spans="1:4" ht="15.75" customHeight="1" x14ac:dyDescent="0.35">
      <c r="A948" s="109"/>
      <c r="B948" s="109"/>
      <c r="C948" s="109"/>
      <c r="D948" s="109"/>
    </row>
    <row r="949" spans="1:4" ht="15.75" customHeight="1" x14ac:dyDescent="0.35">
      <c r="A949" s="109"/>
      <c r="B949" s="109"/>
      <c r="C949" s="109"/>
      <c r="D949" s="109"/>
    </row>
    <row r="950" spans="1:4" ht="15.75" customHeight="1" x14ac:dyDescent="0.35">
      <c r="A950" s="109"/>
      <c r="B950" s="109"/>
      <c r="C950" s="109"/>
      <c r="D950" s="109"/>
    </row>
    <row r="951" spans="1:4" ht="15.75" customHeight="1" x14ac:dyDescent="0.35">
      <c r="A951" s="109"/>
      <c r="B951" s="109"/>
      <c r="C951" s="109"/>
      <c r="D951" s="109"/>
    </row>
    <row r="952" spans="1:4" ht="15.75" customHeight="1" x14ac:dyDescent="0.35">
      <c r="A952" s="109"/>
      <c r="B952" s="109"/>
      <c r="C952" s="109"/>
      <c r="D952" s="109"/>
    </row>
    <row r="953" spans="1:4" ht="15.75" customHeight="1" x14ac:dyDescent="0.35">
      <c r="A953" s="109"/>
      <c r="B953" s="109"/>
      <c r="C953" s="109"/>
      <c r="D953" s="109"/>
    </row>
    <row r="954" spans="1:4" ht="15.75" customHeight="1" x14ac:dyDescent="0.35">
      <c r="A954" s="109"/>
      <c r="B954" s="109"/>
      <c r="C954" s="109"/>
      <c r="D954" s="109"/>
    </row>
    <row r="955" spans="1:4" ht="15.75" customHeight="1" x14ac:dyDescent="0.35">
      <c r="A955" s="109"/>
      <c r="B955" s="109"/>
      <c r="C955" s="109"/>
      <c r="D955" s="109"/>
    </row>
    <row r="956" spans="1:4" ht="15.75" customHeight="1" x14ac:dyDescent="0.35">
      <c r="A956" s="109"/>
      <c r="B956" s="109"/>
      <c r="C956" s="109"/>
      <c r="D956" s="109"/>
    </row>
    <row r="957" spans="1:4" ht="15.75" customHeight="1" x14ac:dyDescent="0.35">
      <c r="A957" s="109"/>
      <c r="B957" s="109"/>
      <c r="C957" s="109"/>
      <c r="D957" s="109"/>
    </row>
    <row r="958" spans="1:4" ht="15.75" customHeight="1" x14ac:dyDescent="0.35">
      <c r="A958" s="109"/>
      <c r="B958" s="109"/>
      <c r="C958" s="109"/>
      <c r="D958" s="109"/>
    </row>
    <row r="959" spans="1:4" ht="15.75" customHeight="1" x14ac:dyDescent="0.35">
      <c r="A959" s="109"/>
      <c r="B959" s="109"/>
      <c r="C959" s="109"/>
      <c r="D959" s="109"/>
    </row>
    <row r="960" spans="1:4" ht="15.75" customHeight="1" x14ac:dyDescent="0.35">
      <c r="A960" s="109"/>
      <c r="B960" s="109"/>
      <c r="C960" s="109"/>
      <c r="D960" s="109"/>
    </row>
    <row r="961" spans="1:4" ht="15.75" customHeight="1" x14ac:dyDescent="0.35">
      <c r="A961" s="109"/>
      <c r="B961" s="109"/>
      <c r="C961" s="109"/>
      <c r="D961" s="109"/>
    </row>
    <row r="962" spans="1:4" ht="15.75" customHeight="1" x14ac:dyDescent="0.35">
      <c r="A962" s="109"/>
      <c r="B962" s="109"/>
      <c r="C962" s="109"/>
      <c r="D962" s="109"/>
    </row>
    <row r="963" spans="1:4" ht="15.75" customHeight="1" x14ac:dyDescent="0.35">
      <c r="A963" s="109"/>
      <c r="B963" s="109"/>
      <c r="C963" s="109"/>
      <c r="D963" s="109"/>
    </row>
    <row r="964" spans="1:4" ht="15.75" customHeight="1" x14ac:dyDescent="0.35">
      <c r="A964" s="109"/>
      <c r="B964" s="109"/>
      <c r="C964" s="109"/>
      <c r="D964" s="109"/>
    </row>
    <row r="965" spans="1:4" ht="15.75" customHeight="1" x14ac:dyDescent="0.35">
      <c r="A965" s="109"/>
      <c r="B965" s="109"/>
      <c r="C965" s="109"/>
      <c r="D965" s="109"/>
    </row>
    <row r="966" spans="1:4" ht="15.75" customHeight="1" x14ac:dyDescent="0.35">
      <c r="A966" s="109"/>
      <c r="B966" s="109"/>
      <c r="C966" s="109"/>
      <c r="D966" s="109"/>
    </row>
    <row r="967" spans="1:4" ht="15.75" customHeight="1" x14ac:dyDescent="0.35">
      <c r="A967" s="109"/>
      <c r="B967" s="109"/>
      <c r="C967" s="109"/>
      <c r="D967" s="109"/>
    </row>
    <row r="968" spans="1:4" ht="15.75" customHeight="1" x14ac:dyDescent="0.35">
      <c r="A968" s="109"/>
      <c r="B968" s="109"/>
      <c r="C968" s="109"/>
      <c r="D968" s="109"/>
    </row>
    <row r="969" spans="1:4" ht="15.75" customHeight="1" x14ac:dyDescent="0.35">
      <c r="A969" s="109"/>
      <c r="B969" s="109"/>
      <c r="C969" s="109"/>
      <c r="D969" s="109"/>
    </row>
    <row r="970" spans="1:4" ht="15.75" customHeight="1" x14ac:dyDescent="0.35">
      <c r="A970" s="109"/>
      <c r="B970" s="109"/>
      <c r="C970" s="109"/>
      <c r="D970" s="109"/>
    </row>
    <row r="971" spans="1:4" ht="15.75" customHeight="1" x14ac:dyDescent="0.35">
      <c r="A971" s="109"/>
      <c r="B971" s="109"/>
      <c r="C971" s="109"/>
      <c r="D971" s="109"/>
    </row>
    <row r="972" spans="1:4" ht="15.75" customHeight="1" x14ac:dyDescent="0.35">
      <c r="A972" s="109"/>
      <c r="B972" s="109"/>
      <c r="C972" s="109"/>
      <c r="D972" s="109"/>
    </row>
    <row r="973" spans="1:4" ht="15.75" customHeight="1" x14ac:dyDescent="0.35">
      <c r="A973" s="109"/>
      <c r="B973" s="109"/>
      <c r="C973" s="109"/>
      <c r="D973" s="109"/>
    </row>
    <row r="974" spans="1:4" ht="15.75" customHeight="1" x14ac:dyDescent="0.35">
      <c r="A974" s="109"/>
      <c r="B974" s="109"/>
      <c r="C974" s="109"/>
      <c r="D974" s="109"/>
    </row>
    <row r="975" spans="1:4" ht="15.75" customHeight="1" x14ac:dyDescent="0.35">
      <c r="A975" s="109"/>
      <c r="B975" s="109"/>
      <c r="C975" s="109"/>
      <c r="D975" s="109"/>
    </row>
    <row r="976" spans="1:4" ht="15.75" customHeight="1" x14ac:dyDescent="0.35">
      <c r="A976" s="109"/>
      <c r="B976" s="109"/>
      <c r="C976" s="109"/>
      <c r="D976" s="109"/>
    </row>
    <row r="977" spans="1:4" ht="15.75" customHeight="1" x14ac:dyDescent="0.35">
      <c r="A977" s="109"/>
      <c r="B977" s="109"/>
      <c r="C977" s="109"/>
      <c r="D977" s="109"/>
    </row>
    <row r="978" spans="1:4" ht="15.75" customHeight="1" x14ac:dyDescent="0.35">
      <c r="A978" s="109"/>
      <c r="B978" s="109"/>
      <c r="C978" s="109"/>
      <c r="D978" s="109"/>
    </row>
    <row r="979" spans="1:4" ht="15.75" customHeight="1" x14ac:dyDescent="0.35">
      <c r="A979" s="109"/>
      <c r="B979" s="109"/>
      <c r="C979" s="109"/>
      <c r="D979" s="109"/>
    </row>
    <row r="980" spans="1:4" ht="15.75" customHeight="1" x14ac:dyDescent="0.35">
      <c r="A980" s="109"/>
      <c r="B980" s="109"/>
      <c r="C980" s="109"/>
      <c r="D980" s="109"/>
    </row>
    <row r="981" spans="1:4" ht="15.75" customHeight="1" x14ac:dyDescent="0.35">
      <c r="A981" s="109"/>
      <c r="B981" s="109"/>
      <c r="C981" s="109"/>
      <c r="D981" s="109"/>
    </row>
    <row r="982" spans="1:4" ht="15.75" customHeight="1" x14ac:dyDescent="0.35">
      <c r="A982" s="109"/>
      <c r="B982" s="109"/>
      <c r="C982" s="109"/>
      <c r="D982" s="109"/>
    </row>
    <row r="983" spans="1:4" ht="15.75" customHeight="1" x14ac:dyDescent="0.35">
      <c r="A983" s="109"/>
      <c r="B983" s="109"/>
      <c r="C983" s="109"/>
      <c r="D983" s="109"/>
    </row>
    <row r="984" spans="1:4" ht="15.75" customHeight="1" x14ac:dyDescent="0.35">
      <c r="A984" s="109"/>
      <c r="B984" s="109"/>
      <c r="C984" s="109"/>
      <c r="D984" s="109"/>
    </row>
    <row r="985" spans="1:4" ht="15.75" customHeight="1" x14ac:dyDescent="0.35">
      <c r="A985" s="109"/>
      <c r="B985" s="109"/>
      <c r="C985" s="109"/>
      <c r="D985" s="109"/>
    </row>
    <row r="986" spans="1:4" ht="15.75" customHeight="1" x14ac:dyDescent="0.35">
      <c r="A986" s="109"/>
      <c r="B986" s="109"/>
      <c r="C986" s="109"/>
      <c r="D986" s="109"/>
    </row>
    <row r="987" spans="1:4" ht="15.75" customHeight="1" x14ac:dyDescent="0.35">
      <c r="A987" s="109"/>
      <c r="B987" s="109"/>
      <c r="C987" s="109"/>
      <c r="D987" s="109"/>
    </row>
    <row r="988" spans="1:4" ht="15.75" customHeight="1" x14ac:dyDescent="0.35">
      <c r="A988" s="109"/>
      <c r="B988" s="109"/>
      <c r="C988" s="109"/>
      <c r="D988" s="109"/>
    </row>
    <row r="989" spans="1:4" ht="15.75" customHeight="1" x14ac:dyDescent="0.35">
      <c r="A989" s="109"/>
      <c r="B989" s="109"/>
      <c r="C989" s="109"/>
      <c r="D989" s="109"/>
    </row>
    <row r="990" spans="1:4" ht="15.75" customHeight="1" x14ac:dyDescent="0.35">
      <c r="A990" s="109"/>
      <c r="B990" s="109"/>
      <c r="C990" s="109"/>
      <c r="D990" s="109"/>
    </row>
    <row r="991" spans="1:4" ht="15.75" customHeight="1" x14ac:dyDescent="0.35">
      <c r="A991" s="109"/>
      <c r="B991" s="109"/>
      <c r="C991" s="109"/>
      <c r="D991" s="109"/>
    </row>
    <row r="992" spans="1:4" ht="15.75" customHeight="1" x14ac:dyDescent="0.35">
      <c r="A992" s="109"/>
      <c r="B992" s="109"/>
      <c r="C992" s="109"/>
      <c r="D992" s="109"/>
    </row>
    <row r="993" spans="1:4" ht="15.75" customHeight="1" x14ac:dyDescent="0.35">
      <c r="A993" s="109"/>
      <c r="B993" s="109"/>
      <c r="C993" s="109"/>
      <c r="D993" s="109"/>
    </row>
    <row r="994" spans="1:4" ht="15.75" customHeight="1" x14ac:dyDescent="0.35">
      <c r="A994" s="109"/>
      <c r="B994" s="109"/>
      <c r="C994" s="109"/>
      <c r="D994" s="109"/>
    </row>
    <row r="995" spans="1:4" ht="15.75" customHeight="1" x14ac:dyDescent="0.35">
      <c r="A995" s="109"/>
      <c r="B995" s="109"/>
      <c r="C995" s="109"/>
      <c r="D995" s="109"/>
    </row>
    <row r="996" spans="1:4" ht="15.75" customHeight="1" x14ac:dyDescent="0.35">
      <c r="A996" s="109"/>
      <c r="B996" s="109"/>
      <c r="C996" s="109"/>
      <c r="D996" s="109"/>
    </row>
    <row r="997" spans="1:4" ht="15.75" customHeight="1" x14ac:dyDescent="0.35">
      <c r="A997" s="109"/>
      <c r="B997" s="109"/>
      <c r="C997" s="109"/>
      <c r="D997" s="109"/>
    </row>
    <row r="998" spans="1:4" ht="15.75" customHeight="1" x14ac:dyDescent="0.35">
      <c r="A998" s="109"/>
      <c r="B998" s="109"/>
      <c r="C998" s="109"/>
      <c r="D998" s="109"/>
    </row>
    <row r="999" spans="1:4" ht="15.75" customHeight="1" x14ac:dyDescent="0.35">
      <c r="A999" s="109"/>
      <c r="B999" s="109"/>
      <c r="C999" s="109"/>
      <c r="D999" s="109"/>
    </row>
    <row r="1000" spans="1:4" ht="15.75" customHeight="1" x14ac:dyDescent="0.35">
      <c r="A1000" s="109"/>
      <c r="B1000" s="109"/>
      <c r="C1000" s="109"/>
      <c r="D1000" s="109"/>
    </row>
    <row r="1001" spans="1:4" ht="15.75" customHeight="1" x14ac:dyDescent="0.35">
      <c r="A1001" s="109"/>
      <c r="B1001" s="109"/>
      <c r="C1001" s="109"/>
      <c r="D1001" s="109"/>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G1000"/>
  <sheetViews>
    <sheetView topLeftCell="A79" workbookViewId="0">
      <selection activeCell="E95" sqref="E95"/>
    </sheetView>
  </sheetViews>
  <sheetFormatPr defaultColWidth="12.6640625" defaultRowHeight="15" customHeight="1" x14ac:dyDescent="0.3"/>
  <cols>
    <col min="1" max="1" width="44.33203125" style="31" customWidth="1"/>
    <col min="3" max="3" width="19.1640625" style="31" customWidth="1"/>
    <col min="5" max="5" width="22.1640625" style="31" customWidth="1"/>
    <col min="6" max="6" width="18.1640625" style="31" customWidth="1"/>
    <col min="10" max="10" width="21.6640625" style="31" customWidth="1"/>
  </cols>
  <sheetData>
    <row r="1" spans="1:33" ht="14.5" x14ac:dyDescent="0.3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spans="1:33" ht="15" customHeight="1" x14ac:dyDescent="0.35">
      <c r="A2" s="4" t="s">
        <v>162</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row>
    <row r="3" spans="1:33" ht="16" customHeight="1" x14ac:dyDescent="0.35">
      <c r="A3" s="127" t="s">
        <v>163</v>
      </c>
      <c r="B3" s="128"/>
      <c r="C3" s="128"/>
      <c r="D3" s="128"/>
      <c r="E3" s="11"/>
      <c r="F3" s="11"/>
      <c r="G3" s="11"/>
      <c r="H3" s="11"/>
      <c r="I3" s="11"/>
      <c r="J3" s="1"/>
      <c r="K3" s="1"/>
      <c r="L3" s="1"/>
      <c r="M3" s="1"/>
      <c r="N3" s="1"/>
      <c r="O3" s="1"/>
      <c r="P3" s="1"/>
      <c r="Q3" s="1"/>
      <c r="R3" s="1"/>
      <c r="S3" s="1"/>
      <c r="T3" s="1"/>
      <c r="U3" s="1"/>
      <c r="V3" s="1"/>
      <c r="W3" s="1"/>
      <c r="X3" s="1"/>
      <c r="Y3" s="1"/>
      <c r="Z3" s="1"/>
      <c r="AA3" s="1"/>
      <c r="AB3" s="1"/>
      <c r="AC3" s="1"/>
      <c r="AD3" s="1"/>
      <c r="AE3" s="1"/>
      <c r="AF3" s="1"/>
      <c r="AG3" s="1"/>
    </row>
    <row r="4" spans="1:33" ht="14.5" x14ac:dyDescent="0.35">
      <c r="A4" s="12" t="s">
        <v>164</v>
      </c>
      <c r="B4" s="13" t="s">
        <v>134</v>
      </c>
      <c r="C4" s="13" t="s">
        <v>165</v>
      </c>
      <c r="D4" s="13" t="s">
        <v>166</v>
      </c>
      <c r="E4" s="13" t="s">
        <v>167</v>
      </c>
      <c r="F4" s="13" t="s">
        <v>168</v>
      </c>
      <c r="G4" s="13" t="s">
        <v>169</v>
      </c>
      <c r="H4" s="13" t="s">
        <v>170</v>
      </c>
      <c r="I4" s="13" t="s">
        <v>135</v>
      </c>
      <c r="J4" s="1"/>
      <c r="K4" s="1"/>
      <c r="L4" s="1"/>
      <c r="M4" s="1"/>
      <c r="N4" s="1"/>
      <c r="O4" s="1"/>
      <c r="P4" s="1"/>
      <c r="Q4" s="1"/>
      <c r="R4" s="1"/>
      <c r="S4" s="1"/>
      <c r="T4" s="1"/>
      <c r="U4" s="1"/>
      <c r="V4" s="1"/>
      <c r="W4" s="1"/>
      <c r="X4" s="1"/>
      <c r="Y4" s="1"/>
      <c r="Z4" s="1"/>
      <c r="AA4" s="1"/>
      <c r="AB4" s="1"/>
      <c r="AC4" s="1"/>
      <c r="AD4" s="1"/>
      <c r="AE4" s="1"/>
      <c r="AF4" s="1"/>
      <c r="AG4" s="1"/>
    </row>
    <row r="5" spans="1:33" ht="15" customHeight="1" x14ac:dyDescent="0.35">
      <c r="A5" s="14">
        <v>2018</v>
      </c>
      <c r="B5" s="15" t="s">
        <v>6</v>
      </c>
      <c r="C5" s="15" t="s">
        <v>171</v>
      </c>
      <c r="D5" s="16">
        <v>21.94</v>
      </c>
      <c r="E5" s="16">
        <v>18.579999999999998</v>
      </c>
      <c r="F5" s="16">
        <v>17.100000000000001</v>
      </c>
      <c r="G5" s="16">
        <v>0</v>
      </c>
      <c r="H5" s="16" t="s">
        <v>172</v>
      </c>
      <c r="I5" s="16">
        <v>19.36</v>
      </c>
      <c r="J5" s="1"/>
      <c r="K5" s="1"/>
      <c r="L5" s="1"/>
      <c r="M5" s="1"/>
      <c r="N5" s="1"/>
      <c r="O5" s="1"/>
      <c r="P5" s="1"/>
      <c r="Q5" s="1"/>
      <c r="R5" s="1"/>
      <c r="S5" s="1"/>
      <c r="T5" s="1"/>
      <c r="U5" s="1"/>
      <c r="V5" s="1"/>
      <c r="W5" s="1"/>
      <c r="X5" s="1"/>
      <c r="Y5" s="1"/>
      <c r="Z5" s="1"/>
      <c r="AA5" s="1"/>
      <c r="AB5" s="1"/>
      <c r="AC5" s="1"/>
      <c r="AD5" s="1"/>
      <c r="AE5" s="1"/>
      <c r="AF5" s="1"/>
      <c r="AG5" s="1"/>
    </row>
    <row r="6" spans="1:33" ht="15" customHeight="1" x14ac:dyDescent="0.35">
      <c r="A6" s="14">
        <v>2018</v>
      </c>
      <c r="B6" s="15" t="s">
        <v>3</v>
      </c>
      <c r="C6" s="15" t="s">
        <v>171</v>
      </c>
      <c r="D6" s="16">
        <v>12.18</v>
      </c>
      <c r="E6" s="16">
        <v>11.24</v>
      </c>
      <c r="F6" s="16">
        <v>6.01</v>
      </c>
      <c r="G6" s="16">
        <v>0</v>
      </c>
      <c r="H6" s="16" t="s">
        <v>172</v>
      </c>
      <c r="I6" s="16">
        <v>9.6300000000000008</v>
      </c>
      <c r="J6" s="1"/>
      <c r="K6" s="1"/>
      <c r="L6" s="1"/>
      <c r="M6" s="1"/>
      <c r="N6" s="1"/>
      <c r="O6" s="1"/>
      <c r="P6" s="1"/>
      <c r="Q6" s="1"/>
      <c r="R6" s="1"/>
      <c r="S6" s="1"/>
      <c r="T6" s="1"/>
      <c r="U6" s="1"/>
      <c r="V6" s="1"/>
      <c r="W6" s="1"/>
      <c r="X6" s="1"/>
      <c r="Y6" s="1"/>
      <c r="Z6" s="1"/>
      <c r="AA6" s="1"/>
      <c r="AB6" s="1"/>
      <c r="AC6" s="1"/>
      <c r="AD6" s="1"/>
      <c r="AE6" s="1"/>
      <c r="AF6" s="1"/>
      <c r="AG6" s="1"/>
    </row>
    <row r="7" spans="1:33" ht="15" customHeight="1" x14ac:dyDescent="0.35">
      <c r="A7" s="14">
        <v>2018</v>
      </c>
      <c r="B7" s="15" t="s">
        <v>14</v>
      </c>
      <c r="C7" s="15" t="s">
        <v>171</v>
      </c>
      <c r="D7" s="16">
        <v>9.81</v>
      </c>
      <c r="E7" s="16">
        <v>7.75</v>
      </c>
      <c r="F7" s="16">
        <v>5.64</v>
      </c>
      <c r="G7" s="16">
        <v>11.35</v>
      </c>
      <c r="H7" s="16" t="s">
        <v>172</v>
      </c>
      <c r="I7" s="16">
        <v>7.78</v>
      </c>
      <c r="J7" s="1"/>
      <c r="K7" s="1"/>
      <c r="L7" s="1"/>
      <c r="M7" s="1"/>
      <c r="N7" s="1"/>
      <c r="O7" s="1"/>
      <c r="P7" s="1"/>
      <c r="Q7" s="1"/>
      <c r="R7" s="1"/>
      <c r="S7" s="1"/>
      <c r="T7" s="1"/>
      <c r="U7" s="1"/>
      <c r="V7" s="1"/>
      <c r="W7" s="1"/>
      <c r="X7" s="1"/>
      <c r="Y7" s="1"/>
      <c r="Z7" s="1"/>
      <c r="AA7" s="1"/>
      <c r="AB7" s="1"/>
      <c r="AC7" s="1"/>
      <c r="AD7" s="1"/>
      <c r="AE7" s="1"/>
      <c r="AF7" s="1"/>
      <c r="AG7" s="1"/>
    </row>
    <row r="8" spans="1:33" ht="15" customHeight="1" x14ac:dyDescent="0.35">
      <c r="A8" s="14">
        <v>2018</v>
      </c>
      <c r="B8" s="15" t="s">
        <v>10</v>
      </c>
      <c r="C8" s="15" t="s">
        <v>171</v>
      </c>
      <c r="D8" s="16">
        <v>12.77</v>
      </c>
      <c r="E8" s="16">
        <v>10.64</v>
      </c>
      <c r="F8" s="16">
        <v>6.55</v>
      </c>
      <c r="G8" s="16">
        <v>10.02</v>
      </c>
      <c r="H8" s="16" t="s">
        <v>172</v>
      </c>
      <c r="I8" s="16">
        <v>10.85</v>
      </c>
      <c r="J8" s="1"/>
      <c r="K8" s="1"/>
      <c r="L8" s="1"/>
      <c r="M8" s="1"/>
      <c r="N8" s="1"/>
      <c r="O8" s="1"/>
      <c r="P8" s="1"/>
      <c r="Q8" s="1"/>
      <c r="R8" s="1"/>
      <c r="S8" s="1"/>
      <c r="T8" s="1"/>
      <c r="U8" s="1"/>
      <c r="V8" s="1"/>
      <c r="W8" s="1"/>
      <c r="X8" s="1"/>
      <c r="Y8" s="1"/>
      <c r="Z8" s="1"/>
      <c r="AA8" s="1"/>
      <c r="AB8" s="1"/>
      <c r="AC8" s="1"/>
      <c r="AD8" s="1"/>
      <c r="AE8" s="1"/>
      <c r="AF8" s="1"/>
      <c r="AG8" s="1"/>
    </row>
    <row r="9" spans="1:33" ht="15" customHeight="1" x14ac:dyDescent="0.35">
      <c r="A9" s="14">
        <v>2018</v>
      </c>
      <c r="B9" s="15" t="s">
        <v>16</v>
      </c>
      <c r="C9" s="15" t="s">
        <v>171</v>
      </c>
      <c r="D9" s="16">
        <v>18.84</v>
      </c>
      <c r="E9" s="16">
        <v>16.34</v>
      </c>
      <c r="F9" s="16">
        <v>13.2</v>
      </c>
      <c r="G9" s="16">
        <v>8.64</v>
      </c>
      <c r="H9" s="16" t="s">
        <v>172</v>
      </c>
      <c r="I9" s="16">
        <v>16.579999999999998</v>
      </c>
      <c r="J9" s="1"/>
      <c r="K9" s="1"/>
      <c r="L9" s="1"/>
      <c r="M9" s="1"/>
      <c r="N9" s="1"/>
      <c r="O9" s="1"/>
      <c r="P9" s="1"/>
      <c r="Q9" s="1"/>
      <c r="R9" s="1"/>
      <c r="S9" s="1"/>
      <c r="T9" s="1"/>
      <c r="U9" s="1"/>
      <c r="V9" s="1"/>
      <c r="W9" s="1"/>
      <c r="X9" s="1"/>
      <c r="Y9" s="1"/>
      <c r="Z9" s="1"/>
      <c r="AA9" s="1"/>
      <c r="AB9" s="1"/>
      <c r="AC9" s="1"/>
      <c r="AD9" s="1"/>
      <c r="AE9" s="1"/>
      <c r="AF9" s="1"/>
      <c r="AG9" s="1"/>
    </row>
    <row r="10" spans="1:33" ht="15" customHeight="1" x14ac:dyDescent="0.35">
      <c r="A10" s="14">
        <v>2018</v>
      </c>
      <c r="B10" s="15" t="s">
        <v>20</v>
      </c>
      <c r="C10" s="15" t="s">
        <v>171</v>
      </c>
      <c r="D10" s="16">
        <v>12.15</v>
      </c>
      <c r="E10" s="16">
        <v>10.02</v>
      </c>
      <c r="F10" s="16">
        <v>7.47</v>
      </c>
      <c r="G10" s="16">
        <v>9</v>
      </c>
      <c r="H10" s="16" t="s">
        <v>172</v>
      </c>
      <c r="I10" s="16">
        <v>10.02</v>
      </c>
      <c r="J10" s="1"/>
      <c r="K10" s="1"/>
      <c r="L10" s="1"/>
      <c r="M10" s="1"/>
      <c r="N10" s="1"/>
      <c r="O10" s="1"/>
      <c r="P10" s="1"/>
      <c r="Q10" s="1"/>
      <c r="R10" s="1"/>
      <c r="S10" s="1"/>
      <c r="T10" s="1"/>
      <c r="U10" s="1"/>
      <c r="V10" s="1"/>
      <c r="W10" s="1"/>
      <c r="X10" s="1"/>
      <c r="Y10" s="1"/>
      <c r="Z10" s="1"/>
      <c r="AA10" s="1"/>
      <c r="AB10" s="1"/>
      <c r="AC10" s="1"/>
      <c r="AD10" s="1"/>
      <c r="AE10" s="1"/>
      <c r="AF10" s="1"/>
      <c r="AG10" s="1"/>
    </row>
    <row r="11" spans="1:33" ht="15" customHeight="1" x14ac:dyDescent="0.35">
      <c r="A11" s="14">
        <v>2018</v>
      </c>
      <c r="B11" s="15" t="s">
        <v>23</v>
      </c>
      <c r="C11" s="15" t="s">
        <v>171</v>
      </c>
      <c r="D11" s="16">
        <v>21.2</v>
      </c>
      <c r="E11" s="16">
        <v>16.760000000000002</v>
      </c>
      <c r="F11" s="16">
        <v>13.77</v>
      </c>
      <c r="G11" s="16">
        <v>12.84</v>
      </c>
      <c r="H11" s="16" t="s">
        <v>172</v>
      </c>
      <c r="I11" s="16">
        <v>18.41</v>
      </c>
      <c r="J11" s="1"/>
      <c r="K11" s="1"/>
      <c r="L11" s="1"/>
      <c r="M11" s="1"/>
      <c r="N11" s="1"/>
      <c r="O11" s="1"/>
      <c r="P11" s="1"/>
      <c r="Q11" s="1"/>
      <c r="R11" s="1"/>
      <c r="S11" s="1"/>
      <c r="T11" s="1"/>
      <c r="U11" s="1"/>
      <c r="V11" s="1"/>
      <c r="W11" s="1"/>
      <c r="X11" s="1"/>
      <c r="Y11" s="1"/>
      <c r="Z11" s="1"/>
      <c r="AA11" s="1"/>
      <c r="AB11" s="1"/>
      <c r="AC11" s="1"/>
      <c r="AD11" s="1"/>
      <c r="AE11" s="1"/>
      <c r="AF11" s="1"/>
      <c r="AG11" s="1"/>
    </row>
    <row r="12" spans="1:33" ht="15" customHeight="1" x14ac:dyDescent="0.35">
      <c r="A12" s="14">
        <v>2018</v>
      </c>
      <c r="B12" s="15" t="s">
        <v>133</v>
      </c>
      <c r="C12" s="15" t="s">
        <v>171</v>
      </c>
      <c r="D12" s="16">
        <v>12.84</v>
      </c>
      <c r="E12" s="16">
        <v>11.97</v>
      </c>
      <c r="F12" s="16">
        <v>8.3000000000000007</v>
      </c>
      <c r="G12" s="16">
        <v>9.5399999999999991</v>
      </c>
      <c r="H12" s="16" t="s">
        <v>172</v>
      </c>
      <c r="I12" s="16">
        <v>12.03</v>
      </c>
      <c r="J12" s="1"/>
      <c r="K12" s="1"/>
      <c r="L12" s="1"/>
      <c r="M12" s="1"/>
      <c r="N12" s="1"/>
      <c r="O12" s="1"/>
      <c r="P12" s="1"/>
      <c r="Q12" s="1"/>
      <c r="R12" s="1"/>
      <c r="S12" s="1"/>
      <c r="T12" s="1"/>
      <c r="U12" s="1"/>
      <c r="V12" s="1"/>
      <c r="W12" s="1"/>
      <c r="X12" s="1"/>
      <c r="Y12" s="1"/>
      <c r="Z12" s="1"/>
      <c r="AA12" s="1"/>
      <c r="AB12" s="1"/>
      <c r="AC12" s="1"/>
      <c r="AD12" s="1"/>
      <c r="AE12" s="1"/>
      <c r="AF12" s="1"/>
      <c r="AG12" s="1"/>
    </row>
    <row r="13" spans="1:33" ht="15" customHeight="1" x14ac:dyDescent="0.35">
      <c r="A13" s="14">
        <v>2018</v>
      </c>
      <c r="B13" s="15" t="s">
        <v>26</v>
      </c>
      <c r="C13" s="15" t="s">
        <v>171</v>
      </c>
      <c r="D13" s="16">
        <v>12.53</v>
      </c>
      <c r="E13" s="16">
        <v>9.65</v>
      </c>
      <c r="F13" s="16">
        <v>7.95</v>
      </c>
      <c r="G13" s="16">
        <v>0</v>
      </c>
      <c r="H13" s="16" t="s">
        <v>172</v>
      </c>
      <c r="I13" s="16">
        <v>10.55</v>
      </c>
      <c r="J13" s="1"/>
      <c r="K13" s="1"/>
      <c r="L13" s="1"/>
      <c r="M13" s="1"/>
      <c r="N13" s="1"/>
      <c r="O13" s="1"/>
      <c r="P13" s="1"/>
      <c r="Q13" s="1"/>
      <c r="R13" s="1"/>
      <c r="S13" s="1"/>
      <c r="T13" s="1"/>
      <c r="U13" s="1"/>
      <c r="V13" s="1"/>
      <c r="W13" s="1"/>
      <c r="X13" s="1"/>
      <c r="Y13" s="1"/>
      <c r="Z13" s="1"/>
      <c r="AA13" s="1"/>
      <c r="AB13" s="1"/>
      <c r="AC13" s="1"/>
      <c r="AD13" s="1"/>
      <c r="AE13" s="1"/>
      <c r="AF13" s="1"/>
      <c r="AG13" s="1"/>
    </row>
    <row r="14" spans="1:33" ht="15" customHeight="1" x14ac:dyDescent="0.35">
      <c r="A14" s="14">
        <v>2018</v>
      </c>
      <c r="B14" s="15" t="s">
        <v>29</v>
      </c>
      <c r="C14" s="15" t="s">
        <v>171</v>
      </c>
      <c r="D14" s="16">
        <v>11.54</v>
      </c>
      <c r="E14" s="16">
        <v>9.19</v>
      </c>
      <c r="F14" s="16">
        <v>7.65</v>
      </c>
      <c r="G14" s="16">
        <v>8.26</v>
      </c>
      <c r="H14" s="16" t="s">
        <v>172</v>
      </c>
      <c r="I14" s="16">
        <v>10.32</v>
      </c>
      <c r="J14" s="1"/>
      <c r="K14" s="1"/>
      <c r="L14" s="1"/>
      <c r="M14" s="1"/>
      <c r="N14" s="1"/>
      <c r="O14" s="1"/>
      <c r="P14" s="1"/>
      <c r="Q14" s="1"/>
      <c r="R14" s="1"/>
      <c r="S14" s="1"/>
      <c r="T14" s="1"/>
      <c r="U14" s="1"/>
      <c r="V14" s="1"/>
      <c r="W14" s="1"/>
      <c r="X14" s="1"/>
      <c r="Y14" s="1"/>
      <c r="Z14" s="1"/>
      <c r="AA14" s="1"/>
      <c r="AB14" s="1"/>
      <c r="AC14" s="1"/>
      <c r="AD14" s="1"/>
      <c r="AE14" s="1"/>
      <c r="AF14" s="1"/>
      <c r="AG14" s="1"/>
    </row>
    <row r="15" spans="1:33" ht="15" customHeight="1" x14ac:dyDescent="0.35">
      <c r="A15" s="14">
        <v>2018</v>
      </c>
      <c r="B15" s="15" t="s">
        <v>32</v>
      </c>
      <c r="C15" s="15" t="s">
        <v>171</v>
      </c>
      <c r="D15" s="16">
        <v>11.47</v>
      </c>
      <c r="E15" s="16">
        <v>9.7899999999999991</v>
      </c>
      <c r="F15" s="16">
        <v>6</v>
      </c>
      <c r="G15" s="16">
        <v>5.52</v>
      </c>
      <c r="H15" s="16" t="s">
        <v>172</v>
      </c>
      <c r="I15" s="16">
        <v>9.6199999999999992</v>
      </c>
      <c r="J15" s="1"/>
      <c r="K15" s="1"/>
      <c r="L15" s="1"/>
      <c r="M15" s="1"/>
      <c r="N15" s="1"/>
      <c r="O15" s="1"/>
      <c r="P15" s="1"/>
      <c r="Q15" s="1"/>
      <c r="R15" s="1"/>
      <c r="S15" s="1"/>
      <c r="T15" s="1"/>
      <c r="U15" s="1"/>
      <c r="V15" s="1"/>
      <c r="W15" s="1"/>
      <c r="X15" s="1"/>
      <c r="Y15" s="1"/>
      <c r="Z15" s="1"/>
      <c r="AA15" s="1"/>
      <c r="AB15" s="1"/>
      <c r="AC15" s="1"/>
      <c r="AD15" s="1"/>
      <c r="AE15" s="1"/>
      <c r="AF15" s="1"/>
      <c r="AG15" s="1"/>
    </row>
    <row r="16" spans="1:33" ht="15" customHeight="1" x14ac:dyDescent="0.35">
      <c r="A16" s="14">
        <v>2018</v>
      </c>
      <c r="B16" s="15" t="s">
        <v>34</v>
      </c>
      <c r="C16" s="15" t="s">
        <v>171</v>
      </c>
      <c r="D16" s="16">
        <v>32.47</v>
      </c>
      <c r="E16" s="16">
        <v>29.9</v>
      </c>
      <c r="F16" s="16">
        <v>26.1</v>
      </c>
      <c r="G16" s="16">
        <v>0</v>
      </c>
      <c r="H16" s="16" t="s">
        <v>172</v>
      </c>
      <c r="I16" s="16">
        <v>29.18</v>
      </c>
      <c r="J16" s="1"/>
      <c r="K16" s="1"/>
      <c r="L16" s="1"/>
      <c r="M16" s="1"/>
      <c r="N16" s="1"/>
      <c r="O16" s="1"/>
      <c r="P16" s="1"/>
      <c r="Q16" s="1"/>
      <c r="R16" s="1"/>
      <c r="S16" s="1"/>
      <c r="T16" s="1"/>
      <c r="U16" s="1"/>
      <c r="V16" s="1"/>
      <c r="W16" s="1"/>
      <c r="X16" s="1"/>
      <c r="Y16" s="1"/>
      <c r="Z16" s="1"/>
      <c r="AA16" s="1"/>
      <c r="AB16" s="1"/>
      <c r="AC16" s="1"/>
      <c r="AD16" s="1"/>
      <c r="AE16" s="1"/>
      <c r="AF16" s="1"/>
      <c r="AG16" s="1"/>
    </row>
    <row r="17" spans="1:33" ht="15" customHeight="1" x14ac:dyDescent="0.35">
      <c r="A17" s="14">
        <v>2018</v>
      </c>
      <c r="B17" s="15" t="s">
        <v>44</v>
      </c>
      <c r="C17" s="15" t="s">
        <v>171</v>
      </c>
      <c r="D17" s="16">
        <v>12.24</v>
      </c>
      <c r="E17" s="16">
        <v>9.68</v>
      </c>
      <c r="F17" s="16">
        <v>6.45</v>
      </c>
      <c r="G17" s="16">
        <v>0</v>
      </c>
      <c r="H17" s="16" t="s">
        <v>172</v>
      </c>
      <c r="I17" s="16">
        <v>8.92</v>
      </c>
      <c r="J17" s="1"/>
      <c r="K17" s="1"/>
      <c r="L17" s="1"/>
      <c r="M17" s="1"/>
      <c r="N17" s="1"/>
      <c r="O17" s="1"/>
      <c r="P17" s="1"/>
      <c r="Q17" s="1"/>
      <c r="R17" s="1"/>
      <c r="S17" s="1"/>
      <c r="T17" s="1"/>
      <c r="U17" s="1"/>
      <c r="V17" s="1"/>
      <c r="W17" s="1"/>
      <c r="X17" s="1"/>
      <c r="Y17" s="1"/>
      <c r="Z17" s="1"/>
      <c r="AA17" s="1"/>
      <c r="AB17" s="1"/>
      <c r="AC17" s="1"/>
      <c r="AD17" s="1"/>
      <c r="AE17" s="1"/>
      <c r="AF17" s="1"/>
      <c r="AG17" s="1"/>
    </row>
    <row r="18" spans="1:33" ht="15" customHeight="1" x14ac:dyDescent="0.35">
      <c r="A18" s="14">
        <v>2018</v>
      </c>
      <c r="B18" s="15" t="s">
        <v>37</v>
      </c>
      <c r="C18" s="15" t="s">
        <v>171</v>
      </c>
      <c r="D18" s="16">
        <v>10.15</v>
      </c>
      <c r="E18" s="16">
        <v>7.93</v>
      </c>
      <c r="F18" s="16">
        <v>6.47</v>
      </c>
      <c r="G18" s="16">
        <v>0</v>
      </c>
      <c r="H18" s="16" t="s">
        <v>172</v>
      </c>
      <c r="I18" s="16">
        <v>8.17</v>
      </c>
      <c r="J18" s="1"/>
      <c r="K18" s="1"/>
      <c r="L18" s="1"/>
      <c r="M18" s="1"/>
      <c r="N18" s="1"/>
      <c r="O18" s="1"/>
      <c r="P18" s="1"/>
      <c r="Q18" s="1"/>
      <c r="R18" s="1"/>
      <c r="S18" s="1"/>
      <c r="T18" s="1"/>
      <c r="U18" s="1"/>
      <c r="V18" s="1"/>
      <c r="W18" s="1"/>
      <c r="X18" s="1"/>
      <c r="Y18" s="1"/>
      <c r="Z18" s="1"/>
      <c r="AA18" s="1"/>
      <c r="AB18" s="1"/>
      <c r="AC18" s="1"/>
      <c r="AD18" s="1"/>
      <c r="AE18" s="1"/>
      <c r="AF18" s="1"/>
      <c r="AG18" s="1"/>
    </row>
    <row r="19" spans="1:33" ht="15" customHeight="1" x14ac:dyDescent="0.35">
      <c r="A19" s="14">
        <v>2018</v>
      </c>
      <c r="B19" s="15" t="s">
        <v>40</v>
      </c>
      <c r="C19" s="15" t="s">
        <v>171</v>
      </c>
      <c r="D19" s="16">
        <v>12.77</v>
      </c>
      <c r="E19" s="16">
        <v>9.1199999999999992</v>
      </c>
      <c r="F19" s="16">
        <v>6.8</v>
      </c>
      <c r="G19" s="16">
        <v>6.75</v>
      </c>
      <c r="H19" s="16" t="s">
        <v>172</v>
      </c>
      <c r="I19" s="16">
        <v>9.6</v>
      </c>
      <c r="J19" s="1"/>
      <c r="K19" s="1"/>
      <c r="L19" s="1"/>
      <c r="M19" s="1"/>
      <c r="N19" s="1"/>
      <c r="O19" s="1"/>
      <c r="P19" s="1"/>
      <c r="Q19" s="1"/>
      <c r="R19" s="1"/>
      <c r="S19" s="1"/>
      <c r="T19" s="1"/>
      <c r="U19" s="1"/>
      <c r="V19" s="1"/>
      <c r="W19" s="1"/>
      <c r="X19" s="1"/>
      <c r="Y19" s="1"/>
      <c r="Z19" s="1"/>
      <c r="AA19" s="1"/>
      <c r="AB19" s="1"/>
      <c r="AC19" s="1"/>
      <c r="AD19" s="1"/>
      <c r="AE19" s="1"/>
      <c r="AF19" s="1"/>
      <c r="AG19" s="1"/>
    </row>
    <row r="20" spans="1:33" ht="15" customHeight="1" x14ac:dyDescent="0.35">
      <c r="A20" s="14">
        <v>2018</v>
      </c>
      <c r="B20" s="15" t="s">
        <v>42</v>
      </c>
      <c r="C20" s="15" t="s">
        <v>171</v>
      </c>
      <c r="D20" s="16">
        <v>12.26</v>
      </c>
      <c r="E20" s="16">
        <v>10.6</v>
      </c>
      <c r="F20" s="16">
        <v>7.38</v>
      </c>
      <c r="G20" s="16">
        <v>10.44</v>
      </c>
      <c r="H20" s="16" t="s">
        <v>172</v>
      </c>
      <c r="I20" s="16">
        <v>9.75</v>
      </c>
      <c r="J20" s="1"/>
      <c r="K20" s="1"/>
      <c r="L20" s="1"/>
      <c r="M20" s="1"/>
      <c r="N20" s="1"/>
      <c r="O20" s="1"/>
      <c r="P20" s="1"/>
      <c r="Q20" s="1"/>
      <c r="R20" s="1"/>
      <c r="S20" s="1"/>
      <c r="T20" s="1"/>
      <c r="U20" s="1"/>
      <c r="V20" s="1"/>
      <c r="W20" s="1"/>
      <c r="X20" s="1"/>
      <c r="Y20" s="1"/>
      <c r="Z20" s="1"/>
      <c r="AA20" s="1"/>
      <c r="AB20" s="1"/>
      <c r="AC20" s="1"/>
      <c r="AD20" s="1"/>
      <c r="AE20" s="1"/>
      <c r="AF20" s="1"/>
      <c r="AG20" s="1"/>
    </row>
    <row r="21" spans="1:33" ht="15" customHeight="1" x14ac:dyDescent="0.35">
      <c r="A21" s="14">
        <v>2018</v>
      </c>
      <c r="B21" s="15" t="s">
        <v>48</v>
      </c>
      <c r="C21" s="15" t="s">
        <v>171</v>
      </c>
      <c r="D21" s="16">
        <v>13.35</v>
      </c>
      <c r="E21" s="16">
        <v>10.66</v>
      </c>
      <c r="F21" s="16">
        <v>7.6</v>
      </c>
      <c r="G21" s="16">
        <v>0</v>
      </c>
      <c r="H21" s="16" t="s">
        <v>172</v>
      </c>
      <c r="I21" s="16">
        <v>10.72</v>
      </c>
      <c r="J21" s="1"/>
      <c r="K21" s="1"/>
      <c r="L21" s="1"/>
      <c r="M21" s="1"/>
      <c r="N21" s="1"/>
      <c r="O21" s="1"/>
      <c r="P21" s="1"/>
      <c r="Q21" s="1"/>
      <c r="R21" s="1"/>
      <c r="S21" s="1"/>
      <c r="T21" s="1"/>
      <c r="U21" s="1"/>
      <c r="V21" s="1"/>
      <c r="W21" s="1"/>
      <c r="X21" s="1"/>
      <c r="Y21" s="1"/>
      <c r="Z21" s="1"/>
      <c r="AA21" s="1"/>
      <c r="AB21" s="1"/>
      <c r="AC21" s="1"/>
      <c r="AD21" s="1"/>
      <c r="AE21" s="1"/>
      <c r="AF21" s="1"/>
      <c r="AG21" s="1"/>
    </row>
    <row r="22" spans="1:33" ht="15" customHeight="1" x14ac:dyDescent="0.35">
      <c r="A22" s="14">
        <v>2018</v>
      </c>
      <c r="B22" s="15" t="s">
        <v>51</v>
      </c>
      <c r="C22" s="15" t="s">
        <v>171</v>
      </c>
      <c r="D22" s="16">
        <v>10.6</v>
      </c>
      <c r="E22" s="16">
        <v>9.74</v>
      </c>
      <c r="F22" s="16">
        <v>5.68</v>
      </c>
      <c r="G22" s="16">
        <v>0</v>
      </c>
      <c r="H22" s="16" t="s">
        <v>172</v>
      </c>
      <c r="I22" s="16">
        <v>8.52</v>
      </c>
      <c r="J22" s="1"/>
      <c r="K22" s="1"/>
      <c r="L22" s="1"/>
      <c r="M22" s="1"/>
      <c r="N22" s="1"/>
      <c r="O22" s="1"/>
      <c r="P22" s="1"/>
      <c r="Q22" s="1"/>
      <c r="R22" s="1"/>
      <c r="S22" s="1"/>
      <c r="T22" s="1"/>
      <c r="U22" s="1"/>
      <c r="V22" s="1"/>
      <c r="W22" s="1"/>
      <c r="X22" s="1"/>
      <c r="Y22" s="1"/>
      <c r="Z22" s="1"/>
      <c r="AA22" s="1"/>
      <c r="AB22" s="1"/>
      <c r="AC22" s="1"/>
      <c r="AD22" s="1"/>
      <c r="AE22" s="1"/>
      <c r="AF22" s="1"/>
      <c r="AG22" s="1"/>
    </row>
    <row r="23" spans="1:33" ht="15" customHeight="1" x14ac:dyDescent="0.35">
      <c r="A23" s="14">
        <v>2018</v>
      </c>
      <c r="B23" s="15" t="s">
        <v>54</v>
      </c>
      <c r="C23" s="15" t="s">
        <v>171</v>
      </c>
      <c r="D23" s="16">
        <v>9.59</v>
      </c>
      <c r="E23" s="16">
        <v>8.85</v>
      </c>
      <c r="F23" s="16">
        <v>5.35</v>
      </c>
      <c r="G23" s="16">
        <v>9.2100000000000009</v>
      </c>
      <c r="H23" s="16" t="s">
        <v>172</v>
      </c>
      <c r="I23" s="16">
        <v>7.71</v>
      </c>
      <c r="J23" s="1"/>
      <c r="K23" s="1"/>
      <c r="L23" s="1"/>
      <c r="M23" s="1"/>
      <c r="N23" s="1"/>
      <c r="O23" s="1"/>
      <c r="P23" s="1"/>
      <c r="Q23" s="1"/>
      <c r="R23" s="1"/>
      <c r="S23" s="1"/>
      <c r="T23" s="1"/>
      <c r="U23" s="1"/>
      <c r="V23" s="1"/>
      <c r="W23" s="1"/>
      <c r="X23" s="1"/>
      <c r="Y23" s="1"/>
      <c r="Z23" s="1"/>
      <c r="AA23" s="1"/>
      <c r="AB23" s="1"/>
      <c r="AC23" s="1"/>
      <c r="AD23" s="1"/>
      <c r="AE23" s="1"/>
      <c r="AF23" s="1"/>
      <c r="AG23" s="1"/>
    </row>
    <row r="24" spans="1:33" ht="15" customHeight="1" x14ac:dyDescent="0.35">
      <c r="A24" s="14">
        <v>2018</v>
      </c>
      <c r="B24" s="15" t="s">
        <v>61</v>
      </c>
      <c r="C24" s="15" t="s">
        <v>171</v>
      </c>
      <c r="D24" s="16">
        <v>21.61</v>
      </c>
      <c r="E24" s="16">
        <v>17.170000000000002</v>
      </c>
      <c r="F24" s="16">
        <v>14.89</v>
      </c>
      <c r="G24" s="16">
        <v>6.38</v>
      </c>
      <c r="H24" s="16" t="s">
        <v>172</v>
      </c>
      <c r="I24" s="16">
        <v>18.5</v>
      </c>
      <c r="J24" s="1"/>
      <c r="K24" s="1"/>
      <c r="L24" s="1"/>
      <c r="M24" s="1"/>
      <c r="N24" s="1"/>
      <c r="O24" s="1"/>
      <c r="P24" s="1"/>
      <c r="Q24" s="1"/>
      <c r="R24" s="1"/>
      <c r="S24" s="1"/>
      <c r="T24" s="1"/>
      <c r="U24" s="1"/>
      <c r="V24" s="1"/>
      <c r="W24" s="1"/>
      <c r="X24" s="1"/>
      <c r="Y24" s="1"/>
      <c r="Z24" s="1"/>
      <c r="AA24" s="1"/>
      <c r="AB24" s="1"/>
      <c r="AC24" s="1"/>
      <c r="AD24" s="1"/>
      <c r="AE24" s="1"/>
      <c r="AF24" s="1"/>
      <c r="AG24" s="1"/>
    </row>
    <row r="25" spans="1:33" ht="15" customHeight="1" x14ac:dyDescent="0.35">
      <c r="A25" s="14">
        <v>2018</v>
      </c>
      <c r="B25" s="15" t="s">
        <v>59</v>
      </c>
      <c r="C25" s="15" t="s">
        <v>171</v>
      </c>
      <c r="D25" s="16">
        <v>13.3</v>
      </c>
      <c r="E25" s="16">
        <v>10.43</v>
      </c>
      <c r="F25" s="16">
        <v>8.23</v>
      </c>
      <c r="G25" s="16">
        <v>7.44</v>
      </c>
      <c r="H25" s="16" t="s">
        <v>172</v>
      </c>
      <c r="I25" s="16">
        <v>11.57</v>
      </c>
      <c r="J25" s="1"/>
      <c r="K25" s="1"/>
      <c r="L25" s="1"/>
      <c r="M25" s="1"/>
      <c r="N25" s="1"/>
      <c r="O25" s="1"/>
      <c r="P25" s="1"/>
      <c r="Q25" s="1"/>
      <c r="R25" s="1"/>
      <c r="S25" s="1"/>
      <c r="T25" s="1"/>
      <c r="U25" s="1"/>
      <c r="V25" s="1"/>
      <c r="W25" s="1"/>
      <c r="X25" s="1"/>
      <c r="Y25" s="1"/>
      <c r="Z25" s="1"/>
      <c r="AA25" s="1"/>
      <c r="AB25" s="1"/>
      <c r="AC25" s="1"/>
      <c r="AD25" s="1"/>
      <c r="AE25" s="1"/>
      <c r="AF25" s="1"/>
      <c r="AG25" s="1"/>
    </row>
    <row r="26" spans="1:33" ht="15" customHeight="1" x14ac:dyDescent="0.35">
      <c r="A26" s="14">
        <v>2018</v>
      </c>
      <c r="B26" s="15" t="s">
        <v>56</v>
      </c>
      <c r="C26" s="15" t="s">
        <v>171</v>
      </c>
      <c r="D26" s="16">
        <v>16.84</v>
      </c>
      <c r="E26" s="16">
        <v>12.51</v>
      </c>
      <c r="F26" s="16">
        <v>9.32</v>
      </c>
      <c r="G26" s="16">
        <v>0</v>
      </c>
      <c r="H26" s="16" t="s">
        <v>172</v>
      </c>
      <c r="I26" s="16">
        <v>13.44</v>
      </c>
      <c r="J26" s="1"/>
      <c r="K26" s="1"/>
      <c r="L26" s="1"/>
      <c r="M26" s="1"/>
      <c r="N26" s="1"/>
      <c r="O26" s="1"/>
      <c r="P26" s="1"/>
      <c r="Q26" s="1"/>
      <c r="R26" s="1"/>
      <c r="S26" s="1"/>
      <c r="T26" s="1"/>
      <c r="U26" s="1"/>
      <c r="V26" s="1"/>
      <c r="W26" s="1"/>
      <c r="X26" s="1"/>
      <c r="Y26" s="1"/>
      <c r="Z26" s="1"/>
      <c r="AA26" s="1"/>
      <c r="AB26" s="1"/>
      <c r="AC26" s="1"/>
      <c r="AD26" s="1"/>
      <c r="AE26" s="1"/>
      <c r="AF26" s="1"/>
      <c r="AG26" s="1"/>
    </row>
    <row r="27" spans="1:33" ht="15" customHeight="1" x14ac:dyDescent="0.35">
      <c r="A27" s="14">
        <v>2018</v>
      </c>
      <c r="B27" s="15" t="s">
        <v>63</v>
      </c>
      <c r="C27" s="15" t="s">
        <v>171</v>
      </c>
      <c r="D27" s="16">
        <v>15.45</v>
      </c>
      <c r="E27" s="16">
        <v>11.15</v>
      </c>
      <c r="F27" s="16">
        <v>7.1</v>
      </c>
      <c r="G27" s="16">
        <v>10.76</v>
      </c>
      <c r="H27" s="16" t="s">
        <v>172</v>
      </c>
      <c r="I27" s="16">
        <v>11.4</v>
      </c>
      <c r="J27" s="1"/>
      <c r="K27" s="1"/>
      <c r="L27" s="1"/>
      <c r="M27" s="1"/>
      <c r="N27" s="1"/>
      <c r="O27" s="1"/>
      <c r="P27" s="1"/>
      <c r="Q27" s="1"/>
      <c r="R27" s="1"/>
      <c r="S27" s="1"/>
      <c r="T27" s="1"/>
      <c r="U27" s="1"/>
      <c r="V27" s="1"/>
      <c r="W27" s="1"/>
      <c r="X27" s="1"/>
      <c r="Y27" s="1"/>
      <c r="Z27" s="1"/>
      <c r="AA27" s="1"/>
      <c r="AB27" s="1"/>
      <c r="AC27" s="1"/>
      <c r="AD27" s="1"/>
      <c r="AE27" s="1"/>
      <c r="AF27" s="1"/>
      <c r="AG27" s="1"/>
    </row>
    <row r="28" spans="1:33" ht="15" customHeight="1" x14ac:dyDescent="0.35">
      <c r="A28" s="14">
        <v>2018</v>
      </c>
      <c r="B28" s="15" t="s">
        <v>65</v>
      </c>
      <c r="C28" s="15" t="s">
        <v>171</v>
      </c>
      <c r="D28" s="16">
        <v>13.14</v>
      </c>
      <c r="E28" s="16">
        <v>10.38</v>
      </c>
      <c r="F28" s="16">
        <v>7.52</v>
      </c>
      <c r="G28" s="16">
        <v>9.58</v>
      </c>
      <c r="H28" s="16" t="s">
        <v>172</v>
      </c>
      <c r="I28" s="16">
        <v>10.37</v>
      </c>
      <c r="J28" s="1"/>
      <c r="K28" s="1"/>
      <c r="L28" s="1"/>
      <c r="M28" s="1"/>
      <c r="N28" s="1"/>
      <c r="O28" s="1"/>
      <c r="P28" s="1"/>
      <c r="Q28" s="1"/>
      <c r="R28" s="1"/>
      <c r="S28" s="1"/>
      <c r="T28" s="1"/>
      <c r="U28" s="1"/>
      <c r="V28" s="1"/>
      <c r="W28" s="1"/>
      <c r="X28" s="1"/>
      <c r="Y28" s="1"/>
      <c r="Z28" s="1"/>
      <c r="AA28" s="1"/>
      <c r="AB28" s="1"/>
      <c r="AC28" s="1"/>
      <c r="AD28" s="1"/>
      <c r="AE28" s="1"/>
      <c r="AF28" s="1"/>
      <c r="AG28" s="1"/>
    </row>
    <row r="29" spans="1:33" ht="15" customHeight="1" x14ac:dyDescent="0.35">
      <c r="A29" s="14">
        <v>2018</v>
      </c>
      <c r="B29" s="15" t="s">
        <v>71</v>
      </c>
      <c r="C29" s="15" t="s">
        <v>171</v>
      </c>
      <c r="D29" s="16">
        <v>11.34</v>
      </c>
      <c r="E29" s="16">
        <v>9.4</v>
      </c>
      <c r="F29" s="16">
        <v>7.22</v>
      </c>
      <c r="G29" s="16">
        <v>8.52</v>
      </c>
      <c r="H29" s="16" t="s">
        <v>172</v>
      </c>
      <c r="I29" s="16">
        <v>9.93</v>
      </c>
      <c r="J29" s="1"/>
      <c r="K29" s="1"/>
      <c r="L29" s="1"/>
      <c r="M29" s="1"/>
      <c r="N29" s="1"/>
      <c r="O29" s="1"/>
      <c r="P29" s="1"/>
      <c r="Q29" s="1"/>
      <c r="R29" s="1"/>
      <c r="S29" s="1"/>
      <c r="T29" s="1"/>
      <c r="U29" s="1"/>
      <c r="V29" s="1"/>
      <c r="W29" s="1"/>
      <c r="X29" s="1"/>
      <c r="Y29" s="1"/>
      <c r="Z29" s="1"/>
      <c r="AA29" s="1"/>
      <c r="AB29" s="1"/>
      <c r="AC29" s="1"/>
      <c r="AD29" s="1"/>
      <c r="AE29" s="1"/>
      <c r="AF29" s="1"/>
      <c r="AG29" s="1"/>
    </row>
    <row r="30" spans="1:33" ht="15" customHeight="1" x14ac:dyDescent="0.35">
      <c r="A30" s="14">
        <v>2018</v>
      </c>
      <c r="B30" s="15" t="s">
        <v>68</v>
      </c>
      <c r="C30" s="15" t="s">
        <v>171</v>
      </c>
      <c r="D30" s="16">
        <v>11.12</v>
      </c>
      <c r="E30" s="16">
        <v>10.43</v>
      </c>
      <c r="F30" s="16">
        <v>6</v>
      </c>
      <c r="G30" s="16">
        <v>0</v>
      </c>
      <c r="H30" s="16" t="s">
        <v>172</v>
      </c>
      <c r="I30" s="16">
        <v>9.24</v>
      </c>
      <c r="J30" s="1"/>
      <c r="K30" s="1"/>
      <c r="L30" s="1"/>
      <c r="M30" s="1"/>
      <c r="N30" s="1"/>
      <c r="O30" s="1"/>
      <c r="P30" s="1"/>
      <c r="Q30" s="1"/>
      <c r="R30" s="1"/>
      <c r="S30" s="1"/>
      <c r="T30" s="1"/>
      <c r="U30" s="1"/>
      <c r="V30" s="1"/>
      <c r="W30" s="1"/>
      <c r="X30" s="1"/>
      <c r="Y30" s="1"/>
      <c r="Z30" s="1"/>
      <c r="AA30" s="1"/>
      <c r="AB30" s="1"/>
      <c r="AC30" s="1"/>
      <c r="AD30" s="1"/>
      <c r="AE30" s="1"/>
      <c r="AF30" s="1"/>
      <c r="AG30" s="1"/>
    </row>
    <row r="31" spans="1:33" ht="15" customHeight="1" x14ac:dyDescent="0.35">
      <c r="A31" s="14">
        <v>2018</v>
      </c>
      <c r="B31" s="15" t="s">
        <v>73</v>
      </c>
      <c r="C31" s="15" t="s">
        <v>171</v>
      </c>
      <c r="D31" s="16">
        <v>10.96</v>
      </c>
      <c r="E31" s="16">
        <v>10.11</v>
      </c>
      <c r="F31" s="16">
        <v>5.19</v>
      </c>
      <c r="G31" s="16">
        <v>0</v>
      </c>
      <c r="H31" s="16" t="s">
        <v>172</v>
      </c>
      <c r="I31" s="16">
        <v>8.84</v>
      </c>
      <c r="J31" s="1"/>
      <c r="K31" s="1"/>
      <c r="L31" s="1"/>
      <c r="M31" s="1"/>
      <c r="N31" s="1"/>
      <c r="O31" s="1"/>
      <c r="P31" s="1"/>
      <c r="Q31" s="1"/>
      <c r="R31" s="1"/>
      <c r="S31" s="1"/>
      <c r="T31" s="1"/>
      <c r="U31" s="1"/>
      <c r="V31" s="1"/>
      <c r="W31" s="1"/>
      <c r="X31" s="1"/>
      <c r="Y31" s="1"/>
      <c r="Z31" s="1"/>
      <c r="AA31" s="1"/>
      <c r="AB31" s="1"/>
      <c r="AC31" s="1"/>
      <c r="AD31" s="1"/>
      <c r="AE31" s="1"/>
      <c r="AF31" s="1"/>
      <c r="AG31" s="1"/>
    </row>
    <row r="32" spans="1:33" ht="15" customHeight="1" x14ac:dyDescent="0.35">
      <c r="A32" s="14">
        <v>2018</v>
      </c>
      <c r="B32" s="15" t="s">
        <v>91</v>
      </c>
      <c r="C32" s="15" t="s">
        <v>171</v>
      </c>
      <c r="D32" s="16">
        <v>11.09</v>
      </c>
      <c r="E32" s="16">
        <v>8.58</v>
      </c>
      <c r="F32" s="16">
        <v>6.33</v>
      </c>
      <c r="G32" s="16">
        <v>8.02</v>
      </c>
      <c r="H32" s="16" t="s">
        <v>172</v>
      </c>
      <c r="I32" s="16">
        <v>9.25</v>
      </c>
      <c r="J32" s="1"/>
      <c r="K32" s="1"/>
      <c r="L32" s="1"/>
      <c r="M32" s="1"/>
      <c r="N32" s="1"/>
      <c r="O32" s="1"/>
      <c r="P32" s="1"/>
      <c r="Q32" s="1"/>
      <c r="R32" s="1"/>
      <c r="S32" s="1"/>
      <c r="T32" s="1"/>
      <c r="U32" s="1"/>
      <c r="V32" s="1"/>
      <c r="W32" s="1"/>
      <c r="X32" s="1"/>
      <c r="Y32" s="1"/>
      <c r="Z32" s="1"/>
      <c r="AA32" s="1"/>
      <c r="AB32" s="1"/>
      <c r="AC32" s="1"/>
      <c r="AD32" s="1"/>
      <c r="AE32" s="1"/>
      <c r="AF32" s="1"/>
      <c r="AG32" s="1"/>
    </row>
    <row r="33" spans="1:33" ht="15" customHeight="1" x14ac:dyDescent="0.35">
      <c r="A33" s="14">
        <v>2018</v>
      </c>
      <c r="B33" s="15" t="s">
        <v>94</v>
      </c>
      <c r="C33" s="15" t="s">
        <v>171</v>
      </c>
      <c r="D33" s="16">
        <v>10.25</v>
      </c>
      <c r="E33" s="16">
        <v>9.1</v>
      </c>
      <c r="F33" s="16">
        <v>7.98</v>
      </c>
      <c r="G33" s="16">
        <v>0</v>
      </c>
      <c r="H33" s="16" t="s">
        <v>172</v>
      </c>
      <c r="I33" s="16">
        <v>8.91</v>
      </c>
      <c r="J33" s="1"/>
      <c r="K33" s="1"/>
      <c r="L33" s="1"/>
      <c r="M33" s="1"/>
      <c r="N33" s="1"/>
      <c r="O33" s="1"/>
      <c r="P33" s="1"/>
      <c r="Q33" s="1"/>
      <c r="R33" s="1"/>
      <c r="S33" s="1"/>
      <c r="T33" s="1"/>
      <c r="U33" s="1"/>
      <c r="V33" s="1"/>
      <c r="W33" s="1"/>
      <c r="X33" s="1"/>
      <c r="Y33" s="1"/>
      <c r="Z33" s="1"/>
      <c r="AA33" s="1"/>
      <c r="AB33" s="1"/>
      <c r="AC33" s="1"/>
      <c r="AD33" s="1"/>
      <c r="AE33" s="1"/>
      <c r="AF33" s="1"/>
      <c r="AG33" s="1"/>
    </row>
    <row r="34" spans="1:33" ht="15" customHeight="1" x14ac:dyDescent="0.35">
      <c r="A34" s="14">
        <v>2018</v>
      </c>
      <c r="B34" s="15" t="s">
        <v>76</v>
      </c>
      <c r="C34" s="15" t="s">
        <v>171</v>
      </c>
      <c r="D34" s="16">
        <v>10.7</v>
      </c>
      <c r="E34" s="16">
        <v>8.83</v>
      </c>
      <c r="F34" s="16">
        <v>7.6</v>
      </c>
      <c r="G34" s="16">
        <v>0</v>
      </c>
      <c r="H34" s="16" t="s">
        <v>172</v>
      </c>
      <c r="I34" s="16">
        <v>9.02</v>
      </c>
      <c r="J34" s="1"/>
      <c r="K34" s="1"/>
      <c r="L34" s="1"/>
      <c r="M34" s="1"/>
      <c r="N34" s="1"/>
      <c r="O34" s="1"/>
      <c r="P34" s="1"/>
      <c r="Q34" s="1"/>
      <c r="R34" s="1"/>
      <c r="S34" s="1"/>
      <c r="T34" s="1"/>
      <c r="U34" s="1"/>
      <c r="V34" s="1"/>
      <c r="W34" s="1"/>
      <c r="X34" s="1"/>
      <c r="Y34" s="1"/>
      <c r="Z34" s="1"/>
      <c r="AA34" s="1"/>
      <c r="AB34" s="1"/>
      <c r="AC34" s="1"/>
      <c r="AD34" s="1"/>
      <c r="AE34" s="1"/>
      <c r="AF34" s="1"/>
      <c r="AG34" s="1"/>
    </row>
    <row r="35" spans="1:33" ht="15" customHeight="1" x14ac:dyDescent="0.35">
      <c r="A35" s="14">
        <v>2018</v>
      </c>
      <c r="B35" s="15" t="s">
        <v>81</v>
      </c>
      <c r="C35" s="15" t="s">
        <v>171</v>
      </c>
      <c r="D35" s="16">
        <v>19.690000000000001</v>
      </c>
      <c r="E35" s="16">
        <v>15.81</v>
      </c>
      <c r="F35" s="16">
        <v>13.42</v>
      </c>
      <c r="G35" s="16">
        <v>0</v>
      </c>
      <c r="H35" s="16" t="s">
        <v>172</v>
      </c>
      <c r="I35" s="16">
        <v>17.010000000000002</v>
      </c>
      <c r="J35" s="1"/>
      <c r="K35" s="1"/>
      <c r="L35" s="1"/>
      <c r="M35" s="1"/>
      <c r="N35" s="1"/>
      <c r="O35" s="1"/>
      <c r="P35" s="1"/>
      <c r="Q35" s="1"/>
      <c r="R35" s="1"/>
      <c r="S35" s="1"/>
      <c r="T35" s="1"/>
      <c r="U35" s="1"/>
      <c r="V35" s="1"/>
      <c r="W35" s="1"/>
      <c r="X35" s="1"/>
      <c r="Y35" s="1"/>
      <c r="Z35" s="1"/>
      <c r="AA35" s="1"/>
      <c r="AB35" s="1"/>
      <c r="AC35" s="1"/>
      <c r="AD35" s="1"/>
      <c r="AE35" s="1"/>
      <c r="AF35" s="1"/>
      <c r="AG35" s="1"/>
    </row>
    <row r="36" spans="1:33" ht="15" customHeight="1" x14ac:dyDescent="0.35">
      <c r="A36" s="14">
        <v>2018</v>
      </c>
      <c r="B36" s="15" t="s">
        <v>84</v>
      </c>
      <c r="C36" s="15" t="s">
        <v>171</v>
      </c>
      <c r="D36" s="16">
        <v>15.41</v>
      </c>
      <c r="E36" s="16">
        <v>12.21</v>
      </c>
      <c r="F36" s="16">
        <v>10.07</v>
      </c>
      <c r="G36" s="16">
        <v>9.07</v>
      </c>
      <c r="H36" s="16" t="s">
        <v>172</v>
      </c>
      <c r="I36" s="16">
        <v>13.23</v>
      </c>
      <c r="J36" s="1"/>
      <c r="K36" s="1"/>
      <c r="L36" s="1"/>
      <c r="M36" s="1"/>
      <c r="N36" s="1"/>
      <c r="O36" s="1"/>
      <c r="P36" s="1"/>
      <c r="Q36" s="1"/>
      <c r="R36" s="1"/>
      <c r="S36" s="1"/>
      <c r="T36" s="1"/>
      <c r="U36" s="1"/>
      <c r="V36" s="1"/>
      <c r="W36" s="1"/>
      <c r="X36" s="1"/>
      <c r="Y36" s="1"/>
      <c r="Z36" s="1"/>
      <c r="AA36" s="1"/>
      <c r="AB36" s="1"/>
      <c r="AC36" s="1"/>
      <c r="AD36" s="1"/>
      <c r="AE36" s="1"/>
      <c r="AF36" s="1"/>
      <c r="AG36" s="1"/>
    </row>
    <row r="37" spans="1:33" ht="15" customHeight="1" x14ac:dyDescent="0.35">
      <c r="A37" s="14">
        <v>2018</v>
      </c>
      <c r="B37" s="15" t="s">
        <v>11</v>
      </c>
      <c r="C37" s="15" t="s">
        <v>171</v>
      </c>
      <c r="D37" s="16">
        <v>12.68</v>
      </c>
      <c r="E37" s="16">
        <v>10.02</v>
      </c>
      <c r="F37" s="16">
        <v>5.84</v>
      </c>
      <c r="G37" s="16">
        <v>0</v>
      </c>
      <c r="H37" s="16" t="s">
        <v>172</v>
      </c>
      <c r="I37" s="16">
        <v>9.35</v>
      </c>
      <c r="J37" s="1"/>
      <c r="K37" s="1"/>
      <c r="L37" s="1"/>
      <c r="M37" s="1"/>
      <c r="N37" s="1"/>
      <c r="O37" s="1"/>
      <c r="P37" s="1"/>
      <c r="Q37" s="1"/>
      <c r="R37" s="1"/>
      <c r="S37" s="1"/>
      <c r="T37" s="1"/>
      <c r="U37" s="1"/>
      <c r="V37" s="1"/>
      <c r="W37" s="1"/>
      <c r="X37" s="1"/>
      <c r="Y37" s="1"/>
      <c r="Z37" s="1"/>
      <c r="AA37" s="1"/>
      <c r="AB37" s="1"/>
      <c r="AC37" s="1"/>
      <c r="AD37" s="1"/>
      <c r="AE37" s="1"/>
      <c r="AF37" s="1"/>
      <c r="AG37" s="1"/>
    </row>
    <row r="38" spans="1:33" ht="14.5" x14ac:dyDescent="0.35">
      <c r="A38" s="14">
        <v>2018</v>
      </c>
      <c r="B38" s="15" t="s">
        <v>24</v>
      </c>
      <c r="C38" s="15" t="s">
        <v>171</v>
      </c>
      <c r="D38" s="16">
        <v>11.85</v>
      </c>
      <c r="E38" s="16">
        <v>7.74</v>
      </c>
      <c r="F38" s="16">
        <v>6.1</v>
      </c>
      <c r="G38" s="16">
        <v>8.31</v>
      </c>
      <c r="H38" s="16" t="s">
        <v>172</v>
      </c>
      <c r="I38" s="16">
        <v>8.67</v>
      </c>
      <c r="J38" s="1"/>
      <c r="K38" s="1"/>
      <c r="L38" s="1"/>
      <c r="M38" s="1"/>
      <c r="N38" s="1"/>
      <c r="O38" s="1"/>
      <c r="P38" s="1"/>
      <c r="Q38" s="1"/>
      <c r="R38" s="1"/>
      <c r="S38" s="1"/>
      <c r="T38" s="1"/>
      <c r="U38" s="1"/>
      <c r="V38" s="1"/>
      <c r="W38" s="1"/>
      <c r="X38" s="1"/>
      <c r="Y38" s="1"/>
      <c r="Z38" s="1"/>
      <c r="AA38" s="1"/>
      <c r="AB38" s="1"/>
      <c r="AC38" s="1"/>
      <c r="AD38" s="1"/>
      <c r="AE38" s="1"/>
      <c r="AF38" s="1"/>
      <c r="AG38" s="1"/>
    </row>
    <row r="39" spans="1:33" ht="14.5" x14ac:dyDescent="0.35">
      <c r="A39" s="14">
        <v>2018</v>
      </c>
      <c r="B39" s="15" t="s">
        <v>89</v>
      </c>
      <c r="C39" s="15" t="s">
        <v>171</v>
      </c>
      <c r="D39" s="16">
        <v>18.52</v>
      </c>
      <c r="E39" s="16">
        <v>14.5</v>
      </c>
      <c r="F39" s="16">
        <v>6.02</v>
      </c>
      <c r="G39" s="16">
        <v>12.14</v>
      </c>
      <c r="H39" s="16" t="s">
        <v>172</v>
      </c>
      <c r="I39" s="16">
        <v>14.83</v>
      </c>
      <c r="J39" s="1"/>
      <c r="K39" s="1"/>
      <c r="L39" s="1"/>
      <c r="M39" s="1"/>
      <c r="N39" s="1"/>
      <c r="O39" s="1"/>
      <c r="P39" s="1"/>
      <c r="Q39" s="1"/>
      <c r="R39" s="1"/>
      <c r="S39" s="1"/>
      <c r="T39" s="1"/>
      <c r="U39" s="1"/>
      <c r="V39" s="1"/>
      <c r="W39" s="1"/>
      <c r="X39" s="1"/>
      <c r="Y39" s="1"/>
      <c r="Z39" s="1"/>
      <c r="AA39" s="1"/>
      <c r="AB39" s="1"/>
      <c r="AC39" s="1"/>
      <c r="AD39" s="1"/>
      <c r="AE39" s="1"/>
      <c r="AF39" s="1"/>
      <c r="AG39" s="1"/>
    </row>
    <row r="40" spans="1:33" ht="14.5" x14ac:dyDescent="0.35">
      <c r="A40" s="14">
        <v>2018</v>
      </c>
      <c r="B40" s="15" t="s">
        <v>97</v>
      </c>
      <c r="C40" s="15" t="s">
        <v>171</v>
      </c>
      <c r="D40" s="16">
        <v>12.56</v>
      </c>
      <c r="E40" s="16">
        <v>10.11</v>
      </c>
      <c r="F40" s="16">
        <v>7.01</v>
      </c>
      <c r="G40" s="16">
        <v>7.33</v>
      </c>
      <c r="H40" s="16" t="s">
        <v>172</v>
      </c>
      <c r="I40" s="16">
        <v>9.94</v>
      </c>
      <c r="J40" s="1"/>
      <c r="K40" s="1"/>
      <c r="L40" s="1"/>
      <c r="M40" s="1"/>
      <c r="N40" s="1"/>
      <c r="O40" s="1"/>
      <c r="P40" s="1"/>
      <c r="Q40" s="1"/>
      <c r="R40" s="1"/>
      <c r="S40" s="1"/>
      <c r="T40" s="1"/>
      <c r="U40" s="1"/>
      <c r="V40" s="1"/>
      <c r="W40" s="1"/>
      <c r="X40" s="1"/>
      <c r="Y40" s="1"/>
      <c r="Z40" s="1"/>
      <c r="AA40" s="1"/>
      <c r="AB40" s="1"/>
      <c r="AC40" s="1"/>
      <c r="AD40" s="1"/>
      <c r="AE40" s="1"/>
      <c r="AF40" s="1"/>
      <c r="AG40" s="1"/>
    </row>
    <row r="41" spans="1:33" ht="14.5" x14ac:dyDescent="0.35">
      <c r="A41" s="14">
        <v>2018</v>
      </c>
      <c r="B41" s="15" t="s">
        <v>99</v>
      </c>
      <c r="C41" s="15" t="s">
        <v>171</v>
      </c>
      <c r="D41" s="16">
        <v>10.3</v>
      </c>
      <c r="E41" s="16">
        <v>8.07</v>
      </c>
      <c r="F41" s="16">
        <v>5.34</v>
      </c>
      <c r="G41" s="16">
        <v>0</v>
      </c>
      <c r="H41" s="16" t="s">
        <v>172</v>
      </c>
      <c r="I41" s="16">
        <v>8.09</v>
      </c>
      <c r="J41" s="1"/>
      <c r="K41" s="1"/>
      <c r="L41" s="1"/>
      <c r="M41" s="1"/>
      <c r="N41" s="1"/>
      <c r="O41" s="1"/>
      <c r="P41" s="1"/>
      <c r="Q41" s="1"/>
      <c r="R41" s="1"/>
      <c r="S41" s="1"/>
      <c r="T41" s="1"/>
      <c r="U41" s="1"/>
      <c r="V41" s="1"/>
      <c r="W41" s="1"/>
      <c r="X41" s="1"/>
      <c r="Y41" s="1"/>
      <c r="Z41" s="1"/>
      <c r="AA41" s="1"/>
      <c r="AB41" s="1"/>
      <c r="AC41" s="1"/>
      <c r="AD41" s="1"/>
      <c r="AE41" s="1"/>
      <c r="AF41" s="1"/>
      <c r="AG41" s="1"/>
    </row>
    <row r="42" spans="1:33" ht="14.5" x14ac:dyDescent="0.35">
      <c r="A42" s="14">
        <v>2018</v>
      </c>
      <c r="B42" s="15" t="s">
        <v>100</v>
      </c>
      <c r="C42" s="15" t="s">
        <v>171</v>
      </c>
      <c r="D42" s="16">
        <v>10.98</v>
      </c>
      <c r="E42" s="16">
        <v>8.91</v>
      </c>
      <c r="F42" s="16">
        <v>5.86</v>
      </c>
      <c r="G42" s="16">
        <v>9.16</v>
      </c>
      <c r="H42" s="16" t="s">
        <v>172</v>
      </c>
      <c r="I42" s="16">
        <v>8.85</v>
      </c>
      <c r="J42" s="1"/>
      <c r="K42" s="1"/>
      <c r="L42" s="1"/>
      <c r="M42" s="1"/>
      <c r="N42" s="1"/>
      <c r="O42" s="1"/>
      <c r="P42" s="1"/>
      <c r="Q42" s="1"/>
      <c r="R42" s="1"/>
      <c r="S42" s="1"/>
      <c r="T42" s="1"/>
      <c r="U42" s="1"/>
      <c r="V42" s="1"/>
      <c r="W42" s="1"/>
      <c r="X42" s="1"/>
      <c r="Y42" s="1"/>
      <c r="Z42" s="1"/>
      <c r="AA42" s="1"/>
      <c r="AB42" s="1"/>
      <c r="AC42" s="1"/>
      <c r="AD42" s="1"/>
      <c r="AE42" s="1"/>
      <c r="AF42" s="1"/>
      <c r="AG42" s="1"/>
    </row>
    <row r="43" spans="1:33" ht="14.5" x14ac:dyDescent="0.35">
      <c r="A43" s="14">
        <v>2018</v>
      </c>
      <c r="B43" s="15" t="s">
        <v>102</v>
      </c>
      <c r="C43" s="15" t="s">
        <v>171</v>
      </c>
      <c r="D43" s="16">
        <v>13.89</v>
      </c>
      <c r="E43" s="16">
        <v>8.94</v>
      </c>
      <c r="F43" s="16">
        <v>6.84</v>
      </c>
      <c r="G43" s="16">
        <v>7.78</v>
      </c>
      <c r="H43" s="16" t="s">
        <v>172</v>
      </c>
      <c r="I43" s="16">
        <v>10.1</v>
      </c>
      <c r="J43" s="1"/>
      <c r="K43" s="1"/>
      <c r="L43" s="1"/>
      <c r="M43" s="1"/>
      <c r="N43" s="1"/>
      <c r="O43" s="1"/>
      <c r="P43" s="1"/>
      <c r="Q43" s="1"/>
      <c r="R43" s="1"/>
      <c r="S43" s="1"/>
      <c r="T43" s="1"/>
      <c r="U43" s="1"/>
      <c r="V43" s="1"/>
      <c r="W43" s="1"/>
      <c r="X43" s="1"/>
      <c r="Y43" s="1"/>
      <c r="Z43" s="1"/>
      <c r="AA43" s="1"/>
      <c r="AB43" s="1"/>
      <c r="AC43" s="1"/>
      <c r="AD43" s="1"/>
      <c r="AE43" s="1"/>
      <c r="AF43" s="1"/>
      <c r="AG43" s="1"/>
    </row>
    <row r="44" spans="1:33" ht="14.5" x14ac:dyDescent="0.35">
      <c r="A44" s="14">
        <v>2018</v>
      </c>
      <c r="B44" s="15" t="s">
        <v>104</v>
      </c>
      <c r="C44" s="15" t="s">
        <v>171</v>
      </c>
      <c r="D44" s="16">
        <v>20.55</v>
      </c>
      <c r="E44" s="16">
        <v>16.579999999999998</v>
      </c>
      <c r="F44" s="16">
        <v>15.39</v>
      </c>
      <c r="G44" s="16">
        <v>17.010000000000002</v>
      </c>
      <c r="H44" s="16" t="s">
        <v>172</v>
      </c>
      <c r="I44" s="16">
        <v>18.100000000000001</v>
      </c>
      <c r="J44" s="1"/>
      <c r="K44" s="1"/>
      <c r="L44" s="1"/>
      <c r="M44" s="1"/>
      <c r="N44" s="1"/>
      <c r="O44" s="1"/>
      <c r="P44" s="1"/>
      <c r="Q44" s="1"/>
      <c r="R44" s="1"/>
      <c r="S44" s="1"/>
      <c r="T44" s="1"/>
      <c r="U44" s="1"/>
      <c r="V44" s="1"/>
      <c r="W44" s="1"/>
      <c r="X44" s="1"/>
      <c r="Y44" s="1"/>
      <c r="Z44" s="1"/>
      <c r="AA44" s="1"/>
      <c r="AB44" s="1"/>
      <c r="AC44" s="1"/>
      <c r="AD44" s="1"/>
      <c r="AE44" s="1"/>
      <c r="AF44" s="1"/>
      <c r="AG44" s="1"/>
    </row>
    <row r="45" spans="1:33" ht="14.5" x14ac:dyDescent="0.35">
      <c r="A45" s="14">
        <v>2018</v>
      </c>
      <c r="B45" s="15" t="s">
        <v>106</v>
      </c>
      <c r="C45" s="15" t="s">
        <v>171</v>
      </c>
      <c r="D45" s="16">
        <v>12.44</v>
      </c>
      <c r="E45" s="16">
        <v>10.11</v>
      </c>
      <c r="F45" s="16">
        <v>6.1</v>
      </c>
      <c r="G45" s="16">
        <v>0</v>
      </c>
      <c r="H45" s="16" t="s">
        <v>172</v>
      </c>
      <c r="I45" s="16">
        <v>9.67</v>
      </c>
      <c r="J45" s="1"/>
      <c r="K45" s="1"/>
      <c r="L45" s="1"/>
      <c r="M45" s="1"/>
      <c r="N45" s="1"/>
      <c r="O45" s="1"/>
      <c r="P45" s="1"/>
      <c r="Q45" s="1"/>
      <c r="R45" s="1"/>
      <c r="S45" s="1"/>
      <c r="T45" s="1"/>
      <c r="U45" s="1"/>
      <c r="V45" s="1"/>
      <c r="W45" s="1"/>
      <c r="X45" s="1"/>
      <c r="Y45" s="1"/>
      <c r="Z45" s="1"/>
      <c r="AA45" s="1"/>
      <c r="AB45" s="1"/>
      <c r="AC45" s="1"/>
      <c r="AD45" s="1"/>
      <c r="AE45" s="1"/>
      <c r="AF45" s="1"/>
      <c r="AG45" s="1"/>
    </row>
    <row r="46" spans="1:33" ht="14.5" x14ac:dyDescent="0.35">
      <c r="A46" s="14">
        <v>2018</v>
      </c>
      <c r="B46" s="15" t="s">
        <v>108</v>
      </c>
      <c r="C46" s="15" t="s">
        <v>171</v>
      </c>
      <c r="D46" s="16">
        <v>11.59</v>
      </c>
      <c r="E46" s="16">
        <v>9.6199999999999992</v>
      </c>
      <c r="F46" s="16">
        <v>7.77</v>
      </c>
      <c r="G46" s="16">
        <v>0</v>
      </c>
      <c r="H46" s="16" t="s">
        <v>172</v>
      </c>
      <c r="I46" s="16">
        <v>9.9700000000000006</v>
      </c>
      <c r="J46" s="1"/>
      <c r="K46" s="1"/>
      <c r="L46" s="1"/>
      <c r="M46" s="1"/>
      <c r="N46" s="1"/>
      <c r="O46" s="1"/>
      <c r="P46" s="1"/>
      <c r="Q46" s="1"/>
      <c r="R46" s="1"/>
      <c r="S46" s="1"/>
      <c r="T46" s="1"/>
      <c r="U46" s="1"/>
      <c r="V46" s="1"/>
      <c r="W46" s="1"/>
      <c r="X46" s="1"/>
      <c r="Y46" s="1"/>
      <c r="Z46" s="1"/>
      <c r="AA46" s="1"/>
      <c r="AB46" s="1"/>
      <c r="AC46" s="1"/>
      <c r="AD46" s="1"/>
      <c r="AE46" s="1"/>
      <c r="AF46" s="1"/>
      <c r="AG46" s="1"/>
    </row>
    <row r="47" spans="1:33" ht="14.5" x14ac:dyDescent="0.35">
      <c r="A47" s="14">
        <v>2018</v>
      </c>
      <c r="B47" s="15" t="s">
        <v>110</v>
      </c>
      <c r="C47" s="15" t="s">
        <v>171</v>
      </c>
      <c r="D47" s="16">
        <v>10.71</v>
      </c>
      <c r="E47" s="16">
        <v>10.51</v>
      </c>
      <c r="F47" s="16">
        <v>5.68</v>
      </c>
      <c r="G47" s="16">
        <v>0</v>
      </c>
      <c r="H47" s="16" t="s">
        <v>172</v>
      </c>
      <c r="I47" s="16">
        <v>9.58</v>
      </c>
      <c r="J47" s="1"/>
      <c r="K47" s="1"/>
      <c r="L47" s="1"/>
      <c r="M47" s="1"/>
      <c r="N47" s="1"/>
      <c r="O47" s="1"/>
      <c r="P47" s="1"/>
      <c r="Q47" s="1"/>
      <c r="R47" s="1"/>
      <c r="S47" s="1"/>
      <c r="T47" s="1"/>
      <c r="U47" s="1"/>
      <c r="V47" s="1"/>
      <c r="W47" s="1"/>
      <c r="X47" s="1"/>
      <c r="Y47" s="1"/>
      <c r="Z47" s="1"/>
      <c r="AA47" s="1"/>
      <c r="AB47" s="1"/>
      <c r="AC47" s="1"/>
      <c r="AD47" s="1"/>
      <c r="AE47" s="1"/>
      <c r="AF47" s="1"/>
      <c r="AG47" s="1"/>
    </row>
    <row r="48" spans="1:33" ht="14.5" x14ac:dyDescent="0.35">
      <c r="A48" s="14">
        <v>2018</v>
      </c>
      <c r="B48" s="15" t="s">
        <v>112</v>
      </c>
      <c r="C48" s="15" t="s">
        <v>171</v>
      </c>
      <c r="D48" s="16">
        <v>11.2</v>
      </c>
      <c r="E48" s="16">
        <v>8.16</v>
      </c>
      <c r="F48" s="16">
        <v>5.39</v>
      </c>
      <c r="G48" s="16">
        <v>8.08</v>
      </c>
      <c r="H48" s="16" t="s">
        <v>172</v>
      </c>
      <c r="I48" s="16">
        <v>8.48</v>
      </c>
      <c r="J48" s="1"/>
      <c r="K48" s="1"/>
      <c r="L48" s="1"/>
      <c r="M48" s="1"/>
      <c r="N48" s="1"/>
      <c r="O48" s="1"/>
      <c r="P48" s="1"/>
      <c r="Q48" s="1"/>
      <c r="R48" s="1"/>
      <c r="S48" s="1"/>
      <c r="T48" s="1"/>
      <c r="U48" s="1"/>
      <c r="V48" s="1"/>
      <c r="W48" s="1"/>
      <c r="X48" s="1"/>
      <c r="Y48" s="1"/>
      <c r="Z48" s="1"/>
      <c r="AA48" s="1"/>
      <c r="AB48" s="1"/>
      <c r="AC48" s="1"/>
      <c r="AD48" s="1"/>
      <c r="AE48" s="1"/>
      <c r="AF48" s="1"/>
      <c r="AG48" s="1"/>
    </row>
    <row r="49" spans="1:33" ht="14.5" x14ac:dyDescent="0.35">
      <c r="A49" s="14">
        <v>2018</v>
      </c>
      <c r="B49" s="15" t="s">
        <v>114</v>
      </c>
      <c r="C49" s="15" t="s">
        <v>171</v>
      </c>
      <c r="D49" s="16">
        <v>10.41</v>
      </c>
      <c r="E49" s="16">
        <v>8.23</v>
      </c>
      <c r="F49" s="16">
        <v>5.9</v>
      </c>
      <c r="G49" s="16">
        <v>10.59</v>
      </c>
      <c r="H49" s="16" t="s">
        <v>172</v>
      </c>
      <c r="I49" s="16">
        <v>8.2100000000000009</v>
      </c>
      <c r="J49" s="1"/>
      <c r="K49" s="1"/>
      <c r="L49" s="1"/>
      <c r="M49" s="1"/>
      <c r="N49" s="1"/>
      <c r="O49" s="1"/>
      <c r="P49" s="1"/>
      <c r="Q49" s="1"/>
      <c r="R49" s="1"/>
      <c r="S49" s="1"/>
      <c r="T49" s="1"/>
      <c r="U49" s="1"/>
      <c r="V49" s="1"/>
      <c r="W49" s="1"/>
      <c r="X49" s="1"/>
      <c r="Y49" s="1"/>
      <c r="Z49" s="1"/>
      <c r="AA49" s="1"/>
      <c r="AB49" s="1"/>
      <c r="AC49" s="1"/>
      <c r="AD49" s="1"/>
      <c r="AE49" s="1"/>
      <c r="AF49" s="1"/>
      <c r="AG49" s="1"/>
    </row>
    <row r="50" spans="1:33" ht="14.5" x14ac:dyDescent="0.35">
      <c r="A50" s="14">
        <v>2018</v>
      </c>
      <c r="B50" s="15" t="s">
        <v>118</v>
      </c>
      <c r="C50" s="15" t="s">
        <v>171</v>
      </c>
      <c r="D50" s="16">
        <v>11.73</v>
      </c>
      <c r="E50" s="16">
        <v>8.32</v>
      </c>
      <c r="F50" s="16">
        <v>6.86</v>
      </c>
      <c r="G50" s="16">
        <v>8.2799999999999994</v>
      </c>
      <c r="H50" s="16" t="s">
        <v>172</v>
      </c>
      <c r="I50" s="16">
        <v>9.48</v>
      </c>
      <c r="J50" s="1"/>
      <c r="K50" s="1"/>
      <c r="L50" s="1"/>
      <c r="M50" s="1"/>
      <c r="N50" s="1"/>
      <c r="O50" s="1"/>
      <c r="P50" s="1"/>
      <c r="Q50" s="1"/>
      <c r="R50" s="1"/>
      <c r="S50" s="1"/>
      <c r="T50" s="1"/>
      <c r="U50" s="1"/>
      <c r="V50" s="1"/>
      <c r="W50" s="1"/>
      <c r="X50" s="1"/>
      <c r="Y50" s="1"/>
      <c r="Z50" s="1"/>
      <c r="AA50" s="1"/>
      <c r="AB50" s="1"/>
      <c r="AC50" s="1"/>
      <c r="AD50" s="1"/>
      <c r="AE50" s="1"/>
      <c r="AF50" s="1"/>
      <c r="AG50" s="1"/>
    </row>
    <row r="51" spans="1:33" ht="14.5" x14ac:dyDescent="0.35">
      <c r="A51" s="14">
        <v>2018</v>
      </c>
      <c r="B51" s="15" t="s">
        <v>116</v>
      </c>
      <c r="C51" s="15" t="s">
        <v>171</v>
      </c>
      <c r="D51" s="16">
        <v>18.02</v>
      </c>
      <c r="E51" s="16">
        <v>15.24</v>
      </c>
      <c r="F51" s="16">
        <v>10.66</v>
      </c>
      <c r="G51" s="16">
        <v>0</v>
      </c>
      <c r="H51" s="16" t="s">
        <v>172</v>
      </c>
      <c r="I51" s="16">
        <v>15.13</v>
      </c>
      <c r="J51" s="1"/>
      <c r="K51" s="1"/>
      <c r="L51" s="1"/>
      <c r="M51" s="1"/>
      <c r="N51" s="1"/>
      <c r="O51" s="1"/>
      <c r="P51" s="1"/>
      <c r="Q51" s="1"/>
      <c r="R51" s="1"/>
      <c r="S51" s="1"/>
      <c r="T51" s="1"/>
      <c r="U51" s="1"/>
      <c r="V51" s="1"/>
      <c r="W51" s="1"/>
      <c r="X51" s="1"/>
      <c r="Y51" s="1"/>
      <c r="Z51" s="1"/>
      <c r="AA51" s="1"/>
      <c r="AB51" s="1"/>
      <c r="AC51" s="1"/>
      <c r="AD51" s="1"/>
      <c r="AE51" s="1"/>
      <c r="AF51" s="1"/>
      <c r="AG51" s="1"/>
    </row>
    <row r="52" spans="1:33" ht="14.5" x14ac:dyDescent="0.35">
      <c r="A52" s="14">
        <v>2018</v>
      </c>
      <c r="B52" s="15" t="s">
        <v>120</v>
      </c>
      <c r="C52" s="15" t="s">
        <v>171</v>
      </c>
      <c r="D52" s="16">
        <v>9.75</v>
      </c>
      <c r="E52" s="16">
        <v>8.7200000000000006</v>
      </c>
      <c r="F52" s="16">
        <v>4.72</v>
      </c>
      <c r="G52" s="16">
        <v>9.3800000000000008</v>
      </c>
      <c r="H52" s="16" t="s">
        <v>172</v>
      </c>
      <c r="I52" s="16">
        <v>8</v>
      </c>
      <c r="J52" s="1"/>
      <c r="K52" s="1"/>
      <c r="L52" s="1"/>
      <c r="M52" s="1"/>
      <c r="N52" s="1"/>
      <c r="O52" s="1"/>
      <c r="P52" s="1"/>
      <c r="Q52" s="1"/>
      <c r="R52" s="1"/>
      <c r="S52" s="1"/>
      <c r="T52" s="1"/>
      <c r="U52" s="1"/>
      <c r="V52" s="1"/>
      <c r="W52" s="1"/>
      <c r="X52" s="1"/>
      <c r="Y52" s="1"/>
      <c r="Z52" s="1"/>
      <c r="AA52" s="1"/>
      <c r="AB52" s="1"/>
      <c r="AC52" s="1"/>
      <c r="AD52" s="1"/>
      <c r="AE52" s="1"/>
      <c r="AF52" s="1"/>
      <c r="AG52" s="1"/>
    </row>
    <row r="53" spans="1:33" ht="14.5" x14ac:dyDescent="0.35">
      <c r="A53" s="14">
        <v>2018</v>
      </c>
      <c r="B53" s="15" t="s">
        <v>124</v>
      </c>
      <c r="C53" s="15" t="s">
        <v>171</v>
      </c>
      <c r="D53" s="16">
        <v>14.02</v>
      </c>
      <c r="E53" s="16">
        <v>10.67</v>
      </c>
      <c r="F53" s="16">
        <v>7.33</v>
      </c>
      <c r="G53" s="16">
        <v>13.85</v>
      </c>
      <c r="H53" s="16" t="s">
        <v>172</v>
      </c>
      <c r="I53" s="16">
        <v>10.58</v>
      </c>
      <c r="J53" s="1"/>
      <c r="K53" s="1"/>
      <c r="L53" s="1"/>
      <c r="M53" s="1"/>
      <c r="N53" s="1"/>
      <c r="O53" s="1"/>
      <c r="P53" s="1"/>
      <c r="Q53" s="1"/>
      <c r="R53" s="1"/>
      <c r="S53" s="1"/>
      <c r="T53" s="1"/>
      <c r="U53" s="1"/>
      <c r="V53" s="1"/>
      <c r="W53" s="1"/>
      <c r="X53" s="1"/>
      <c r="Y53" s="1"/>
      <c r="Z53" s="1"/>
      <c r="AA53" s="1"/>
      <c r="AB53" s="1"/>
      <c r="AC53" s="1"/>
      <c r="AD53" s="1"/>
      <c r="AE53" s="1"/>
      <c r="AF53" s="1"/>
      <c r="AG53" s="1"/>
    </row>
    <row r="54" spans="1:33" ht="14.5" x14ac:dyDescent="0.35">
      <c r="A54" s="14">
        <v>2018</v>
      </c>
      <c r="B54" s="15" t="s">
        <v>122</v>
      </c>
      <c r="C54" s="15" t="s">
        <v>171</v>
      </c>
      <c r="D54" s="16">
        <v>11.18</v>
      </c>
      <c r="E54" s="16">
        <v>9.24</v>
      </c>
      <c r="F54" s="16">
        <v>6.4</v>
      </c>
      <c r="G54" s="16">
        <v>0</v>
      </c>
      <c r="H54" s="16" t="s">
        <v>172</v>
      </c>
      <c r="I54" s="16">
        <v>8.7200000000000006</v>
      </c>
      <c r="J54" s="1"/>
      <c r="K54" s="1"/>
      <c r="L54" s="1"/>
      <c r="M54" s="1"/>
      <c r="N54" s="1"/>
      <c r="O54" s="1"/>
      <c r="P54" s="1"/>
      <c r="Q54" s="1"/>
      <c r="R54" s="1"/>
      <c r="S54" s="1"/>
      <c r="T54" s="1"/>
      <c r="U54" s="1"/>
      <c r="V54" s="1"/>
      <c r="W54" s="1"/>
      <c r="X54" s="1"/>
      <c r="Y54" s="1"/>
      <c r="Z54" s="1"/>
      <c r="AA54" s="1"/>
      <c r="AB54" s="1"/>
      <c r="AC54" s="1"/>
      <c r="AD54" s="1"/>
      <c r="AE54" s="1"/>
      <c r="AF54" s="1"/>
      <c r="AG54" s="1"/>
    </row>
    <row r="55" spans="1:33" ht="14.5" x14ac:dyDescent="0.35">
      <c r="A55" s="14">
        <v>2018</v>
      </c>
      <c r="B55" s="15" t="s">
        <v>127</v>
      </c>
      <c r="C55" s="15" t="s">
        <v>171</v>
      </c>
      <c r="D55" s="16">
        <v>11.29</v>
      </c>
      <c r="E55" s="16">
        <v>9.58</v>
      </c>
      <c r="F55" s="16">
        <v>6.71</v>
      </c>
      <c r="G55" s="16">
        <v>0</v>
      </c>
      <c r="H55" s="16" t="s">
        <v>172</v>
      </c>
      <c r="I55" s="16">
        <v>8.09</v>
      </c>
      <c r="J55" s="1"/>
      <c r="K55" s="1"/>
      <c r="L55" s="1"/>
      <c r="M55" s="1"/>
      <c r="N55" s="1"/>
      <c r="O55" s="1"/>
      <c r="P55" s="1"/>
      <c r="Q55" s="1"/>
      <c r="R55" s="1"/>
      <c r="S55" s="1"/>
      <c r="T55" s="1"/>
      <c r="U55" s="1"/>
      <c r="V55" s="1"/>
      <c r="W55" s="1"/>
      <c r="X55" s="1"/>
      <c r="Y55" s="1"/>
      <c r="Z55" s="1"/>
      <c r="AA55" s="1"/>
      <c r="AB55" s="1"/>
      <c r="AC55" s="1"/>
      <c r="AD55" s="1"/>
      <c r="AE55" s="1"/>
      <c r="AF55" s="1"/>
      <c r="AG55" s="1"/>
    </row>
    <row r="56" spans="1:33" ht="14.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ht="14.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ht="14.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row>
    <row r="59" spans="1:33" ht="14.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spans="1:33" ht="14.5" x14ac:dyDescent="0.35">
      <c r="A60" s="1" t="s">
        <v>173</v>
      </c>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spans="1:33" ht="14.5" x14ac:dyDescent="0.35">
      <c r="A61" s="4" t="s">
        <v>174</v>
      </c>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1:33" ht="14.5" x14ac:dyDescent="0.35">
      <c r="A62" s="1" t="s">
        <v>175</v>
      </c>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spans="1:33" ht="14.5" x14ac:dyDescent="0.35">
      <c r="A63" s="1" t="s">
        <v>176</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1:33" ht="14.5" x14ac:dyDescent="0.35">
      <c r="A64" s="1" t="s">
        <v>164</v>
      </c>
      <c r="B64" s="1" t="s">
        <v>155</v>
      </c>
      <c r="C64" s="1" t="s">
        <v>177</v>
      </c>
      <c r="D64" s="1" t="s">
        <v>178</v>
      </c>
      <c r="E64" s="1" t="s">
        <v>179</v>
      </c>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1:33" ht="14.5" x14ac:dyDescent="0.35">
      <c r="A65" s="1">
        <v>2019</v>
      </c>
      <c r="B65" s="1">
        <v>6.0668410000000002</v>
      </c>
      <c r="C65" s="1">
        <v>1.345005</v>
      </c>
      <c r="D65" s="1">
        <v>2.9835400000000001</v>
      </c>
      <c r="E65" s="1">
        <f t="shared" ref="E65:E96" si="0">B65/SUM(B65:D65)</f>
        <v>0.58360901653868358</v>
      </c>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1:33" ht="14.5" x14ac:dyDescent="0.35">
      <c r="A66" s="1">
        <v>2020</v>
      </c>
      <c r="B66" s="1">
        <v>5.7527379999999999</v>
      </c>
      <c r="C66" s="1">
        <v>1.3635079999999999</v>
      </c>
      <c r="D66" s="1">
        <v>3.079825</v>
      </c>
      <c r="E66" s="1">
        <f t="shared" si="0"/>
        <v>0.56421125353089441</v>
      </c>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1:33" ht="14.5" x14ac:dyDescent="0.35">
      <c r="A67" s="1">
        <v>2021</v>
      </c>
      <c r="B67" s="1">
        <v>5.7071199999999997</v>
      </c>
      <c r="C67" s="1">
        <v>1.3855219999999999</v>
      </c>
      <c r="D67" s="1">
        <v>3.0467110000000002</v>
      </c>
      <c r="E67" s="1">
        <f t="shared" si="0"/>
        <v>0.56286826190980821</v>
      </c>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1:33" ht="14.5" x14ac:dyDescent="0.35">
      <c r="A68" s="1">
        <v>2022</v>
      </c>
      <c r="B68" s="1">
        <v>5.6243720000000001</v>
      </c>
      <c r="C68" s="1">
        <v>1.39886</v>
      </c>
      <c r="D68" s="1">
        <v>3.0904859999999998</v>
      </c>
      <c r="E68" s="1">
        <f t="shared" si="0"/>
        <v>0.55611319200317821</v>
      </c>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1:33" ht="14.5" x14ac:dyDescent="0.35">
      <c r="A69" s="1">
        <v>2023</v>
      </c>
      <c r="B69" s="1">
        <v>5.5510809999999999</v>
      </c>
      <c r="C69" s="1">
        <v>1.4160950000000001</v>
      </c>
      <c r="D69" s="1">
        <v>3.1469819999999999</v>
      </c>
      <c r="E69" s="1">
        <f t="shared" si="0"/>
        <v>0.54884262239130532</v>
      </c>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1:33" ht="14.5" x14ac:dyDescent="0.35">
      <c r="A70" s="1">
        <v>2024</v>
      </c>
      <c r="B70" s="1">
        <v>5.5612940000000002</v>
      </c>
      <c r="C70" s="1">
        <v>1.4329499999999999</v>
      </c>
      <c r="D70" s="1">
        <v>3.184615</v>
      </c>
      <c r="E70" s="1">
        <f t="shared" si="0"/>
        <v>0.54635730782792069</v>
      </c>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1:33" ht="14.5" x14ac:dyDescent="0.35">
      <c r="A71" s="1">
        <v>2025</v>
      </c>
      <c r="B71" s="1">
        <v>5.6078700000000001</v>
      </c>
      <c r="C71" s="1">
        <v>1.4489719999999999</v>
      </c>
      <c r="D71" s="1">
        <v>3.2575050000000001</v>
      </c>
      <c r="E71" s="1">
        <f t="shared" si="0"/>
        <v>0.54369607693051247</v>
      </c>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ht="14.5" x14ac:dyDescent="0.35">
      <c r="A72" s="1">
        <v>2026</v>
      </c>
      <c r="B72" s="1">
        <v>5.6489510000000003</v>
      </c>
      <c r="C72" s="1">
        <v>1.4648589999999999</v>
      </c>
      <c r="D72" s="1">
        <v>3.3168160000000002</v>
      </c>
      <c r="E72" s="1">
        <f t="shared" si="0"/>
        <v>0.54157353547140896</v>
      </c>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1:33" ht="14.5" x14ac:dyDescent="0.35">
      <c r="A73" s="1">
        <v>2027</v>
      </c>
      <c r="B73" s="1">
        <v>5.6629389999999997</v>
      </c>
      <c r="C73" s="1">
        <v>1.479277</v>
      </c>
      <c r="D73" s="1">
        <v>3.343461</v>
      </c>
      <c r="E73" s="1">
        <f t="shared" si="0"/>
        <v>0.54006422284417122</v>
      </c>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spans="1:33" ht="14.5" x14ac:dyDescent="0.35">
      <c r="A74" s="1">
        <v>2028</v>
      </c>
      <c r="B74" s="1">
        <v>5.5858090000000002</v>
      </c>
      <c r="C74" s="1">
        <v>1.4897629999999999</v>
      </c>
      <c r="D74" s="1">
        <v>3.3680970000000001</v>
      </c>
      <c r="E74" s="1">
        <f t="shared" si="0"/>
        <v>0.53485120985737866</v>
      </c>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spans="1:33" ht="14.5" x14ac:dyDescent="0.35">
      <c r="A75" s="1">
        <v>2029</v>
      </c>
      <c r="B75" s="1">
        <v>5.5009259999999998</v>
      </c>
      <c r="C75" s="1">
        <v>1.496454</v>
      </c>
      <c r="D75" s="1">
        <v>3.3832599999999999</v>
      </c>
      <c r="E75" s="1">
        <f t="shared" si="0"/>
        <v>0.52992166186285239</v>
      </c>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spans="1:33" ht="14.5" x14ac:dyDescent="0.35">
      <c r="A76" s="1">
        <v>2030</v>
      </c>
      <c r="B76" s="1">
        <v>5.4378970000000004</v>
      </c>
      <c r="C76" s="1">
        <v>1.5034749999999999</v>
      </c>
      <c r="D76" s="1">
        <v>3.418685</v>
      </c>
      <c r="E76" s="1">
        <f t="shared" si="0"/>
        <v>0.52489064490668336</v>
      </c>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spans="1:33" ht="14.5" x14ac:dyDescent="0.35">
      <c r="A77" s="1">
        <v>2031</v>
      </c>
      <c r="B77" s="1">
        <v>5.351394</v>
      </c>
      <c r="C77" s="1">
        <v>1.5096290000000001</v>
      </c>
      <c r="D77" s="1">
        <v>3.4554260000000001</v>
      </c>
      <c r="E77" s="1">
        <f t="shared" si="0"/>
        <v>0.51872441767511279</v>
      </c>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1:33" ht="14.5" x14ac:dyDescent="0.35">
      <c r="A78" s="1">
        <v>2032</v>
      </c>
      <c r="B78" s="1">
        <v>5.2706929999999996</v>
      </c>
      <c r="C78" s="1">
        <v>1.5137130000000001</v>
      </c>
      <c r="D78" s="1">
        <v>3.485195</v>
      </c>
      <c r="E78" s="1">
        <f t="shared" si="0"/>
        <v>0.51323250046423419</v>
      </c>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ht="14.5" x14ac:dyDescent="0.35">
      <c r="A79" s="1">
        <v>2033</v>
      </c>
      <c r="B79" s="1">
        <v>5.2708029999999999</v>
      </c>
      <c r="C79" s="1">
        <v>1.5197369999999999</v>
      </c>
      <c r="D79" s="1">
        <v>3.5128279999999998</v>
      </c>
      <c r="E79" s="1">
        <f t="shared" si="0"/>
        <v>0.5115611710656166</v>
      </c>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spans="1:33" ht="14.5" x14ac:dyDescent="0.35">
      <c r="A80" s="1">
        <v>2034</v>
      </c>
      <c r="B80" s="1">
        <v>5.2463360000000003</v>
      </c>
      <c r="C80" s="1">
        <v>1.528446</v>
      </c>
      <c r="D80" s="1">
        <v>3.5358849999999999</v>
      </c>
      <c r="E80" s="1">
        <f t="shared" si="0"/>
        <v>0.50882605363940081</v>
      </c>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spans="1:33" ht="14.5" x14ac:dyDescent="0.35">
      <c r="A81" s="1">
        <v>2035</v>
      </c>
      <c r="B81" s="1">
        <v>5.165203</v>
      </c>
      <c r="C81" s="1">
        <v>1.5381769999999999</v>
      </c>
      <c r="D81" s="1">
        <v>3.5482070000000001</v>
      </c>
      <c r="E81" s="1">
        <f t="shared" si="0"/>
        <v>0.50384423406834467</v>
      </c>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1:33" ht="14.5" x14ac:dyDescent="0.35">
      <c r="A82" s="1">
        <v>2036</v>
      </c>
      <c r="B82" s="1">
        <v>5.1219190000000001</v>
      </c>
      <c r="C82" s="1">
        <v>1.5453969999999999</v>
      </c>
      <c r="D82" s="1">
        <v>3.5533429999999999</v>
      </c>
      <c r="E82" s="1">
        <f t="shared" si="0"/>
        <v>0.50113392883961794</v>
      </c>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1:33" ht="14.5" x14ac:dyDescent="0.35">
      <c r="A83" s="1">
        <v>2037</v>
      </c>
      <c r="B83" s="1">
        <v>5.0796999999999999</v>
      </c>
      <c r="C83" s="1">
        <v>1.551326</v>
      </c>
      <c r="D83" s="1">
        <v>3.5554969999999999</v>
      </c>
      <c r="E83" s="1">
        <f t="shared" si="0"/>
        <v>0.49866868214011784</v>
      </c>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spans="1:33" ht="14.5" x14ac:dyDescent="0.35">
      <c r="A84" s="1">
        <v>2038</v>
      </c>
      <c r="B84" s="1">
        <v>5.0881259999999999</v>
      </c>
      <c r="C84" s="1">
        <v>1.557318</v>
      </c>
      <c r="D84" s="1">
        <v>3.5579689999999999</v>
      </c>
      <c r="E84" s="1">
        <f t="shared" si="0"/>
        <v>0.49866902378645267</v>
      </c>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1:33" ht="14.5" x14ac:dyDescent="0.35">
      <c r="A85" s="1">
        <v>2039</v>
      </c>
      <c r="B85" s="1">
        <v>5.0508670000000002</v>
      </c>
      <c r="C85" s="1">
        <v>1.562894</v>
      </c>
      <c r="D85" s="1">
        <v>3.559364</v>
      </c>
      <c r="E85" s="1">
        <f t="shared" si="0"/>
        <v>0.49649119616636972</v>
      </c>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1:33" ht="14.5" x14ac:dyDescent="0.35">
      <c r="A86" s="1">
        <v>2040</v>
      </c>
      <c r="B86" s="1">
        <v>4.9858880000000001</v>
      </c>
      <c r="C86" s="1">
        <v>1.5697319999999999</v>
      </c>
      <c r="D86" s="1">
        <v>3.5633900000000001</v>
      </c>
      <c r="E86" s="1">
        <f t="shared" si="0"/>
        <v>0.49272488118897012</v>
      </c>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1:33" ht="14.5" x14ac:dyDescent="0.35">
      <c r="A87" s="1">
        <v>2041</v>
      </c>
      <c r="B87" s="1">
        <v>4.9548550000000002</v>
      </c>
      <c r="C87" s="1">
        <v>1.578149</v>
      </c>
      <c r="D87" s="1">
        <v>3.5683539999999998</v>
      </c>
      <c r="E87" s="1">
        <f t="shared" si="0"/>
        <v>0.49051375072539755</v>
      </c>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1:33" ht="14.5" x14ac:dyDescent="0.35">
      <c r="A88" s="1">
        <v>2042</v>
      </c>
      <c r="B88" s="1">
        <v>4.9229529999999997</v>
      </c>
      <c r="C88" s="1">
        <v>1.5794330000000001</v>
      </c>
      <c r="D88" s="1">
        <v>3.572689</v>
      </c>
      <c r="E88" s="1">
        <f t="shared" si="0"/>
        <v>0.48862693329826323</v>
      </c>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3" ht="14.5" x14ac:dyDescent="0.35">
      <c r="A89" s="1">
        <v>2043</v>
      </c>
      <c r="B89" s="1">
        <v>4.8888930000000004</v>
      </c>
      <c r="C89" s="1">
        <v>1.5767899999999999</v>
      </c>
      <c r="D89" s="1">
        <v>3.5776309999999998</v>
      </c>
      <c r="E89" s="1">
        <f t="shared" si="0"/>
        <v>0.4867808573942824</v>
      </c>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1:33" ht="14.5" x14ac:dyDescent="0.35">
      <c r="A90" s="1">
        <v>2044</v>
      </c>
      <c r="B90" s="1">
        <v>4.8843360000000002</v>
      </c>
      <c r="C90" s="1">
        <v>1.5738179999999999</v>
      </c>
      <c r="D90" s="1">
        <v>3.5810759999999999</v>
      </c>
      <c r="E90" s="1">
        <f t="shared" si="0"/>
        <v>0.48652496257183075</v>
      </c>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1:33" ht="14.5" x14ac:dyDescent="0.35">
      <c r="A91" s="1">
        <v>2045</v>
      </c>
      <c r="B91" s="1">
        <v>4.8630079999999998</v>
      </c>
      <c r="C91" s="1">
        <v>1.5709599999999999</v>
      </c>
      <c r="D91" s="1">
        <v>3.5841059999999998</v>
      </c>
      <c r="E91" s="1">
        <f t="shared" si="0"/>
        <v>0.48542344566430629</v>
      </c>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1:33" ht="14.5" x14ac:dyDescent="0.35">
      <c r="A92" s="1">
        <v>2046</v>
      </c>
      <c r="B92" s="1">
        <v>4.8391479999999998</v>
      </c>
      <c r="C92" s="1">
        <v>1.567191</v>
      </c>
      <c r="D92" s="1">
        <v>3.581931</v>
      </c>
      <c r="E92" s="1">
        <f t="shared" si="0"/>
        <v>0.48448309867474548</v>
      </c>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1:33" ht="14.5" x14ac:dyDescent="0.35">
      <c r="A93" s="1">
        <v>2047</v>
      </c>
      <c r="B93" s="1">
        <v>4.8546899999999997</v>
      </c>
      <c r="C93" s="1">
        <v>1.561682</v>
      </c>
      <c r="D93" s="1">
        <v>3.5738669999999999</v>
      </c>
      <c r="E93" s="1">
        <f t="shared" si="0"/>
        <v>0.48594332928371387</v>
      </c>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1:33" ht="14.5" x14ac:dyDescent="0.35">
      <c r="A94" s="1">
        <v>2048</v>
      </c>
      <c r="B94" s="1">
        <v>4.84572</v>
      </c>
      <c r="C94" s="1">
        <v>1.555966</v>
      </c>
      <c r="D94" s="1">
        <v>3.5622569999999998</v>
      </c>
      <c r="E94" s="1">
        <f t="shared" si="0"/>
        <v>0.48632554401405143</v>
      </c>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3" ht="14.5" x14ac:dyDescent="0.35">
      <c r="A95" s="1">
        <v>2049</v>
      </c>
      <c r="B95" s="1">
        <v>4.8302589999999999</v>
      </c>
      <c r="C95" s="1">
        <v>1.54928</v>
      </c>
      <c r="D95" s="1">
        <v>3.538252</v>
      </c>
      <c r="E95" s="1">
        <f t="shared" si="0"/>
        <v>0.48702972264690797</v>
      </c>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1:33" ht="14.5" x14ac:dyDescent="0.35">
      <c r="A96" s="1">
        <v>2050</v>
      </c>
      <c r="B96" s="1">
        <v>4.8353400000000004</v>
      </c>
      <c r="C96" s="1">
        <v>1.5424610000000001</v>
      </c>
      <c r="D96" s="1">
        <v>3.5109629999999998</v>
      </c>
      <c r="E96" s="1">
        <f t="shared" si="0"/>
        <v>0.48897314163832817</v>
      </c>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1:33" ht="14.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1:33" ht="15" customHeight="1" x14ac:dyDescent="0.35">
      <c r="A98" s="25" t="s">
        <v>180</v>
      </c>
      <c r="B98" s="7">
        <v>30.454449</v>
      </c>
      <c r="C98" s="7">
        <v>29.931808</v>
      </c>
      <c r="D98" s="7">
        <v>29.732624000000001</v>
      </c>
      <c r="E98" s="7">
        <v>29.657565999999999</v>
      </c>
      <c r="F98" s="7">
        <v>29.663188999999999</v>
      </c>
      <c r="G98" s="7">
        <v>29.849364999999999</v>
      </c>
      <c r="H98" s="7">
        <v>30.250845000000002</v>
      </c>
      <c r="I98" s="7">
        <v>30.593702</v>
      </c>
      <c r="J98" s="7">
        <v>30.753353000000001</v>
      </c>
      <c r="K98" s="7">
        <v>30.631550000000001</v>
      </c>
      <c r="L98" s="7">
        <v>30.452465</v>
      </c>
      <c r="M98" s="7">
        <v>30.394573000000001</v>
      </c>
      <c r="N98" s="7">
        <v>30.270491</v>
      </c>
      <c r="O98" s="7">
        <v>30.131779000000002</v>
      </c>
      <c r="P98" s="7">
        <v>30.234314000000001</v>
      </c>
      <c r="Q98" s="7">
        <v>30.257355</v>
      </c>
      <c r="R98" s="7">
        <v>30.084644000000001</v>
      </c>
      <c r="S98" s="7">
        <v>29.993071</v>
      </c>
      <c r="T98" s="7">
        <v>29.893633000000001</v>
      </c>
      <c r="U98" s="7">
        <v>29.942001000000001</v>
      </c>
      <c r="V98" s="7">
        <v>29.852777</v>
      </c>
      <c r="W98" s="7">
        <v>29.694433</v>
      </c>
      <c r="X98" s="7">
        <v>29.642439</v>
      </c>
      <c r="Y98" s="7">
        <v>29.567022000000001</v>
      </c>
      <c r="Z98" s="7">
        <v>29.472882999999999</v>
      </c>
      <c r="AA98" s="7">
        <v>29.460825</v>
      </c>
      <c r="AB98" s="7">
        <v>29.398705</v>
      </c>
      <c r="AC98" s="7">
        <v>29.313385</v>
      </c>
      <c r="AD98" s="7">
        <v>29.319500000000001</v>
      </c>
      <c r="AE98" s="7">
        <v>29.242495999999999</v>
      </c>
      <c r="AF98" s="7">
        <v>29.110025</v>
      </c>
      <c r="AG98" s="7">
        <v>29.024152999999998</v>
      </c>
    </row>
    <row r="99" spans="1:33" ht="15" customHeight="1" x14ac:dyDescent="0.35">
      <c r="A99" s="25" t="s">
        <v>181</v>
      </c>
      <c r="B99" s="1">
        <f t="shared" ref="B99:AG99" si="1">B98/$B$98</f>
        <v>1</v>
      </c>
      <c r="C99" s="1">
        <f t="shared" si="1"/>
        <v>0.98283859937836993</v>
      </c>
      <c r="D99" s="1">
        <f t="shared" si="1"/>
        <v>0.97629820851462457</v>
      </c>
      <c r="E99" s="1">
        <f t="shared" si="1"/>
        <v>0.97383360966405919</v>
      </c>
      <c r="F99" s="1">
        <f t="shared" si="1"/>
        <v>0.97401824606972853</v>
      </c>
      <c r="G99" s="1">
        <f t="shared" si="1"/>
        <v>0.98013150722247511</v>
      </c>
      <c r="H99" s="1">
        <f t="shared" si="1"/>
        <v>0.99331447434823072</v>
      </c>
      <c r="I99" s="1">
        <f t="shared" si="1"/>
        <v>1.0045725010490256</v>
      </c>
      <c r="J99" s="1">
        <f t="shared" si="1"/>
        <v>1.0098147892940044</v>
      </c>
      <c r="K99" s="1">
        <f t="shared" si="1"/>
        <v>1.005815275134349</v>
      </c>
      <c r="L99" s="1">
        <f t="shared" si="1"/>
        <v>0.99993485352501366</v>
      </c>
      <c r="M99" s="1">
        <f t="shared" si="1"/>
        <v>0.99803391616114945</v>
      </c>
      <c r="N99" s="1">
        <f t="shared" si="1"/>
        <v>0.99395956892866455</v>
      </c>
      <c r="O99" s="1">
        <f t="shared" si="1"/>
        <v>0.98940483211500563</v>
      </c>
      <c r="P99" s="1">
        <f t="shared" si="1"/>
        <v>0.99277166367383629</v>
      </c>
      <c r="Q99" s="1">
        <f t="shared" si="1"/>
        <v>0.99352823621927955</v>
      </c>
      <c r="R99" s="1">
        <f t="shared" si="1"/>
        <v>0.98785711079520766</v>
      </c>
      <c r="S99" s="1">
        <f t="shared" si="1"/>
        <v>0.98485022664504618</v>
      </c>
      <c r="T99" s="1">
        <f t="shared" si="1"/>
        <v>0.98158508794560695</v>
      </c>
      <c r="U99" s="1">
        <f t="shared" si="1"/>
        <v>0.98317329596079706</v>
      </c>
      <c r="V99" s="1">
        <f t="shared" si="1"/>
        <v>0.98024354339820763</v>
      </c>
      <c r="W99" s="1">
        <f t="shared" si="1"/>
        <v>0.97504417170706326</v>
      </c>
      <c r="X99" s="1">
        <f t="shared" si="1"/>
        <v>0.97333690062821365</v>
      </c>
      <c r="Y99" s="1">
        <f t="shared" si="1"/>
        <v>0.97086051368061199</v>
      </c>
      <c r="Z99" s="1">
        <f t="shared" si="1"/>
        <v>0.96776937254717688</v>
      </c>
      <c r="AA99" s="1">
        <f t="shared" si="1"/>
        <v>0.96737343696482569</v>
      </c>
      <c r="AB99" s="1">
        <f t="shared" si="1"/>
        <v>0.96533366931051678</v>
      </c>
      <c r="AC99" s="1">
        <f t="shared" si="1"/>
        <v>0.96253210819870683</v>
      </c>
      <c r="AD99" s="1">
        <f t="shared" si="1"/>
        <v>0.96273289987942323</v>
      </c>
      <c r="AE99" s="1">
        <f t="shared" si="1"/>
        <v>0.96020440231901749</v>
      </c>
      <c r="AF99" s="1">
        <f t="shared" si="1"/>
        <v>0.95585459451261123</v>
      </c>
      <c r="AG99" s="1">
        <f t="shared" si="1"/>
        <v>0.95303490797026069</v>
      </c>
    </row>
    <row r="100" spans="1:33" ht="14.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1:33" ht="15" customHeight="1" x14ac:dyDescent="0.35">
      <c r="A101" s="2" t="s">
        <v>182</v>
      </c>
      <c r="B101" s="17">
        <v>2019</v>
      </c>
      <c r="C101" s="25">
        <v>2020</v>
      </c>
      <c r="D101" s="25">
        <f t="shared" ref="D101:AG101" si="2">C101+1</f>
        <v>2021</v>
      </c>
      <c r="E101" s="25">
        <f t="shared" si="2"/>
        <v>2022</v>
      </c>
      <c r="F101" s="25">
        <f t="shared" si="2"/>
        <v>2023</v>
      </c>
      <c r="G101" s="25">
        <f t="shared" si="2"/>
        <v>2024</v>
      </c>
      <c r="H101" s="25">
        <f t="shared" si="2"/>
        <v>2025</v>
      </c>
      <c r="I101" s="25">
        <f t="shared" si="2"/>
        <v>2026</v>
      </c>
      <c r="J101" s="25">
        <f t="shared" si="2"/>
        <v>2027</v>
      </c>
      <c r="K101" s="25">
        <f t="shared" si="2"/>
        <v>2028</v>
      </c>
      <c r="L101" s="25">
        <f t="shared" si="2"/>
        <v>2029</v>
      </c>
      <c r="M101" s="25">
        <f t="shared" si="2"/>
        <v>2030</v>
      </c>
      <c r="N101" s="25">
        <f t="shared" si="2"/>
        <v>2031</v>
      </c>
      <c r="O101" s="25">
        <f t="shared" si="2"/>
        <v>2032</v>
      </c>
      <c r="P101" s="25">
        <f t="shared" si="2"/>
        <v>2033</v>
      </c>
      <c r="Q101" s="25">
        <f t="shared" si="2"/>
        <v>2034</v>
      </c>
      <c r="R101" s="25">
        <f t="shared" si="2"/>
        <v>2035</v>
      </c>
      <c r="S101" s="25">
        <f t="shared" si="2"/>
        <v>2036</v>
      </c>
      <c r="T101" s="25">
        <f t="shared" si="2"/>
        <v>2037</v>
      </c>
      <c r="U101" s="25">
        <f t="shared" si="2"/>
        <v>2038</v>
      </c>
      <c r="V101" s="25">
        <f t="shared" si="2"/>
        <v>2039</v>
      </c>
      <c r="W101" s="25">
        <f t="shared" si="2"/>
        <v>2040</v>
      </c>
      <c r="X101" s="25">
        <f t="shared" si="2"/>
        <v>2041</v>
      </c>
      <c r="Y101" s="25">
        <f t="shared" si="2"/>
        <v>2042</v>
      </c>
      <c r="Z101" s="25">
        <f t="shared" si="2"/>
        <v>2043</v>
      </c>
      <c r="AA101" s="25">
        <f t="shared" si="2"/>
        <v>2044</v>
      </c>
      <c r="AB101" s="25">
        <f t="shared" si="2"/>
        <v>2045</v>
      </c>
      <c r="AC101" s="25">
        <f t="shared" si="2"/>
        <v>2046</v>
      </c>
      <c r="AD101" s="25">
        <f t="shared" si="2"/>
        <v>2047</v>
      </c>
      <c r="AE101" s="25">
        <f t="shared" si="2"/>
        <v>2048</v>
      </c>
      <c r="AF101" s="25">
        <f t="shared" si="2"/>
        <v>2049</v>
      </c>
      <c r="AG101" s="25">
        <f t="shared" si="2"/>
        <v>2050</v>
      </c>
    </row>
    <row r="102" spans="1:33" ht="14.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1:33" ht="15" customHeight="1" x14ac:dyDescent="0.35">
      <c r="A103" s="25" t="s">
        <v>183</v>
      </c>
      <c r="B103" s="25">
        <v>0.58360901653868358</v>
      </c>
      <c r="C103" s="25">
        <v>0.56421125353089441</v>
      </c>
      <c r="D103" s="25">
        <v>0.56286826190980821</v>
      </c>
      <c r="E103" s="25">
        <v>0.55611319200317821</v>
      </c>
      <c r="F103" s="25">
        <v>0.54884262239130532</v>
      </c>
      <c r="G103" s="25">
        <v>0.54635730782792069</v>
      </c>
      <c r="H103" s="25">
        <v>0.54369607693051247</v>
      </c>
      <c r="I103" s="25">
        <v>0.54157353547140896</v>
      </c>
      <c r="J103" s="25">
        <v>0.54006422284417122</v>
      </c>
      <c r="K103" s="25">
        <v>0.53485120985737866</v>
      </c>
      <c r="L103" s="25">
        <v>0.52992166186285239</v>
      </c>
      <c r="M103" s="25">
        <v>0.52489064490668336</v>
      </c>
      <c r="N103" s="25">
        <v>0.51872441767511279</v>
      </c>
      <c r="O103" s="25">
        <v>0.51323250046423419</v>
      </c>
      <c r="P103" s="25">
        <v>0.5115611710656166</v>
      </c>
      <c r="Q103" s="25">
        <v>0.50882605363940081</v>
      </c>
      <c r="R103" s="25">
        <v>0.50384423406834467</v>
      </c>
      <c r="S103" s="25">
        <v>0.50113392883961794</v>
      </c>
      <c r="T103" s="25">
        <v>0.49866868214011778</v>
      </c>
      <c r="U103" s="25">
        <v>0.49866902378645273</v>
      </c>
      <c r="V103" s="25">
        <v>0.49649119616636972</v>
      </c>
      <c r="W103" s="25">
        <v>0.49272488118897012</v>
      </c>
      <c r="X103" s="25">
        <v>0.49051375072539749</v>
      </c>
      <c r="Y103" s="25">
        <v>0.48862693329826318</v>
      </c>
      <c r="Z103" s="25">
        <v>0.4867808573942824</v>
      </c>
      <c r="AA103" s="25">
        <v>0.48652496257183081</v>
      </c>
      <c r="AB103" s="25">
        <v>0.48542344566430629</v>
      </c>
      <c r="AC103" s="25">
        <v>0.48448309867474548</v>
      </c>
      <c r="AD103" s="25">
        <v>0.48594332928371392</v>
      </c>
      <c r="AE103" s="25">
        <v>0.48632554401405143</v>
      </c>
      <c r="AF103" s="25">
        <v>0.48702972264690803</v>
      </c>
      <c r="AG103" s="25">
        <v>0.48897314163832822</v>
      </c>
    </row>
    <row r="104" spans="1:33" ht="14.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1:33" ht="15" customHeight="1" x14ac:dyDescent="0.35">
      <c r="A105" s="18" t="s">
        <v>6</v>
      </c>
      <c r="B105" s="1">
        <f t="shared" ref="B105:K114" si="3">SUMIFS($I$5:$I$55,$B$5:$B$55,$A105)*B$103*B$99*10</f>
        <v>112.98670560188913</v>
      </c>
      <c r="C105" s="1">
        <f t="shared" si="3"/>
        <v>107.35673660645128</v>
      </c>
      <c r="D105" s="1">
        <f t="shared" si="3"/>
        <v>106.38848058177061</v>
      </c>
      <c r="E105" s="1">
        <f t="shared" si="3"/>
        <v>104.84634844028976</v>
      </c>
      <c r="F105" s="1">
        <f t="shared" si="3"/>
        <v>103.49521622402662</v>
      </c>
      <c r="G105" s="1">
        <f t="shared" si="3"/>
        <v>103.67318944641703</v>
      </c>
      <c r="H105" s="1">
        <f t="shared" si="3"/>
        <v>104.55584500197232</v>
      </c>
      <c r="I105" s="1">
        <f t="shared" si="3"/>
        <v>105.32805696750025</v>
      </c>
      <c r="J105" s="1">
        <f t="shared" si="3"/>
        <v>105.58263290718503</v>
      </c>
      <c r="K105" s="1">
        <f t="shared" si="3"/>
        <v>104.14934965221647</v>
      </c>
      <c r="L105" s="1">
        <f t="shared" ref="L105:U114" si="4">SUMIFS($I$5:$I$55,$B$5:$B$55,$A105)*L$103*L$99*10</f>
        <v>102.58615017517143</v>
      </c>
      <c r="M105" s="1">
        <f t="shared" si="4"/>
        <v>101.41903771680126</v>
      </c>
      <c r="N105" s="1">
        <f t="shared" si="4"/>
        <v>99.818436686080702</v>
      </c>
      <c r="O105" s="1">
        <f t="shared" si="4"/>
        <v>98.30905700942624</v>
      </c>
      <c r="P105" s="1">
        <f t="shared" si="4"/>
        <v>98.322360990783238</v>
      </c>
      <c r="Q105" s="1">
        <f t="shared" si="4"/>
        <v>97.871198792619538</v>
      </c>
      <c r="R105" s="1">
        <f t="shared" si="4"/>
        <v>96.359774771627343</v>
      </c>
      <c r="S105" s="1">
        <f t="shared" si="4"/>
        <v>95.549704753701832</v>
      </c>
      <c r="T105" s="1">
        <f t="shared" si="4"/>
        <v>94.764439692674429</v>
      </c>
      <c r="U105" s="1">
        <f t="shared" si="4"/>
        <v>94.917833908593991</v>
      </c>
      <c r="V105" s="1">
        <f t="shared" ref="V105:AG114" si="5">SUMIFS($I$5:$I$55,$B$5:$B$55,$A105)*V$103*V$99*10</f>
        <v>94.221691227092094</v>
      </c>
      <c r="W105" s="1">
        <f t="shared" si="5"/>
        <v>93.010962180258602</v>
      </c>
      <c r="X105" s="1">
        <f t="shared" si="5"/>
        <v>92.431441912697622</v>
      </c>
      <c r="Y105" s="1">
        <f t="shared" si="5"/>
        <v>91.84163208108194</v>
      </c>
      <c r="Z105" s="1">
        <f t="shared" si="5"/>
        <v>91.203334714146251</v>
      </c>
      <c r="AA105" s="1">
        <f t="shared" si="5"/>
        <v>91.118096561100344</v>
      </c>
      <c r="AB105" s="1">
        <f t="shared" si="5"/>
        <v>90.720107380271941</v>
      </c>
      <c r="AC105" s="1">
        <f t="shared" si="5"/>
        <v>90.281592225343076</v>
      </c>
      <c r="AD105" s="1">
        <f t="shared" si="5"/>
        <v>90.57259087997268</v>
      </c>
      <c r="AE105" s="1">
        <f t="shared" si="5"/>
        <v>90.405765323232743</v>
      </c>
      <c r="AF105" s="1">
        <f t="shared" si="5"/>
        <v>90.126530183689951</v>
      </c>
      <c r="AG105" s="1">
        <f t="shared" si="5"/>
        <v>90.219240380778913</v>
      </c>
    </row>
    <row r="106" spans="1:33" ht="15" customHeight="1" x14ac:dyDescent="0.35">
      <c r="A106" s="18" t="s">
        <v>3</v>
      </c>
      <c r="B106" s="1">
        <f t="shared" si="3"/>
        <v>56.201548292675234</v>
      </c>
      <c r="C106" s="1">
        <f t="shared" si="3"/>
        <v>53.401104004138737</v>
      </c>
      <c r="D106" s="1">
        <f t="shared" si="3"/>
        <v>52.919476653019174</v>
      </c>
      <c r="E106" s="1">
        <f t="shared" si="3"/>
        <v>52.152393361569764</v>
      </c>
      <c r="F106" s="1">
        <f t="shared" si="3"/>
        <v>51.480316747798369</v>
      </c>
      <c r="G106" s="1">
        <f t="shared" si="3"/>
        <v>51.568843717406814</v>
      </c>
      <c r="H106" s="1">
        <f t="shared" si="3"/>
        <v>52.00789190955544</v>
      </c>
      <c r="I106" s="1">
        <f t="shared" si="3"/>
        <v>52.392003543234893</v>
      </c>
      <c r="J106" s="1">
        <f t="shared" si="3"/>
        <v>52.518634033894216</v>
      </c>
      <c r="K106" s="1">
        <f t="shared" si="3"/>
        <v>51.80569406770892</v>
      </c>
      <c r="L106" s="1">
        <f t="shared" si="4"/>
        <v>51.028131517918432</v>
      </c>
      <c r="M106" s="1">
        <f t="shared" si="4"/>
        <v>50.447589525454354</v>
      </c>
      <c r="N106" s="1">
        <f t="shared" si="4"/>
        <v>49.651422793747798</v>
      </c>
      <c r="O106" s="1">
        <f t="shared" si="4"/>
        <v>48.900631146734234</v>
      </c>
      <c r="P106" s="1">
        <f t="shared" si="4"/>
        <v>48.907248777956752</v>
      </c>
      <c r="Q106" s="1">
        <f t="shared" si="4"/>
        <v>48.682832870502395</v>
      </c>
      <c r="R106" s="1">
        <f t="shared" si="4"/>
        <v>47.931024331134893</v>
      </c>
      <c r="S106" s="1">
        <f t="shared" si="4"/>
        <v>47.52808144515231</v>
      </c>
      <c r="T106" s="1">
        <f t="shared" si="4"/>
        <v>47.137476975230108</v>
      </c>
      <c r="U106" s="1">
        <f t="shared" si="4"/>
        <v>47.213777920442169</v>
      </c>
      <c r="V106" s="1">
        <f t="shared" si="5"/>
        <v>46.867504468847983</v>
      </c>
      <c r="W106" s="1">
        <f t="shared" si="5"/>
        <v>46.26526682830012</v>
      </c>
      <c r="X106" s="1">
        <f t="shared" si="5"/>
        <v>45.977003389425519</v>
      </c>
      <c r="Y106" s="1">
        <f t="shared" si="5"/>
        <v>45.683621742810907</v>
      </c>
      <c r="Z106" s="1">
        <f t="shared" si="5"/>
        <v>45.36612155460891</v>
      </c>
      <c r="AA106" s="1">
        <f t="shared" si="5"/>
        <v>45.323722617944028</v>
      </c>
      <c r="AB106" s="1">
        <f t="shared" si="5"/>
        <v>45.125755892149741</v>
      </c>
      <c r="AC106" s="1">
        <f t="shared" si="5"/>
        <v>44.90763084349453</v>
      </c>
      <c r="AD106" s="1">
        <f t="shared" si="5"/>
        <v>45.05237862469717</v>
      </c>
      <c r="AE106" s="1">
        <f t="shared" si="5"/>
        <v>44.969396697455146</v>
      </c>
      <c r="AF106" s="1">
        <f t="shared" si="5"/>
        <v>44.830500292816858</v>
      </c>
      <c r="AG106" s="1">
        <f t="shared" si="5"/>
        <v>44.87661595386885</v>
      </c>
    </row>
    <row r="107" spans="1:33" ht="15" customHeight="1" x14ac:dyDescent="0.35">
      <c r="A107" s="18" t="s">
        <v>14</v>
      </c>
      <c r="B107" s="1">
        <f t="shared" si="3"/>
        <v>45.404781486709581</v>
      </c>
      <c r="C107" s="1">
        <f t="shared" si="3"/>
        <v>43.142324937923092</v>
      </c>
      <c r="D107" s="1">
        <f t="shared" si="3"/>
        <v>42.753222051971875</v>
      </c>
      <c r="E107" s="1">
        <f t="shared" si="3"/>
        <v>42.133501594289996</v>
      </c>
      <c r="F107" s="1">
        <f t="shared" si="3"/>
        <v>41.590536271845409</v>
      </c>
      <c r="G107" s="1">
        <f t="shared" si="3"/>
        <v>41.662056502744029</v>
      </c>
      <c r="H107" s="1">
        <f t="shared" si="3"/>
        <v>42.016760026619039</v>
      </c>
      <c r="I107" s="1">
        <f t="shared" si="3"/>
        <v>42.32708074417107</v>
      </c>
      <c r="J107" s="1">
        <f t="shared" si="3"/>
        <v>42.429384505056802</v>
      </c>
      <c r="K107" s="1">
        <f t="shared" si="3"/>
        <v>41.853406006934094</v>
      </c>
      <c r="L107" s="1">
        <f t="shared" si="4"/>
        <v>41.225219440229012</v>
      </c>
      <c r="M107" s="1">
        <f t="shared" si="4"/>
        <v>40.756204206441822</v>
      </c>
      <c r="N107" s="1">
        <f t="shared" si="4"/>
        <v>40.112987469922928</v>
      </c>
      <c r="O107" s="1">
        <f t="shared" si="4"/>
        <v>39.506428901515292</v>
      </c>
      <c r="P107" s="1">
        <f t="shared" si="4"/>
        <v>39.511775232866405</v>
      </c>
      <c r="Q107" s="1">
        <f t="shared" si="4"/>
        <v>39.330471415629141</v>
      </c>
      <c r="R107" s="1">
        <f t="shared" si="4"/>
        <v>38.723091308019669</v>
      </c>
      <c r="S107" s="1">
        <f t="shared" si="4"/>
        <v>38.397556972303732</v>
      </c>
      <c r="T107" s="1">
        <f t="shared" si="4"/>
        <v>38.081990744266896</v>
      </c>
      <c r="U107" s="1">
        <f t="shared" si="4"/>
        <v>38.143633667813091</v>
      </c>
      <c r="V107" s="1">
        <f t="shared" si="5"/>
        <v>37.86388211501945</v>
      </c>
      <c r="W107" s="1">
        <f t="shared" si="5"/>
        <v>37.37733914062045</v>
      </c>
      <c r="X107" s="1">
        <f t="shared" si="5"/>
        <v>37.144453413263811</v>
      </c>
      <c r="Y107" s="1">
        <f t="shared" si="5"/>
        <v>36.907432726798419</v>
      </c>
      <c r="Z107" s="1">
        <f t="shared" si="5"/>
        <v>36.650926863432744</v>
      </c>
      <c r="AA107" s="1">
        <f t="shared" si="5"/>
        <v>36.616673101516561</v>
      </c>
      <c r="AB107" s="1">
        <f t="shared" si="5"/>
        <v>36.456737366658871</v>
      </c>
      <c r="AC107" s="1">
        <f t="shared" si="5"/>
        <v>36.280515883944695</v>
      </c>
      <c r="AD107" s="1">
        <f t="shared" si="5"/>
        <v>36.39745645899729</v>
      </c>
      <c r="AE107" s="1">
        <f t="shared" si="5"/>
        <v>36.3304160234892</v>
      </c>
      <c r="AF107" s="1">
        <f t="shared" si="5"/>
        <v>36.218202728776234</v>
      </c>
      <c r="AG107" s="1">
        <f t="shared" si="5"/>
        <v>36.255459202606403</v>
      </c>
    </row>
    <row r="108" spans="1:33" ht="15" customHeight="1" x14ac:dyDescent="0.35">
      <c r="A108" s="18" t="s">
        <v>10</v>
      </c>
      <c r="B108" s="1">
        <f t="shared" si="3"/>
        <v>63.321578294447171</v>
      </c>
      <c r="C108" s="1">
        <f t="shared" si="3"/>
        <v>60.16635290185932</v>
      </c>
      <c r="D108" s="1">
        <f t="shared" si="3"/>
        <v>59.623709416953055</v>
      </c>
      <c r="E108" s="1">
        <f t="shared" si="3"/>
        <v>58.759446310802886</v>
      </c>
      <c r="F108" s="1">
        <f t="shared" si="3"/>
        <v>58.002226034643002</v>
      </c>
      <c r="G108" s="1">
        <f t="shared" si="3"/>
        <v>58.101968258968213</v>
      </c>
      <c r="H108" s="1">
        <f t="shared" si="3"/>
        <v>58.596638340464857</v>
      </c>
      <c r="I108" s="1">
        <f t="shared" si="3"/>
        <v>59.029412091806691</v>
      </c>
      <c r="J108" s="1">
        <f t="shared" si="3"/>
        <v>59.172085074532944</v>
      </c>
      <c r="K108" s="1">
        <f t="shared" si="3"/>
        <v>58.368824572652301</v>
      </c>
      <c r="L108" s="1">
        <f t="shared" si="4"/>
        <v>57.492754617800095</v>
      </c>
      <c r="M108" s="1">
        <f t="shared" si="4"/>
        <v>56.838665249343677</v>
      </c>
      <c r="N108" s="1">
        <f t="shared" si="4"/>
        <v>55.941634196486348</v>
      </c>
      <c r="O108" s="1">
        <f t="shared" si="4"/>
        <v>55.095726681419144</v>
      </c>
      <c r="P108" s="1">
        <f t="shared" si="4"/>
        <v>55.103182683367677</v>
      </c>
      <c r="Q108" s="1">
        <f t="shared" si="4"/>
        <v>54.85033610020259</v>
      </c>
      <c r="R108" s="1">
        <f t="shared" si="4"/>
        <v>54.003282865297351</v>
      </c>
      <c r="S108" s="1">
        <f t="shared" si="4"/>
        <v>53.549292178598392</v>
      </c>
      <c r="T108" s="1">
        <f t="shared" si="4"/>
        <v>53.10920303024367</v>
      </c>
      <c r="U108" s="1">
        <f t="shared" si="4"/>
        <v>53.195170346500262</v>
      </c>
      <c r="V108" s="1">
        <f t="shared" si="5"/>
        <v>52.805028399480847</v>
      </c>
      <c r="W108" s="1">
        <f t="shared" si="5"/>
        <v>52.126494816932116</v>
      </c>
      <c r="X108" s="1">
        <f t="shared" si="5"/>
        <v>51.801712022353776</v>
      </c>
      <c r="Y108" s="1">
        <f t="shared" si="5"/>
        <v>51.471162607424532</v>
      </c>
      <c r="Z108" s="1">
        <f t="shared" si="5"/>
        <v>51.113439134735899</v>
      </c>
      <c r="AA108" s="1">
        <f t="shared" si="5"/>
        <v>51.065668785534022</v>
      </c>
      <c r="AB108" s="1">
        <f t="shared" si="5"/>
        <v>50.842622163013978</v>
      </c>
      <c r="AC108" s="1">
        <f t="shared" si="5"/>
        <v>50.596863411413871</v>
      </c>
      <c r="AD108" s="1">
        <f t="shared" si="5"/>
        <v>50.759948917753292</v>
      </c>
      <c r="AE108" s="1">
        <f t="shared" si="5"/>
        <v>50.666454222989437</v>
      </c>
      <c r="AF108" s="1">
        <f t="shared" si="5"/>
        <v>50.509961389103104</v>
      </c>
      <c r="AG108" s="1">
        <f t="shared" si="5"/>
        <v>50.561919324971647</v>
      </c>
    </row>
    <row r="109" spans="1:33" ht="15" customHeight="1" x14ac:dyDescent="0.35">
      <c r="A109" s="18" t="s">
        <v>16</v>
      </c>
      <c r="B109" s="1">
        <f t="shared" si="3"/>
        <v>96.762374942113723</v>
      </c>
      <c r="C109" s="1">
        <f t="shared" si="3"/>
        <v>91.940841577219118</v>
      </c>
      <c r="D109" s="1">
        <f t="shared" si="3"/>
        <v>91.111622316413047</v>
      </c>
      <c r="E109" s="1">
        <f t="shared" si="3"/>
        <v>89.790932703512595</v>
      </c>
      <c r="F109" s="1">
        <f t="shared" si="3"/>
        <v>88.633816373675671</v>
      </c>
      <c r="G109" s="1">
        <f t="shared" si="3"/>
        <v>88.786233523842668</v>
      </c>
      <c r="H109" s="1">
        <f t="shared" si="3"/>
        <v>89.542144118424631</v>
      </c>
      <c r="I109" s="1">
        <f t="shared" si="3"/>
        <v>90.203470274853004</v>
      </c>
      <c r="J109" s="1">
        <f t="shared" si="3"/>
        <v>90.421490371959095</v>
      </c>
      <c r="K109" s="1">
        <f t="shared" si="3"/>
        <v>89.194019485214284</v>
      </c>
      <c r="L109" s="1">
        <f t="shared" si="4"/>
        <v>87.855287701670562</v>
      </c>
      <c r="M109" s="1">
        <f t="shared" si="4"/>
        <v>86.855766804987837</v>
      </c>
      <c r="N109" s="1">
        <f t="shared" si="4"/>
        <v>85.485004145414166</v>
      </c>
      <c r="O109" s="1">
        <f t="shared" si="4"/>
        <v>84.192363905799951</v>
      </c>
      <c r="P109" s="1">
        <f t="shared" si="4"/>
        <v>84.203757501404226</v>
      </c>
      <c r="Q109" s="1">
        <f t="shared" si="4"/>
        <v>83.817379957728932</v>
      </c>
      <c r="R109" s="1">
        <f t="shared" si="4"/>
        <v>82.522988931486637</v>
      </c>
      <c r="S109" s="1">
        <f t="shared" si="4"/>
        <v>81.829240951259109</v>
      </c>
      <c r="T109" s="1">
        <f t="shared" si="4"/>
        <v>81.156736059118913</v>
      </c>
      <c r="U109" s="1">
        <f t="shared" si="4"/>
        <v>81.288103626264927</v>
      </c>
      <c r="V109" s="1">
        <f t="shared" si="5"/>
        <v>80.691923581879479</v>
      </c>
      <c r="W109" s="1">
        <f t="shared" si="5"/>
        <v>79.655049222556158</v>
      </c>
      <c r="X109" s="1">
        <f t="shared" si="5"/>
        <v>79.158745191762719</v>
      </c>
      <c r="Y109" s="1">
        <f t="shared" si="5"/>
        <v>78.653629127290188</v>
      </c>
      <c r="Z109" s="1">
        <f t="shared" si="5"/>
        <v>78.106988097135584</v>
      </c>
      <c r="AA109" s="1">
        <f t="shared" si="5"/>
        <v>78.03398972019852</v>
      </c>
      <c r="AB109" s="1">
        <f t="shared" si="5"/>
        <v>77.693149812237024</v>
      </c>
      <c r="AC109" s="1">
        <f t="shared" si="5"/>
        <v>77.317603259100636</v>
      </c>
      <c r="AD109" s="1">
        <f t="shared" si="5"/>
        <v>77.566815949893964</v>
      </c>
      <c r="AE109" s="1">
        <f t="shared" si="5"/>
        <v>77.423945715867731</v>
      </c>
      <c r="AF109" s="1">
        <f t="shared" si="5"/>
        <v>77.184807357726214</v>
      </c>
      <c r="AG109" s="1">
        <f t="shared" si="5"/>
        <v>77.264204830233169</v>
      </c>
    </row>
    <row r="110" spans="1:33" ht="15" customHeight="1" x14ac:dyDescent="0.35">
      <c r="A110" s="18" t="s">
        <v>20</v>
      </c>
      <c r="B110" s="1">
        <f t="shared" si="3"/>
        <v>58.477623457176094</v>
      </c>
      <c r="C110" s="1">
        <f t="shared" si="3"/>
        <v>55.563765537016621</v>
      </c>
      <c r="D110" s="1">
        <f t="shared" si="3"/>
        <v>55.062633028375089</v>
      </c>
      <c r="E110" s="1">
        <f t="shared" si="3"/>
        <v>54.264484058455757</v>
      </c>
      <c r="F110" s="1">
        <f t="shared" si="3"/>
        <v>53.565189388674938</v>
      </c>
      <c r="G110" s="1">
        <f t="shared" si="3"/>
        <v>53.657301562660045</v>
      </c>
      <c r="H110" s="1">
        <f t="shared" si="3"/>
        <v>54.114130522715001</v>
      </c>
      <c r="I110" s="1">
        <f t="shared" si="3"/>
        <v>54.513798079253739</v>
      </c>
      <c r="J110" s="1">
        <f t="shared" si="3"/>
        <v>54.645556907541021</v>
      </c>
      <c r="K110" s="1">
        <f t="shared" si="3"/>
        <v>53.903743983223592</v>
      </c>
      <c r="L110" s="1">
        <f t="shared" si="4"/>
        <v>53.094691361323221</v>
      </c>
      <c r="M110" s="1">
        <f t="shared" si="4"/>
        <v>52.490638322435359</v>
      </c>
      <c r="N110" s="1">
        <f t="shared" si="4"/>
        <v>51.662228078229795</v>
      </c>
      <c r="O110" s="1">
        <f t="shared" si="4"/>
        <v>50.881030538969576</v>
      </c>
      <c r="P110" s="1">
        <f t="shared" si="4"/>
        <v>50.88791617394876</v>
      </c>
      <c r="Q110" s="1">
        <f t="shared" si="4"/>
        <v>50.654411771799992</v>
      </c>
      <c r="R110" s="1">
        <f t="shared" si="4"/>
        <v>49.872156157629448</v>
      </c>
      <c r="S110" s="1">
        <f t="shared" si="4"/>
        <v>49.452894712401459</v>
      </c>
      <c r="T110" s="1">
        <f t="shared" si="4"/>
        <v>49.046471369865579</v>
      </c>
      <c r="U110" s="1">
        <f t="shared" si="4"/>
        <v>49.125862384509915</v>
      </c>
      <c r="V110" s="1">
        <f t="shared" si="5"/>
        <v>48.765565397492914</v>
      </c>
      <c r="W110" s="1">
        <f t="shared" si="5"/>
        <v>48.138938070567718</v>
      </c>
      <c r="X110" s="1">
        <f t="shared" si="5"/>
        <v>47.839000411427165</v>
      </c>
      <c r="Y110" s="1">
        <f t="shared" si="5"/>
        <v>47.533737265105422</v>
      </c>
      <c r="Z110" s="1">
        <f t="shared" si="5"/>
        <v>47.203378813829829</v>
      </c>
      <c r="AA110" s="1">
        <f t="shared" si="5"/>
        <v>47.159262786271974</v>
      </c>
      <c r="AB110" s="1">
        <f t="shared" si="5"/>
        <v>46.953278716442398</v>
      </c>
      <c r="AC110" s="1">
        <f t="shared" si="5"/>
        <v>46.726319943075296</v>
      </c>
      <c r="AD110" s="1">
        <f t="shared" si="5"/>
        <v>46.876929783952804</v>
      </c>
      <c r="AE110" s="1">
        <f t="shared" si="5"/>
        <v>46.790587217912822</v>
      </c>
      <c r="AF110" s="1">
        <f t="shared" si="5"/>
        <v>46.646065725236227</v>
      </c>
      <c r="AG110" s="1">
        <f t="shared" si="5"/>
        <v>46.694048998729578</v>
      </c>
    </row>
    <row r="111" spans="1:33" ht="15" customHeight="1" x14ac:dyDescent="0.35">
      <c r="A111" s="18" t="s">
        <v>23</v>
      </c>
      <c r="B111" s="1">
        <f t="shared" si="3"/>
        <v>107.44241994477164</v>
      </c>
      <c r="C111" s="1">
        <f t="shared" si="3"/>
        <v>102.08871492380001</v>
      </c>
      <c r="D111" s="1">
        <f t="shared" si="3"/>
        <v>101.1679714623139</v>
      </c>
      <c r="E111" s="1">
        <f t="shared" si="3"/>
        <v>99.701512127362335</v>
      </c>
      <c r="F111" s="1">
        <f t="shared" si="3"/>
        <v>98.41668030394267</v>
      </c>
      <c r="G111" s="1">
        <f t="shared" si="3"/>
        <v>98.585920336184785</v>
      </c>
      <c r="H111" s="1">
        <f t="shared" si="3"/>
        <v>99.425263764788752</v>
      </c>
      <c r="I111" s="1">
        <f t="shared" si="3"/>
        <v>100.15958309771072</v>
      </c>
      <c r="J111" s="1">
        <f t="shared" si="3"/>
        <v>100.40166693291718</v>
      </c>
      <c r="K111" s="1">
        <f t="shared" si="3"/>
        <v>99.038715242629394</v>
      </c>
      <c r="L111" s="1">
        <f t="shared" si="4"/>
        <v>97.552222351493057</v>
      </c>
      <c r="M111" s="1">
        <f t="shared" si="4"/>
        <v>96.442380390821853</v>
      </c>
      <c r="N111" s="1">
        <f t="shared" si="4"/>
        <v>94.920321249522019</v>
      </c>
      <c r="O111" s="1">
        <f t="shared" si="4"/>
        <v>93.485007207827323</v>
      </c>
      <c r="P111" s="1">
        <f t="shared" si="4"/>
        <v>93.497658359520628</v>
      </c>
      <c r="Q111" s="1">
        <f t="shared" si="4"/>
        <v>93.068634802279234</v>
      </c>
      <c r="R111" s="1">
        <f t="shared" si="4"/>
        <v>91.631376732730345</v>
      </c>
      <c r="S111" s="1">
        <f t="shared" si="4"/>
        <v>90.861057051428247</v>
      </c>
      <c r="T111" s="1">
        <f t="shared" si="4"/>
        <v>90.11432514163927</v>
      </c>
      <c r="U111" s="1">
        <f t="shared" si="4"/>
        <v>90.26019226535206</v>
      </c>
      <c r="V111" s="1">
        <f t="shared" si="5"/>
        <v>89.598209477828803</v>
      </c>
      <c r="W111" s="1">
        <f t="shared" si="5"/>
        <v>88.446891205504159</v>
      </c>
      <c r="X111" s="1">
        <f t="shared" si="5"/>
        <v>87.895808141155115</v>
      </c>
      <c r="Y111" s="1">
        <f t="shared" si="5"/>
        <v>87.334940424210657</v>
      </c>
      <c r="Z111" s="1">
        <f t="shared" si="5"/>
        <v>86.727964467326075</v>
      </c>
      <c r="AA111" s="1">
        <f t="shared" si="5"/>
        <v>86.646908971583528</v>
      </c>
      <c r="AB111" s="1">
        <f t="shared" si="5"/>
        <v>86.268449218533391</v>
      </c>
      <c r="AC111" s="1">
        <f t="shared" si="5"/>
        <v>85.851452110979665</v>
      </c>
      <c r="AD111" s="1">
        <f t="shared" si="5"/>
        <v>86.128171389478169</v>
      </c>
      <c r="AE111" s="1">
        <f t="shared" si="5"/>
        <v>85.969532004169167</v>
      </c>
      <c r="AF111" s="1">
        <f t="shared" si="5"/>
        <v>85.703999002155598</v>
      </c>
      <c r="AG111" s="1">
        <f t="shared" si="5"/>
        <v>85.79215988688739</v>
      </c>
    </row>
    <row r="112" spans="1:33" ht="15" customHeight="1" x14ac:dyDescent="0.35">
      <c r="A112" s="18" t="s">
        <v>133</v>
      </c>
      <c r="B112" s="1">
        <f t="shared" si="3"/>
        <v>70.208164689603635</v>
      </c>
      <c r="C112" s="1">
        <f t="shared" si="3"/>
        <v>66.709790360310379</v>
      </c>
      <c r="D112" s="1">
        <f t="shared" si="3"/>
        <v>66.108131270594029</v>
      </c>
      <c r="E112" s="1">
        <f t="shared" si="3"/>
        <v>65.149874573175921</v>
      </c>
      <c r="F112" s="1">
        <f t="shared" si="3"/>
        <v>64.31030223011571</v>
      </c>
      <c r="G112" s="1">
        <f t="shared" si="3"/>
        <v>64.420891995888255</v>
      </c>
      <c r="H112" s="1">
        <f t="shared" si="3"/>
        <v>64.969360298229688</v>
      </c>
      <c r="I112" s="1">
        <f t="shared" si="3"/>
        <v>65.449200687966311</v>
      </c>
      <c r="J112" s="1">
        <f t="shared" si="3"/>
        <v>65.607390179413017</v>
      </c>
      <c r="K112" s="1">
        <f t="shared" si="3"/>
        <v>64.716770470876241</v>
      </c>
      <c r="L112" s="1">
        <f t="shared" si="4"/>
        <v>63.745422861947944</v>
      </c>
      <c r="M112" s="1">
        <f t="shared" si="4"/>
        <v>63.020197506875988</v>
      </c>
      <c r="N112" s="1">
        <f t="shared" si="4"/>
        <v>62.025609159790854</v>
      </c>
      <c r="O112" s="1">
        <f t="shared" si="4"/>
        <v>61.08770432972095</v>
      </c>
      <c r="P112" s="1">
        <f t="shared" si="4"/>
        <v>61.095971214830705</v>
      </c>
      <c r="Q112" s="1">
        <f t="shared" si="4"/>
        <v>60.815626109256876</v>
      </c>
      <c r="R112" s="1">
        <f t="shared" si="4"/>
        <v>59.876450955716791</v>
      </c>
      <c r="S112" s="1">
        <f t="shared" si="4"/>
        <v>59.373086166685589</v>
      </c>
      <c r="T112" s="1">
        <f t="shared" si="4"/>
        <v>58.885134788371559</v>
      </c>
      <c r="U112" s="1">
        <f t="shared" si="4"/>
        <v>58.980451545474473</v>
      </c>
      <c r="V112" s="1">
        <f t="shared" si="5"/>
        <v>58.547879414355258</v>
      </c>
      <c r="W112" s="1">
        <f t="shared" si="5"/>
        <v>57.795551396100763</v>
      </c>
      <c r="X112" s="1">
        <f t="shared" si="5"/>
        <v>57.435446601743401</v>
      </c>
      <c r="Y112" s="1">
        <f t="shared" si="5"/>
        <v>57.068948033854106</v>
      </c>
      <c r="Z112" s="1">
        <f t="shared" si="5"/>
        <v>56.672320072891509</v>
      </c>
      <c r="AA112" s="1">
        <f t="shared" si="5"/>
        <v>56.619354423039105</v>
      </c>
      <c r="AB112" s="1">
        <f t="shared" si="5"/>
        <v>56.37205019548923</v>
      </c>
      <c r="AC112" s="1">
        <f t="shared" si="5"/>
        <v>56.099563763991597</v>
      </c>
      <c r="AD112" s="1">
        <f t="shared" si="5"/>
        <v>56.28038575857807</v>
      </c>
      <c r="AE112" s="1">
        <f t="shared" si="5"/>
        <v>56.176722977194736</v>
      </c>
      <c r="AF112" s="1">
        <f t="shared" si="5"/>
        <v>56.003210646166849</v>
      </c>
      <c r="AG112" s="1">
        <f t="shared" si="5"/>
        <v>56.060819306857965</v>
      </c>
    </row>
    <row r="113" spans="1:33" ht="15" customHeight="1" x14ac:dyDescent="0.35">
      <c r="A113" s="18" t="s">
        <v>26</v>
      </c>
      <c r="B113" s="1">
        <f t="shared" si="3"/>
        <v>61.570751244831129</v>
      </c>
      <c r="C113" s="1">
        <f t="shared" si="3"/>
        <v>58.502767107337867</v>
      </c>
      <c r="D113" s="1">
        <f t="shared" si="3"/>
        <v>57.975127589756198</v>
      </c>
      <c r="E113" s="1">
        <f t="shared" si="3"/>
        <v>57.134761159352124</v>
      </c>
      <c r="F113" s="1">
        <f t="shared" si="3"/>
        <v>56.398477849353348</v>
      </c>
      <c r="G113" s="1">
        <f t="shared" si="3"/>
        <v>56.49546222415804</v>
      </c>
      <c r="H113" s="1">
        <f t="shared" si="3"/>
        <v>56.976454791880577</v>
      </c>
      <c r="I113" s="1">
        <f t="shared" si="3"/>
        <v>57.397262448715274</v>
      </c>
      <c r="J113" s="1">
        <f t="shared" si="3"/>
        <v>57.535990556343094</v>
      </c>
      <c r="K113" s="1">
        <f t="shared" si="3"/>
        <v>56.754940022256392</v>
      </c>
      <c r="L113" s="1">
        <f t="shared" si="4"/>
        <v>55.903093199796416</v>
      </c>
      <c r="M113" s="1">
        <f t="shared" si="4"/>
        <v>55.267089251665979</v>
      </c>
      <c r="N113" s="1">
        <f t="shared" si="4"/>
        <v>54.394860900730968</v>
      </c>
      <c r="O113" s="1">
        <f t="shared" si="4"/>
        <v>53.572342533545807</v>
      </c>
      <c r="P113" s="1">
        <f t="shared" si="4"/>
        <v>53.579592378758434</v>
      </c>
      <c r="Q113" s="1">
        <f t="shared" si="4"/>
        <v>53.333736945358282</v>
      </c>
      <c r="R113" s="1">
        <f t="shared" si="4"/>
        <v>52.51010453722462</v>
      </c>
      <c r="S113" s="1">
        <f t="shared" si="4"/>
        <v>52.068666588406735</v>
      </c>
      <c r="T113" s="1">
        <f t="shared" si="4"/>
        <v>51.640745803601</v>
      </c>
      <c r="U113" s="1">
        <f t="shared" si="4"/>
        <v>51.724336143371225</v>
      </c>
      <c r="V113" s="1">
        <f t="shared" si="5"/>
        <v>51.34498153129244</v>
      </c>
      <c r="W113" s="1">
        <f t="shared" si="5"/>
        <v>50.685209245957033</v>
      </c>
      <c r="X113" s="1">
        <f t="shared" si="5"/>
        <v>50.369406620814047</v>
      </c>
      <c r="Y113" s="1">
        <f t="shared" si="5"/>
        <v>50.04799682104413</v>
      </c>
      <c r="Z113" s="1">
        <f t="shared" si="5"/>
        <v>49.700164319950574</v>
      </c>
      <c r="AA113" s="1">
        <f t="shared" si="5"/>
        <v>49.653714809897139</v>
      </c>
      <c r="AB113" s="1">
        <f t="shared" si="5"/>
        <v>49.43683537509655</v>
      </c>
      <c r="AC113" s="1">
        <f t="shared" si="5"/>
        <v>49.197871796351734</v>
      </c>
      <c r="AD113" s="1">
        <f t="shared" si="5"/>
        <v>49.356448026018178</v>
      </c>
      <c r="AE113" s="1">
        <f t="shared" si="5"/>
        <v>49.265538438021991</v>
      </c>
      <c r="AF113" s="1">
        <f t="shared" si="5"/>
        <v>49.113372594934354</v>
      </c>
      <c r="AG113" s="1">
        <f t="shared" si="5"/>
        <v>49.163893905848013</v>
      </c>
    </row>
    <row r="114" spans="1:33" ht="15" customHeight="1" x14ac:dyDescent="0.35">
      <c r="A114" s="18" t="s">
        <v>29</v>
      </c>
      <c r="B114" s="1">
        <f t="shared" si="3"/>
        <v>60.22845050679215</v>
      </c>
      <c r="C114" s="1">
        <f t="shared" si="3"/>
        <v>57.227351331538088</v>
      </c>
      <c r="D114" s="1">
        <f t="shared" si="3"/>
        <v>56.711214855571939</v>
      </c>
      <c r="E114" s="1">
        <f t="shared" si="3"/>
        <v>55.889169209906527</v>
      </c>
      <c r="F114" s="1">
        <f t="shared" si="3"/>
        <v>55.168937573964605</v>
      </c>
      <c r="G114" s="1">
        <f t="shared" si="3"/>
        <v>55.263807597470233</v>
      </c>
      <c r="H114" s="1">
        <f t="shared" si="3"/>
        <v>55.734314071299295</v>
      </c>
      <c r="I114" s="1">
        <f t="shared" si="3"/>
        <v>56.145947722345177</v>
      </c>
      <c r="J114" s="1">
        <f t="shared" si="3"/>
        <v>56.281651425730878</v>
      </c>
      <c r="K114" s="1">
        <f t="shared" si="3"/>
        <v>55.517628533619515</v>
      </c>
      <c r="L114" s="1">
        <f t="shared" si="4"/>
        <v>54.684352779326915</v>
      </c>
      <c r="M114" s="1">
        <f t="shared" si="4"/>
        <v>54.062214320113064</v>
      </c>
      <c r="N114" s="1">
        <f t="shared" si="4"/>
        <v>53.209001373985174</v>
      </c>
      <c r="O114" s="1">
        <f t="shared" si="4"/>
        <v>52.404414686842919</v>
      </c>
      <c r="P114" s="1">
        <f t="shared" si="4"/>
        <v>52.41150647855801</v>
      </c>
      <c r="Q114" s="1">
        <f t="shared" si="4"/>
        <v>52.1710109266443</v>
      </c>
      <c r="R114" s="1">
        <f t="shared" si="4"/>
        <v>51.365334485702185</v>
      </c>
      <c r="S114" s="1">
        <f t="shared" si="4"/>
        <v>50.933520302593116</v>
      </c>
      <c r="T114" s="1">
        <f t="shared" si="4"/>
        <v>50.514928596508277</v>
      </c>
      <c r="U114" s="1">
        <f t="shared" si="4"/>
        <v>50.596696587638959</v>
      </c>
      <c r="V114" s="1">
        <f t="shared" si="5"/>
        <v>50.225612265681328</v>
      </c>
      <c r="W114" s="1">
        <f t="shared" si="5"/>
        <v>49.580223641542808</v>
      </c>
      <c r="X114" s="1">
        <f t="shared" si="5"/>
        <v>49.271305812966915</v>
      </c>
      <c r="Y114" s="1">
        <f t="shared" si="5"/>
        <v>48.956903051485824</v>
      </c>
      <c r="Z114" s="1">
        <f t="shared" si="5"/>
        <v>48.616653628615154</v>
      </c>
      <c r="AA114" s="1">
        <f t="shared" si="5"/>
        <v>48.571216761908865</v>
      </c>
      <c r="AB114" s="1">
        <f t="shared" si="5"/>
        <v>48.359065504359847</v>
      </c>
      <c r="AC114" s="1">
        <f t="shared" si="5"/>
        <v>48.125311558137433</v>
      </c>
      <c r="AD114" s="1">
        <f t="shared" si="5"/>
        <v>48.280430675687924</v>
      </c>
      <c r="AE114" s="1">
        <f t="shared" si="5"/>
        <v>48.191503002880268</v>
      </c>
      <c r="AF114" s="1">
        <f t="shared" si="5"/>
        <v>48.042654519404977</v>
      </c>
      <c r="AG114" s="1">
        <f t="shared" si="5"/>
        <v>48.092074417853219</v>
      </c>
    </row>
    <row r="115" spans="1:33" ht="15" customHeight="1" x14ac:dyDescent="0.35">
      <c r="A115" s="18" t="s">
        <v>32</v>
      </c>
      <c r="B115" s="1">
        <f t="shared" ref="B115:K124" si="6">SUMIFS($I$5:$I$55,$B$5:$B$55,$A115)*B$103*B$99*10</f>
        <v>56.143187391021357</v>
      </c>
      <c r="C115" s="1">
        <f t="shared" si="6"/>
        <v>53.345651144321344</v>
      </c>
      <c r="D115" s="1">
        <f t="shared" si="6"/>
        <v>52.86452392544593</v>
      </c>
      <c r="E115" s="1">
        <f t="shared" si="6"/>
        <v>52.098237189854721</v>
      </c>
      <c r="F115" s="1">
        <f t="shared" si="6"/>
        <v>51.426858474955367</v>
      </c>
      <c r="G115" s="1">
        <f t="shared" si="6"/>
        <v>51.515293516246473</v>
      </c>
      <c r="H115" s="1">
        <f t="shared" si="6"/>
        <v>51.953885791269286</v>
      </c>
      <c r="I115" s="1">
        <f t="shared" si="6"/>
        <v>52.337598555131834</v>
      </c>
      <c r="J115" s="1">
        <f t="shared" si="6"/>
        <v>52.464097549954552</v>
      </c>
      <c r="K115" s="1">
        <f t="shared" si="6"/>
        <v>51.751897916029044</v>
      </c>
      <c r="L115" s="1">
        <f t="shared" ref="L115:U124" si="7">SUMIFS($I$5:$I$55,$B$5:$B$55,$A115)*L$103*L$99*10</f>
        <v>50.975142803984966</v>
      </c>
      <c r="M115" s="1">
        <f t="shared" si="7"/>
        <v>50.395203658865086</v>
      </c>
      <c r="N115" s="1">
        <f t="shared" si="7"/>
        <v>49.599863683889282</v>
      </c>
      <c r="O115" s="1">
        <f t="shared" si="7"/>
        <v>48.849851675138453</v>
      </c>
      <c r="P115" s="1">
        <f t="shared" si="7"/>
        <v>48.856462434469769</v>
      </c>
      <c r="Q115" s="1">
        <f t="shared" si="7"/>
        <v>48.632279565340909</v>
      </c>
      <c r="R115" s="1">
        <f t="shared" si="7"/>
        <v>47.881251720199117</v>
      </c>
      <c r="S115" s="1">
        <f t="shared" si="7"/>
        <v>47.478727258812576</v>
      </c>
      <c r="T115" s="1">
        <f t="shared" si="7"/>
        <v>47.088528401008674</v>
      </c>
      <c r="U115" s="1">
        <f t="shared" si="7"/>
        <v>47.164750113671197</v>
      </c>
      <c r="V115" s="1">
        <f t="shared" ref="V115:AG124" si="8">SUMIFS($I$5:$I$55,$B$5:$B$55,$A115)*V$103*V$99*10</f>
        <v>46.818836239908357</v>
      </c>
      <c r="W115" s="1">
        <f t="shared" si="8"/>
        <v>46.217223975934274</v>
      </c>
      <c r="X115" s="1">
        <f t="shared" si="8"/>
        <v>45.929259876040845</v>
      </c>
      <c r="Y115" s="1">
        <f t="shared" si="8"/>
        <v>45.63618288326488</v>
      </c>
      <c r="Z115" s="1">
        <f t="shared" si="8"/>
        <v>45.319012394116065</v>
      </c>
      <c r="AA115" s="1">
        <f t="shared" si="8"/>
        <v>45.276657485422788</v>
      </c>
      <c r="AB115" s="1">
        <f t="shared" si="8"/>
        <v>45.078896332552489</v>
      </c>
      <c r="AC115" s="1">
        <f t="shared" si="8"/>
        <v>44.860997789659116</v>
      </c>
      <c r="AD115" s="1">
        <f t="shared" si="8"/>
        <v>45.005595261639328</v>
      </c>
      <c r="AE115" s="1">
        <f t="shared" si="8"/>
        <v>44.922699504622898</v>
      </c>
      <c r="AF115" s="1">
        <f t="shared" si="8"/>
        <v>44.783947333011227</v>
      </c>
      <c r="AG115" s="1">
        <f t="shared" si="8"/>
        <v>44.830015106564723</v>
      </c>
    </row>
    <row r="116" spans="1:33" ht="15" customHeight="1" x14ac:dyDescent="0.35">
      <c r="A116" s="18" t="s">
        <v>34</v>
      </c>
      <c r="B116" s="1">
        <f t="shared" si="6"/>
        <v>170.29711102598785</v>
      </c>
      <c r="C116" s="1">
        <f t="shared" si="6"/>
        <v>161.81144494712026</v>
      </c>
      <c r="D116" s="1">
        <f t="shared" si="6"/>
        <v>160.35205905868111</v>
      </c>
      <c r="E116" s="1">
        <f t="shared" si="6"/>
        <v>158.02770906444499</v>
      </c>
      <c r="F116" s="1">
        <f t="shared" si="6"/>
        <v>155.99124015584175</v>
      </c>
      <c r="G116" s="1">
        <f t="shared" si="6"/>
        <v>156.2594869858703</v>
      </c>
      <c r="H116" s="1">
        <f t="shared" si="6"/>
        <v>157.58985315896444</v>
      </c>
      <c r="I116" s="1">
        <f t="shared" si="6"/>
        <v>158.75375528469303</v>
      </c>
      <c r="J116" s="1">
        <f t="shared" si="6"/>
        <v>159.13746013593283</v>
      </c>
      <c r="K116" s="1">
        <f t="shared" si="6"/>
        <v>156.9771706018428</v>
      </c>
      <c r="L116" s="1">
        <f t="shared" si="7"/>
        <v>154.62106725782553</v>
      </c>
      <c r="M116" s="1">
        <f t="shared" si="7"/>
        <v>152.86195870745149</v>
      </c>
      <c r="N116" s="1">
        <f t="shared" si="7"/>
        <v>150.44948256714025</v>
      </c>
      <c r="O116" s="1">
        <f t="shared" si="7"/>
        <v>148.17449811648027</v>
      </c>
      <c r="P116" s="1">
        <f t="shared" si="7"/>
        <v>148.1945502949925</v>
      </c>
      <c r="Q116" s="1">
        <f t="shared" si="7"/>
        <v>147.51454446119001</v>
      </c>
      <c r="R116" s="1">
        <f t="shared" si="7"/>
        <v>145.23647871054163</v>
      </c>
      <c r="S116" s="1">
        <f t="shared" si="7"/>
        <v>144.01551573930885</v>
      </c>
      <c r="T116" s="1">
        <f t="shared" si="7"/>
        <v>142.83193957811156</v>
      </c>
      <c r="U116" s="1">
        <f t="shared" si="7"/>
        <v>143.06314015768459</v>
      </c>
      <c r="V116" s="1">
        <f t="shared" si="8"/>
        <v>142.01389204579274</v>
      </c>
      <c r="W116" s="1">
        <f t="shared" si="8"/>
        <v>140.18904320350961</v>
      </c>
      <c r="X116" s="1">
        <f t="shared" si="8"/>
        <v>139.31557205643162</v>
      </c>
      <c r="Y116" s="1">
        <f t="shared" si="8"/>
        <v>138.42659215526709</v>
      </c>
      <c r="Z116" s="1">
        <f t="shared" si="8"/>
        <v>137.46453031811922</v>
      </c>
      <c r="AA116" s="1">
        <f t="shared" si="8"/>
        <v>137.33605669694774</v>
      </c>
      <c r="AB116" s="1">
        <f t="shared" si="8"/>
        <v>136.73619490476941</v>
      </c>
      <c r="AC116" s="1">
        <f t="shared" si="8"/>
        <v>136.0752510917103</v>
      </c>
      <c r="AD116" s="1">
        <f t="shared" si="8"/>
        <v>136.51385340276875</v>
      </c>
      <c r="AE116" s="1">
        <f t="shared" si="8"/>
        <v>136.2624086845006</v>
      </c>
      <c r="AF116" s="1">
        <f t="shared" si="8"/>
        <v>135.84153671281368</v>
      </c>
      <c r="AG116" s="1">
        <f t="shared" si="8"/>
        <v>135.98127243342606</v>
      </c>
    </row>
    <row r="117" spans="1:33" ht="15" customHeight="1" x14ac:dyDescent="0.35">
      <c r="A117" s="18" t="s">
        <v>44</v>
      </c>
      <c r="B117" s="1">
        <f t="shared" si="6"/>
        <v>52.057924275250578</v>
      </c>
      <c r="C117" s="1">
        <f t="shared" si="6"/>
        <v>49.463950957104629</v>
      </c>
      <c r="D117" s="1">
        <f t="shared" si="6"/>
        <v>49.017832995319928</v>
      </c>
      <c r="E117" s="1">
        <f t="shared" si="6"/>
        <v>48.30730516980293</v>
      </c>
      <c r="F117" s="1">
        <f t="shared" si="6"/>
        <v>47.68477937594615</v>
      </c>
      <c r="G117" s="1">
        <f t="shared" si="6"/>
        <v>47.766779435022713</v>
      </c>
      <c r="H117" s="1">
        <f t="shared" si="6"/>
        <v>48.173457511239306</v>
      </c>
      <c r="I117" s="1">
        <f t="shared" si="6"/>
        <v>48.529249387918505</v>
      </c>
      <c r="J117" s="1">
        <f t="shared" si="6"/>
        <v>48.64654367417824</v>
      </c>
      <c r="K117" s="1">
        <f t="shared" si="6"/>
        <v>47.986167298438573</v>
      </c>
      <c r="L117" s="1">
        <f t="shared" si="7"/>
        <v>47.265932828643031</v>
      </c>
      <c r="M117" s="1">
        <f t="shared" si="7"/>
        <v>46.728192997617114</v>
      </c>
      <c r="N117" s="1">
        <f t="shared" si="7"/>
        <v>45.99072599379339</v>
      </c>
      <c r="O117" s="1">
        <f t="shared" si="7"/>
        <v>45.295288663433986</v>
      </c>
      <c r="P117" s="1">
        <f t="shared" si="7"/>
        <v>45.301418390381542</v>
      </c>
      <c r="Q117" s="1">
        <f t="shared" si="7"/>
        <v>45.093548204037518</v>
      </c>
      <c r="R117" s="1">
        <f t="shared" si="7"/>
        <v>44.397168954696077</v>
      </c>
      <c r="S117" s="1">
        <f t="shared" si="7"/>
        <v>44.023934215032043</v>
      </c>
      <c r="T117" s="1">
        <f t="shared" si="7"/>
        <v>43.662128205509092</v>
      </c>
      <c r="U117" s="1">
        <f t="shared" si="7"/>
        <v>43.732803639703441</v>
      </c>
      <c r="V117" s="1">
        <f t="shared" si="8"/>
        <v>43.412060214135408</v>
      </c>
      <c r="W117" s="1">
        <f t="shared" si="8"/>
        <v>42.854224310325762</v>
      </c>
      <c r="X117" s="1">
        <f t="shared" si="8"/>
        <v>42.587213939114804</v>
      </c>
      <c r="Y117" s="1">
        <f t="shared" si="8"/>
        <v>42.31546271504395</v>
      </c>
      <c r="Z117" s="1">
        <f t="shared" si="8"/>
        <v>42.021371159616976</v>
      </c>
      <c r="AA117" s="1">
        <f t="shared" si="8"/>
        <v>41.982098208936726</v>
      </c>
      <c r="AB117" s="1">
        <f t="shared" si="8"/>
        <v>41.798727160745138</v>
      </c>
      <c r="AC117" s="1">
        <f t="shared" si="8"/>
        <v>41.596684021180799</v>
      </c>
      <c r="AD117" s="1">
        <f t="shared" si="8"/>
        <v>41.730759847590726</v>
      </c>
      <c r="AE117" s="1">
        <f t="shared" si="8"/>
        <v>41.653896006365514</v>
      </c>
      <c r="AF117" s="1">
        <f t="shared" si="8"/>
        <v>41.525240146617477</v>
      </c>
      <c r="AG117" s="1">
        <f t="shared" si="8"/>
        <v>41.567955795276234</v>
      </c>
    </row>
    <row r="118" spans="1:33" ht="15" customHeight="1" x14ac:dyDescent="0.35">
      <c r="A118" s="18" t="s">
        <v>37</v>
      </c>
      <c r="B118" s="1">
        <f t="shared" si="6"/>
        <v>47.680856651210448</v>
      </c>
      <c r="C118" s="1">
        <f t="shared" si="6"/>
        <v>45.304986470800984</v>
      </c>
      <c r="D118" s="1">
        <f t="shared" si="6"/>
        <v>44.896378427327789</v>
      </c>
      <c r="E118" s="1">
        <f t="shared" si="6"/>
        <v>44.24559229117601</v>
      </c>
      <c r="F118" s="1">
        <f t="shared" si="6"/>
        <v>43.675408912721977</v>
      </c>
      <c r="G118" s="1">
        <f t="shared" si="6"/>
        <v>43.75051434799726</v>
      </c>
      <c r="H118" s="1">
        <f t="shared" si="6"/>
        <v>44.122998639778608</v>
      </c>
      <c r="I118" s="1">
        <f t="shared" si="6"/>
        <v>44.448875280189924</v>
      </c>
      <c r="J118" s="1">
        <f t="shared" si="6"/>
        <v>44.556307378703607</v>
      </c>
      <c r="K118" s="1">
        <f t="shared" si="6"/>
        <v>43.951455922448787</v>
      </c>
      <c r="L118" s="1">
        <f t="shared" si="7"/>
        <v>43.291779283633815</v>
      </c>
      <c r="M118" s="1">
        <f t="shared" si="7"/>
        <v>42.799253003422848</v>
      </c>
      <c r="N118" s="1">
        <f t="shared" si="7"/>
        <v>42.123792754404931</v>
      </c>
      <c r="O118" s="1">
        <f t="shared" si="7"/>
        <v>41.486828293750634</v>
      </c>
      <c r="P118" s="1">
        <f t="shared" si="7"/>
        <v>41.492442628858427</v>
      </c>
      <c r="Q118" s="1">
        <f t="shared" si="7"/>
        <v>41.302050316926746</v>
      </c>
      <c r="R118" s="1">
        <f t="shared" si="7"/>
        <v>40.664223134514224</v>
      </c>
      <c r="S118" s="1">
        <f t="shared" si="7"/>
        <v>40.322370239552889</v>
      </c>
      <c r="T118" s="1">
        <f t="shared" si="7"/>
        <v>39.990985138902381</v>
      </c>
      <c r="U118" s="1">
        <f t="shared" si="7"/>
        <v>40.055718131880845</v>
      </c>
      <c r="V118" s="1">
        <f t="shared" si="8"/>
        <v>39.761943043664381</v>
      </c>
      <c r="W118" s="1">
        <f t="shared" si="8"/>
        <v>39.251010382888055</v>
      </c>
      <c r="X118" s="1">
        <f t="shared" si="8"/>
        <v>39.006450435265471</v>
      </c>
      <c r="Y118" s="1">
        <f t="shared" si="8"/>
        <v>38.757548249092942</v>
      </c>
      <c r="Z118" s="1">
        <f t="shared" si="8"/>
        <v>38.488184122653664</v>
      </c>
      <c r="AA118" s="1">
        <f t="shared" si="8"/>
        <v>38.452213269844513</v>
      </c>
      <c r="AB118" s="1">
        <f t="shared" si="8"/>
        <v>38.284260190951535</v>
      </c>
      <c r="AC118" s="1">
        <f t="shared" si="8"/>
        <v>38.09920498352546</v>
      </c>
      <c r="AD118" s="1">
        <f t="shared" si="8"/>
        <v>38.222007618252938</v>
      </c>
      <c r="AE118" s="1">
        <f t="shared" si="8"/>
        <v>38.151606543946883</v>
      </c>
      <c r="AF118" s="1">
        <f t="shared" si="8"/>
        <v>38.033768161195603</v>
      </c>
      <c r="AG118" s="1">
        <f t="shared" si="8"/>
        <v>38.072892247467131</v>
      </c>
    </row>
    <row r="119" spans="1:33" ht="15" customHeight="1" x14ac:dyDescent="0.35">
      <c r="A119" s="18" t="s">
        <v>40</v>
      </c>
      <c r="B119" s="1">
        <f t="shared" si="6"/>
        <v>56.026465587713624</v>
      </c>
      <c r="C119" s="1">
        <f t="shared" si="6"/>
        <v>53.234745424686587</v>
      </c>
      <c r="D119" s="1">
        <f t="shared" si="6"/>
        <v>52.754618470299476</v>
      </c>
      <c r="E119" s="1">
        <f t="shared" si="6"/>
        <v>51.989924846424671</v>
      </c>
      <c r="F119" s="1">
        <f t="shared" si="6"/>
        <v>51.31994192926939</v>
      </c>
      <c r="G119" s="1">
        <f t="shared" si="6"/>
        <v>51.40819311392579</v>
      </c>
      <c r="H119" s="1">
        <f t="shared" si="6"/>
        <v>51.845873554697008</v>
      </c>
      <c r="I119" s="1">
        <f t="shared" si="6"/>
        <v>52.228788578925744</v>
      </c>
      <c r="J119" s="1">
        <f t="shared" si="6"/>
        <v>52.355024582075231</v>
      </c>
      <c r="K119" s="1">
        <f t="shared" si="6"/>
        <v>51.644305612669321</v>
      </c>
      <c r="L119" s="1">
        <f t="shared" si="7"/>
        <v>50.869165376118055</v>
      </c>
      <c r="M119" s="1">
        <f t="shared" si="7"/>
        <v>50.290431925686569</v>
      </c>
      <c r="N119" s="1">
        <f t="shared" si="7"/>
        <v>49.49674546417225</v>
      </c>
      <c r="O119" s="1">
        <f t="shared" si="7"/>
        <v>48.74829273194689</v>
      </c>
      <c r="P119" s="1">
        <f t="shared" si="7"/>
        <v>48.754889747495824</v>
      </c>
      <c r="Q119" s="1">
        <f t="shared" si="7"/>
        <v>48.531172955017958</v>
      </c>
      <c r="R119" s="1">
        <f t="shared" si="7"/>
        <v>47.781706498327608</v>
      </c>
      <c r="S119" s="1">
        <f t="shared" si="7"/>
        <v>47.380018886133129</v>
      </c>
      <c r="T119" s="1">
        <f t="shared" si="7"/>
        <v>46.990631252565834</v>
      </c>
      <c r="U119" s="1">
        <f t="shared" si="7"/>
        <v>47.066694500129259</v>
      </c>
      <c r="V119" s="1">
        <f t="shared" si="8"/>
        <v>46.721499782029142</v>
      </c>
      <c r="W119" s="1">
        <f t="shared" si="8"/>
        <v>46.121138271202604</v>
      </c>
      <c r="X119" s="1">
        <f t="shared" si="8"/>
        <v>45.83377284927154</v>
      </c>
      <c r="Y119" s="1">
        <f t="shared" si="8"/>
        <v>45.541305164172854</v>
      </c>
      <c r="Z119" s="1">
        <f t="shared" si="8"/>
        <v>45.224794073130383</v>
      </c>
      <c r="AA119" s="1">
        <f t="shared" si="8"/>
        <v>45.182527220380337</v>
      </c>
      <c r="AB119" s="1">
        <f t="shared" si="8"/>
        <v>44.985177213357986</v>
      </c>
      <c r="AC119" s="1">
        <f t="shared" si="8"/>
        <v>44.767731681988309</v>
      </c>
      <c r="AD119" s="1">
        <f t="shared" si="8"/>
        <v>44.912028535523646</v>
      </c>
      <c r="AE119" s="1">
        <f t="shared" si="8"/>
        <v>44.829305118958402</v>
      </c>
      <c r="AF119" s="1">
        <f t="shared" si="8"/>
        <v>44.69084141339998</v>
      </c>
      <c r="AG119" s="1">
        <f t="shared" si="8"/>
        <v>44.73681341195649</v>
      </c>
    </row>
    <row r="120" spans="1:33" ht="15" customHeight="1" x14ac:dyDescent="0.35">
      <c r="A120" s="18" t="s">
        <v>42</v>
      </c>
      <c r="B120" s="1">
        <f t="shared" si="6"/>
        <v>56.901879112521655</v>
      </c>
      <c r="C120" s="1">
        <f t="shared" si="6"/>
        <v>54.06653832194732</v>
      </c>
      <c r="D120" s="1">
        <f t="shared" si="6"/>
        <v>53.578909383897908</v>
      </c>
      <c r="E120" s="1">
        <f t="shared" si="6"/>
        <v>52.802267422150059</v>
      </c>
      <c r="F120" s="1">
        <f t="shared" si="6"/>
        <v>52.121816021914228</v>
      </c>
      <c r="G120" s="1">
        <f t="shared" si="6"/>
        <v>52.211446131330888</v>
      </c>
      <c r="H120" s="1">
        <f t="shared" si="6"/>
        <v>52.655965328989147</v>
      </c>
      <c r="I120" s="1">
        <f t="shared" si="6"/>
        <v>53.044863400471456</v>
      </c>
      <c r="J120" s="1">
        <f t="shared" si="6"/>
        <v>53.173071841170156</v>
      </c>
      <c r="K120" s="1">
        <f t="shared" si="6"/>
        <v>52.451247887867282</v>
      </c>
      <c r="L120" s="1">
        <f t="shared" si="7"/>
        <v>51.663996085119912</v>
      </c>
      <c r="M120" s="1">
        <f t="shared" si="7"/>
        <v>51.076219924525425</v>
      </c>
      <c r="N120" s="1">
        <f t="shared" si="7"/>
        <v>50.27013211204995</v>
      </c>
      <c r="O120" s="1">
        <f t="shared" si="7"/>
        <v>49.509984805883562</v>
      </c>
      <c r="P120" s="1">
        <f t="shared" si="7"/>
        <v>49.516684899800438</v>
      </c>
      <c r="Q120" s="1">
        <f t="shared" si="7"/>
        <v>49.289472532440115</v>
      </c>
      <c r="R120" s="1">
        <f t="shared" si="7"/>
        <v>48.528295662363981</v>
      </c>
      <c r="S120" s="1">
        <f t="shared" si="7"/>
        <v>48.120331681228961</v>
      </c>
      <c r="T120" s="1">
        <f t="shared" si="7"/>
        <v>47.724859865887183</v>
      </c>
      <c r="U120" s="1">
        <f t="shared" si="7"/>
        <v>47.802111601693781</v>
      </c>
      <c r="V120" s="1">
        <f t="shared" si="8"/>
        <v>47.451523216123348</v>
      </c>
      <c r="W120" s="1">
        <f t="shared" si="8"/>
        <v>46.841781056690152</v>
      </c>
      <c r="X120" s="1">
        <f t="shared" si="8"/>
        <v>46.549925550041408</v>
      </c>
      <c r="Y120" s="1">
        <f t="shared" si="8"/>
        <v>46.252888057363052</v>
      </c>
      <c r="Z120" s="1">
        <f t="shared" si="8"/>
        <v>45.931431480523045</v>
      </c>
      <c r="AA120" s="1">
        <f t="shared" si="8"/>
        <v>45.888504208198782</v>
      </c>
      <c r="AB120" s="1">
        <f t="shared" si="8"/>
        <v>45.68807060731671</v>
      </c>
      <c r="AC120" s="1">
        <f t="shared" si="8"/>
        <v>45.467227489519374</v>
      </c>
      <c r="AD120" s="1">
        <f t="shared" si="8"/>
        <v>45.613778981391206</v>
      </c>
      <c r="AE120" s="1">
        <f t="shared" si="8"/>
        <v>45.529763011442121</v>
      </c>
      <c r="AF120" s="1">
        <f t="shared" si="8"/>
        <v>45.389135810484348</v>
      </c>
      <c r="AG120" s="1">
        <f t="shared" si="8"/>
        <v>45.435826121518311</v>
      </c>
    </row>
    <row r="121" spans="1:33" ht="15" customHeight="1" x14ac:dyDescent="0.35">
      <c r="A121" s="18" t="s">
        <v>48</v>
      </c>
      <c r="B121" s="1">
        <f t="shared" si="6"/>
        <v>62.562886572946887</v>
      </c>
      <c r="C121" s="1">
        <f t="shared" si="6"/>
        <v>59.445465724233358</v>
      </c>
      <c r="D121" s="1">
        <f t="shared" si="6"/>
        <v>58.909323958501083</v>
      </c>
      <c r="E121" s="1">
        <f t="shared" si="6"/>
        <v>58.055416078507562</v>
      </c>
      <c r="F121" s="1">
        <f t="shared" si="6"/>
        <v>57.307268487684162</v>
      </c>
      <c r="G121" s="1">
        <f t="shared" si="6"/>
        <v>57.405815643883813</v>
      </c>
      <c r="H121" s="1">
        <f t="shared" si="6"/>
        <v>57.89455880274501</v>
      </c>
      <c r="I121" s="1">
        <f t="shared" si="6"/>
        <v>58.322147246467082</v>
      </c>
      <c r="J121" s="1">
        <f t="shared" si="6"/>
        <v>58.463110783317347</v>
      </c>
      <c r="K121" s="1">
        <f t="shared" si="6"/>
        <v>57.669474600814077</v>
      </c>
      <c r="L121" s="1">
        <f t="shared" si="7"/>
        <v>56.80390133666517</v>
      </c>
      <c r="M121" s="1">
        <f t="shared" si="7"/>
        <v>56.157648983683337</v>
      </c>
      <c r="N121" s="1">
        <f t="shared" si="7"/>
        <v>55.271365768325687</v>
      </c>
      <c r="O121" s="1">
        <f t="shared" si="7"/>
        <v>54.435593550674035</v>
      </c>
      <c r="P121" s="1">
        <f t="shared" si="7"/>
        <v>54.442960218037008</v>
      </c>
      <c r="Q121" s="1">
        <f t="shared" si="7"/>
        <v>54.193143133103391</v>
      </c>
      <c r="R121" s="1">
        <f t="shared" si="7"/>
        <v>53.356238923132508</v>
      </c>
      <c r="S121" s="1">
        <f t="shared" si="7"/>
        <v>52.907687756182007</v>
      </c>
      <c r="T121" s="1">
        <f t="shared" si="7"/>
        <v>52.472871565365182</v>
      </c>
      <c r="U121" s="1">
        <f t="shared" si="7"/>
        <v>52.557808858477685</v>
      </c>
      <c r="V121" s="1">
        <f t="shared" si="8"/>
        <v>52.172341423265877</v>
      </c>
      <c r="W121" s="1">
        <f t="shared" si="8"/>
        <v>51.501937736176245</v>
      </c>
      <c r="X121" s="1">
        <f t="shared" si="8"/>
        <v>51.181046348353227</v>
      </c>
      <c r="Y121" s="1">
        <f t="shared" si="8"/>
        <v>50.854457433326353</v>
      </c>
      <c r="Z121" s="1">
        <f t="shared" si="8"/>
        <v>50.501020048328932</v>
      </c>
      <c r="AA121" s="1">
        <f t="shared" si="8"/>
        <v>50.453822062758043</v>
      </c>
      <c r="AB121" s="1">
        <f t="shared" si="8"/>
        <v>50.233447888249756</v>
      </c>
      <c r="AC121" s="1">
        <f t="shared" si="8"/>
        <v>49.99063371155362</v>
      </c>
      <c r="AD121" s="1">
        <f t="shared" si="8"/>
        <v>50.151765198001414</v>
      </c>
      <c r="AE121" s="1">
        <f t="shared" si="8"/>
        <v>50.059390716170213</v>
      </c>
      <c r="AF121" s="1">
        <f t="shared" si="8"/>
        <v>49.904772911629976</v>
      </c>
      <c r="AG121" s="1">
        <f t="shared" si="8"/>
        <v>49.956108310018081</v>
      </c>
    </row>
    <row r="122" spans="1:33" ht="15" customHeight="1" x14ac:dyDescent="0.35">
      <c r="A122" s="18" t="s">
        <v>51</v>
      </c>
      <c r="B122" s="1">
        <f t="shared" si="6"/>
        <v>49.723488209095841</v>
      </c>
      <c r="C122" s="1">
        <f t="shared" si="6"/>
        <v>47.245836564409345</v>
      </c>
      <c r="D122" s="1">
        <f t="shared" si="6"/>
        <v>46.81972389239079</v>
      </c>
      <c r="E122" s="1">
        <f t="shared" si="6"/>
        <v>46.141058301201895</v>
      </c>
      <c r="F122" s="1">
        <f t="shared" si="6"/>
        <v>45.546448462226579</v>
      </c>
      <c r="G122" s="1">
        <f t="shared" si="6"/>
        <v>45.62477138860914</v>
      </c>
      <c r="H122" s="1">
        <f t="shared" si="6"/>
        <v>46.013212779793598</v>
      </c>
      <c r="I122" s="1">
        <f t="shared" si="6"/>
        <v>46.353049863796592</v>
      </c>
      <c r="J122" s="1">
        <f t="shared" si="6"/>
        <v>46.465084316591771</v>
      </c>
      <c r="K122" s="1">
        <f t="shared" si="6"/>
        <v>45.834321231244019</v>
      </c>
      <c r="L122" s="1">
        <f t="shared" si="7"/>
        <v>45.146384271304775</v>
      </c>
      <c r="M122" s="1">
        <f t="shared" si="7"/>
        <v>44.632758334046834</v>
      </c>
      <c r="N122" s="1">
        <f t="shared" si="7"/>
        <v>43.92836159945287</v>
      </c>
      <c r="O122" s="1">
        <f t="shared" si="7"/>
        <v>43.264109799602871</v>
      </c>
      <c r="P122" s="1">
        <f t="shared" si="7"/>
        <v>43.269964650902537</v>
      </c>
      <c r="Q122" s="1">
        <f t="shared" si="7"/>
        <v>43.071415997578427</v>
      </c>
      <c r="R122" s="1">
        <f t="shared" si="7"/>
        <v>42.406264517265761</v>
      </c>
      <c r="S122" s="1">
        <f t="shared" si="7"/>
        <v>42.049766761443159</v>
      </c>
      <c r="T122" s="1">
        <f t="shared" si="7"/>
        <v>41.704185236652165</v>
      </c>
      <c r="U122" s="1">
        <f t="shared" si="7"/>
        <v>41.771691368864722</v>
      </c>
      <c r="V122" s="1">
        <f t="shared" si="8"/>
        <v>41.465331056550852</v>
      </c>
      <c r="W122" s="1">
        <f t="shared" si="8"/>
        <v>40.932510215692318</v>
      </c>
      <c r="X122" s="1">
        <f t="shared" si="8"/>
        <v>40.677473403728484</v>
      </c>
      <c r="Y122" s="1">
        <f t="shared" si="8"/>
        <v>40.417908333203407</v>
      </c>
      <c r="Z122" s="1">
        <f t="shared" si="8"/>
        <v>40.137004739903205</v>
      </c>
      <c r="AA122" s="1">
        <f t="shared" si="8"/>
        <v>40.099492908087548</v>
      </c>
      <c r="AB122" s="1">
        <f t="shared" si="8"/>
        <v>39.924344776855214</v>
      </c>
      <c r="AC122" s="1">
        <f t="shared" si="8"/>
        <v>39.731361867764619</v>
      </c>
      <c r="AD122" s="1">
        <f t="shared" si="8"/>
        <v>39.859425325277236</v>
      </c>
      <c r="AE122" s="1">
        <f t="shared" si="8"/>
        <v>39.786008293075575</v>
      </c>
      <c r="AF122" s="1">
        <f t="shared" si="8"/>
        <v>39.663121754392478</v>
      </c>
      <c r="AG122" s="1">
        <f t="shared" si="8"/>
        <v>39.703921903111386</v>
      </c>
    </row>
    <row r="123" spans="1:33" ht="15" customHeight="1" x14ac:dyDescent="0.35">
      <c r="A123" s="18" t="s">
        <v>54</v>
      </c>
      <c r="B123" s="1">
        <f t="shared" si="6"/>
        <v>44.996255175132504</v>
      </c>
      <c r="C123" s="1">
        <f t="shared" si="6"/>
        <v>42.754154919201419</v>
      </c>
      <c r="D123" s="1">
        <f t="shared" si="6"/>
        <v>42.36855295895927</v>
      </c>
      <c r="E123" s="1">
        <f t="shared" si="6"/>
        <v>41.754408392284823</v>
      </c>
      <c r="F123" s="1">
        <f t="shared" si="6"/>
        <v>41.216328361944491</v>
      </c>
      <c r="G123" s="1">
        <f t="shared" si="6"/>
        <v>41.287205094621662</v>
      </c>
      <c r="H123" s="1">
        <f t="shared" si="6"/>
        <v>41.638717198616035</v>
      </c>
      <c r="I123" s="1">
        <f t="shared" si="6"/>
        <v>41.946245827449744</v>
      </c>
      <c r="J123" s="1">
        <f t="shared" si="6"/>
        <v>42.047629117479168</v>
      </c>
      <c r="K123" s="1">
        <f t="shared" si="6"/>
        <v>41.476832945175055</v>
      </c>
      <c r="L123" s="1">
        <f t="shared" si="7"/>
        <v>40.854298442694827</v>
      </c>
      <c r="M123" s="1">
        <f t="shared" si="7"/>
        <v>40.389503140317025</v>
      </c>
      <c r="N123" s="1">
        <f t="shared" si="7"/>
        <v>39.752073700913343</v>
      </c>
      <c r="O123" s="1">
        <f t="shared" si="7"/>
        <v>39.150972600344851</v>
      </c>
      <c r="P123" s="1">
        <f t="shared" si="7"/>
        <v>39.156270828457586</v>
      </c>
      <c r="Q123" s="1">
        <f t="shared" si="7"/>
        <v>38.976598279498795</v>
      </c>
      <c r="R123" s="1">
        <f t="shared" si="7"/>
        <v>38.37468303146936</v>
      </c>
      <c r="S123" s="1">
        <f t="shared" si="7"/>
        <v>38.052077667925673</v>
      </c>
      <c r="T123" s="1">
        <f t="shared" si="7"/>
        <v>37.739350724716935</v>
      </c>
      <c r="U123" s="1">
        <f t="shared" si="7"/>
        <v>37.80043902041632</v>
      </c>
      <c r="V123" s="1">
        <f t="shared" si="8"/>
        <v>37.523204512442156</v>
      </c>
      <c r="W123" s="1">
        <f t="shared" si="8"/>
        <v>37.041039174059598</v>
      </c>
      <c r="X123" s="1">
        <f t="shared" si="8"/>
        <v>36.810248819571207</v>
      </c>
      <c r="Y123" s="1">
        <f t="shared" si="8"/>
        <v>36.575360709976323</v>
      </c>
      <c r="Z123" s="1">
        <f t="shared" si="8"/>
        <v>36.321162739982839</v>
      </c>
      <c r="AA123" s="1">
        <f t="shared" si="8"/>
        <v>36.287217173867951</v>
      </c>
      <c r="AB123" s="1">
        <f t="shared" si="8"/>
        <v>36.128720449478138</v>
      </c>
      <c r="AC123" s="1">
        <f t="shared" si="8"/>
        <v>35.954084507096859</v>
      </c>
      <c r="AD123" s="1">
        <f t="shared" si="8"/>
        <v>36.06997291759243</v>
      </c>
      <c r="AE123" s="1">
        <f t="shared" si="8"/>
        <v>36.003535673663464</v>
      </c>
      <c r="AF123" s="1">
        <f t="shared" si="8"/>
        <v>35.892332010136855</v>
      </c>
      <c r="AG123" s="1">
        <f t="shared" si="8"/>
        <v>35.929253271477549</v>
      </c>
    </row>
    <row r="124" spans="1:33" ht="15" customHeight="1" x14ac:dyDescent="0.35">
      <c r="A124" s="18" t="s">
        <v>61</v>
      </c>
      <c r="B124" s="1">
        <f t="shared" si="6"/>
        <v>107.96766805965646</v>
      </c>
      <c r="C124" s="1">
        <f t="shared" si="6"/>
        <v>102.58779066215645</v>
      </c>
      <c r="D124" s="1">
        <f t="shared" si="6"/>
        <v>101.66254601047294</v>
      </c>
      <c r="E124" s="1">
        <f t="shared" si="6"/>
        <v>100.18891767279756</v>
      </c>
      <c r="F124" s="1">
        <f t="shared" si="6"/>
        <v>98.897804759529549</v>
      </c>
      <c r="G124" s="1">
        <f t="shared" si="6"/>
        <v>99.067872146627835</v>
      </c>
      <c r="H124" s="1">
        <f t="shared" si="6"/>
        <v>99.911318829364021</v>
      </c>
      <c r="I124" s="1">
        <f t="shared" si="6"/>
        <v>100.64922799063815</v>
      </c>
      <c r="J124" s="1">
        <f t="shared" si="6"/>
        <v>100.89249528837414</v>
      </c>
      <c r="K124" s="1">
        <f t="shared" si="6"/>
        <v>99.522880607748164</v>
      </c>
      <c r="L124" s="1">
        <f t="shared" si="7"/>
        <v>98.02912077689416</v>
      </c>
      <c r="M124" s="1">
        <f t="shared" si="7"/>
        <v>96.913853190125181</v>
      </c>
      <c r="N124" s="1">
        <f t="shared" si="7"/>
        <v>95.384353238248622</v>
      </c>
      <c r="O124" s="1">
        <f t="shared" si="7"/>
        <v>93.942022452189335</v>
      </c>
      <c r="P124" s="1">
        <f t="shared" si="7"/>
        <v>93.954735450903414</v>
      </c>
      <c r="Q124" s="1">
        <f t="shared" si="7"/>
        <v>93.523614548732539</v>
      </c>
      <c r="R124" s="1">
        <f t="shared" si="7"/>
        <v>92.07933023115217</v>
      </c>
      <c r="S124" s="1">
        <f t="shared" si="7"/>
        <v>91.305244728485746</v>
      </c>
      <c r="T124" s="1">
        <f t="shared" si="7"/>
        <v>90.554862309632057</v>
      </c>
      <c r="U124" s="1">
        <f t="shared" si="7"/>
        <v>90.701442526290776</v>
      </c>
      <c r="V124" s="1">
        <f t="shared" si="8"/>
        <v>90.036223538285313</v>
      </c>
      <c r="W124" s="1">
        <f t="shared" si="8"/>
        <v>88.879276876796695</v>
      </c>
      <c r="X124" s="1">
        <f t="shared" si="8"/>
        <v>88.325499761617039</v>
      </c>
      <c r="Y124" s="1">
        <f t="shared" si="8"/>
        <v>87.761890160124779</v>
      </c>
      <c r="Z124" s="1">
        <f t="shared" si="8"/>
        <v>87.151946911761655</v>
      </c>
      <c r="AA124" s="1">
        <f t="shared" si="8"/>
        <v>87.070495164274604</v>
      </c>
      <c r="AB124" s="1">
        <f t="shared" si="8"/>
        <v>86.690185254908627</v>
      </c>
      <c r="AC124" s="1">
        <f t="shared" si="8"/>
        <v>86.271149595498301</v>
      </c>
      <c r="AD124" s="1">
        <f t="shared" si="8"/>
        <v>86.549221656998711</v>
      </c>
      <c r="AE124" s="1">
        <f t="shared" si="8"/>
        <v>86.389806739659406</v>
      </c>
      <c r="AF124" s="1">
        <f t="shared" si="8"/>
        <v>86.122975640406196</v>
      </c>
      <c r="AG124" s="1">
        <f t="shared" si="8"/>
        <v>86.21156751262447</v>
      </c>
    </row>
    <row r="125" spans="1:33" ht="15" customHeight="1" x14ac:dyDescent="0.35">
      <c r="A125" s="18" t="s">
        <v>59</v>
      </c>
      <c r="B125" s="1">
        <f t="shared" ref="B125:K134" si="9">SUMIFS($I$5:$I$55,$B$5:$B$55,$A125)*B$103*B$99*10</f>
        <v>67.523563213525691</v>
      </c>
      <c r="C125" s="1">
        <f t="shared" si="9"/>
        <v>64.158958808710821</v>
      </c>
      <c r="D125" s="1">
        <f t="shared" si="9"/>
        <v>63.580305802225524</v>
      </c>
      <c r="E125" s="1">
        <f t="shared" si="9"/>
        <v>62.658690674284749</v>
      </c>
      <c r="F125" s="1">
        <f t="shared" si="9"/>
        <v>61.851221679338224</v>
      </c>
      <c r="G125" s="1">
        <f t="shared" si="9"/>
        <v>61.957582742512656</v>
      </c>
      <c r="H125" s="1">
        <f t="shared" si="9"/>
        <v>62.485078857067123</v>
      </c>
      <c r="I125" s="1">
        <f t="shared" si="9"/>
        <v>62.946571235226131</v>
      </c>
      <c r="J125" s="1">
        <f t="shared" si="9"/>
        <v>63.098711918188584</v>
      </c>
      <c r="K125" s="1">
        <f t="shared" si="9"/>
        <v>62.242147493602502</v>
      </c>
      <c r="L125" s="1">
        <f t="shared" ref="L125:U134" si="10">SUMIFS($I$5:$I$55,$B$5:$B$55,$A125)*L$103*L$99*10</f>
        <v>61.307942021008948</v>
      </c>
      <c r="M125" s="1">
        <f t="shared" si="10"/>
        <v>60.610447643770172</v>
      </c>
      <c r="N125" s="1">
        <f t="shared" si="10"/>
        <v>59.653890106299272</v>
      </c>
      <c r="O125" s="1">
        <f t="shared" si="10"/>
        <v>58.751848636315167</v>
      </c>
      <c r="P125" s="1">
        <f t="shared" si="10"/>
        <v>58.759799414429864</v>
      </c>
      <c r="Q125" s="1">
        <f t="shared" si="10"/>
        <v>58.490174071828932</v>
      </c>
      <c r="R125" s="1">
        <f t="shared" si="10"/>
        <v>57.586910852671934</v>
      </c>
      <c r="S125" s="1">
        <f t="shared" si="10"/>
        <v>57.102793595058372</v>
      </c>
      <c r="T125" s="1">
        <f t="shared" si="10"/>
        <v>56.633500374186113</v>
      </c>
      <c r="U125" s="1">
        <f t="shared" si="10"/>
        <v>56.725172434009963</v>
      </c>
      <c r="V125" s="1">
        <f t="shared" ref="V125:AG134" si="11">SUMIFS($I$5:$I$55,$B$5:$B$55,$A125)*V$103*V$99*10</f>
        <v>56.309140883133033</v>
      </c>
      <c r="W125" s="1">
        <f t="shared" si="11"/>
        <v>55.585580187272313</v>
      </c>
      <c r="X125" s="1">
        <f t="shared" si="11"/>
        <v>55.239244986049144</v>
      </c>
      <c r="Y125" s="1">
        <f t="shared" si="11"/>
        <v>54.886760494737494</v>
      </c>
      <c r="Z125" s="1">
        <f t="shared" si="11"/>
        <v>54.50529869022067</v>
      </c>
      <c r="AA125" s="1">
        <f t="shared" si="11"/>
        <v>54.45435832706255</v>
      </c>
      <c r="AB125" s="1">
        <f t="shared" si="11"/>
        <v>54.216510454015825</v>
      </c>
      <c r="AC125" s="1">
        <f t="shared" si="11"/>
        <v>53.954443287562995</v>
      </c>
      <c r="AD125" s="1">
        <f t="shared" si="11"/>
        <v>54.12835105791757</v>
      </c>
      <c r="AE125" s="1">
        <f t="shared" si="11"/>
        <v>54.028652106911323</v>
      </c>
      <c r="AF125" s="1">
        <f t="shared" si="11"/>
        <v>53.861774495108101</v>
      </c>
      <c r="AG125" s="1">
        <f t="shared" si="11"/>
        <v>53.917180330868391</v>
      </c>
    </row>
    <row r="126" spans="1:33" ht="15" customHeight="1" x14ac:dyDescent="0.35">
      <c r="A126" s="18" t="s">
        <v>56</v>
      </c>
      <c r="B126" s="1">
        <f t="shared" si="9"/>
        <v>78.437051822799063</v>
      </c>
      <c r="C126" s="1">
        <f t="shared" si="9"/>
        <v>74.528643594561231</v>
      </c>
      <c r="D126" s="1">
        <f t="shared" si="9"/>
        <v>73.85646585841927</v>
      </c>
      <c r="E126" s="1">
        <f t="shared" si="9"/>
        <v>72.785894784994539</v>
      </c>
      <c r="F126" s="1">
        <f t="shared" si="9"/>
        <v>71.847918700977147</v>
      </c>
      <c r="G126" s="1">
        <f t="shared" si="9"/>
        <v>71.971470359496109</v>
      </c>
      <c r="H126" s="1">
        <f t="shared" si="9"/>
        <v>72.584222976575816</v>
      </c>
      <c r="I126" s="1">
        <f t="shared" si="9"/>
        <v>73.120304010496042</v>
      </c>
      <c r="J126" s="1">
        <f t="shared" si="9"/>
        <v>73.297034414905312</v>
      </c>
      <c r="K126" s="1">
        <f t="shared" si="9"/>
        <v>72.302027857737045</v>
      </c>
      <c r="L126" s="1">
        <f t="shared" si="10"/>
        <v>71.216831526565272</v>
      </c>
      <c r="M126" s="1">
        <f t="shared" si="10"/>
        <v>70.406604695961207</v>
      </c>
      <c r="N126" s="1">
        <f t="shared" si="10"/>
        <v>69.295443649841161</v>
      </c>
      <c r="O126" s="1">
        <f t="shared" si="10"/>
        <v>68.247609824725657</v>
      </c>
      <c r="P126" s="1">
        <f t="shared" si="10"/>
        <v>68.256845646494156</v>
      </c>
      <c r="Q126" s="1">
        <f t="shared" si="10"/>
        <v>67.943642137025137</v>
      </c>
      <c r="R126" s="1">
        <f t="shared" si="10"/>
        <v>66.89438909765866</v>
      </c>
      <c r="S126" s="1">
        <f t="shared" si="10"/>
        <v>66.33202644058639</v>
      </c>
      <c r="T126" s="1">
        <f t="shared" si="10"/>
        <v>65.786883753592164</v>
      </c>
      <c r="U126" s="1">
        <f t="shared" si="10"/>
        <v>65.893372300180971</v>
      </c>
      <c r="V126" s="1">
        <f t="shared" si="11"/>
        <v>65.410099694840781</v>
      </c>
      <c r="W126" s="1">
        <f t="shared" si="11"/>
        <v>64.569593579683641</v>
      </c>
      <c r="X126" s="1">
        <f t="shared" si="11"/>
        <v>64.167281988980164</v>
      </c>
      <c r="Y126" s="1">
        <f t="shared" si="11"/>
        <v>63.757827229841993</v>
      </c>
      <c r="Z126" s="1">
        <f t="shared" si="11"/>
        <v>63.314711702382532</v>
      </c>
      <c r="AA126" s="1">
        <f t="shared" si="11"/>
        <v>63.25553810853247</v>
      </c>
      <c r="AB126" s="1">
        <f t="shared" si="11"/>
        <v>62.979248098701184</v>
      </c>
      <c r="AC126" s="1">
        <f t="shared" si="11"/>
        <v>62.674824354783631</v>
      </c>
      <c r="AD126" s="1">
        <f t="shared" si="11"/>
        <v>62.87683994973311</v>
      </c>
      <c r="AE126" s="1">
        <f t="shared" si="11"/>
        <v>62.761027166541751</v>
      </c>
      <c r="AF126" s="1">
        <f t="shared" si="11"/>
        <v>62.567177978759965</v>
      </c>
      <c r="AG126" s="1">
        <f t="shared" si="11"/>
        <v>62.631538776739077</v>
      </c>
    </row>
    <row r="127" spans="1:33" ht="15" customHeight="1" x14ac:dyDescent="0.35">
      <c r="A127" s="18" t="s">
        <v>63</v>
      </c>
      <c r="B127" s="1">
        <f t="shared" si="9"/>
        <v>66.531427885409926</v>
      </c>
      <c r="C127" s="1">
        <f t="shared" si="9"/>
        <v>63.216260191815323</v>
      </c>
      <c r="D127" s="1">
        <f t="shared" si="9"/>
        <v>62.646109433480639</v>
      </c>
      <c r="E127" s="1">
        <f t="shared" si="9"/>
        <v>61.738035755129303</v>
      </c>
      <c r="F127" s="1">
        <f t="shared" si="9"/>
        <v>60.942431041007403</v>
      </c>
      <c r="G127" s="1">
        <f t="shared" si="9"/>
        <v>61.04722932278689</v>
      </c>
      <c r="H127" s="1">
        <f t="shared" si="9"/>
        <v>61.566974846202704</v>
      </c>
      <c r="I127" s="1">
        <f t="shared" si="9"/>
        <v>62.02168643747433</v>
      </c>
      <c r="J127" s="1">
        <f t="shared" si="9"/>
        <v>62.171591691214338</v>
      </c>
      <c r="K127" s="1">
        <f t="shared" si="9"/>
        <v>61.32761291504481</v>
      </c>
      <c r="L127" s="1">
        <f t="shared" si="10"/>
        <v>60.407133884140201</v>
      </c>
      <c r="M127" s="1">
        <f t="shared" si="10"/>
        <v>59.719887911752814</v>
      </c>
      <c r="N127" s="1">
        <f t="shared" si="10"/>
        <v>58.777385238704554</v>
      </c>
      <c r="O127" s="1">
        <f t="shared" si="10"/>
        <v>57.888597619186939</v>
      </c>
      <c r="P127" s="1">
        <f t="shared" si="10"/>
        <v>57.896431575151297</v>
      </c>
      <c r="Q127" s="1">
        <f t="shared" si="10"/>
        <v>57.630767884083831</v>
      </c>
      <c r="R127" s="1">
        <f t="shared" si="10"/>
        <v>56.740776466764046</v>
      </c>
      <c r="S127" s="1">
        <f t="shared" si="10"/>
        <v>56.263772427283101</v>
      </c>
      <c r="T127" s="1">
        <f t="shared" si="10"/>
        <v>55.801374612421924</v>
      </c>
      <c r="U127" s="1">
        <f t="shared" si="10"/>
        <v>55.891699718903503</v>
      </c>
      <c r="V127" s="1">
        <f t="shared" si="11"/>
        <v>55.48178099115961</v>
      </c>
      <c r="W127" s="1">
        <f t="shared" si="11"/>
        <v>54.768851697053108</v>
      </c>
      <c r="X127" s="1">
        <f t="shared" si="11"/>
        <v>54.427605258509963</v>
      </c>
      <c r="Y127" s="1">
        <f t="shared" si="11"/>
        <v>54.080299882455272</v>
      </c>
      <c r="Z127" s="1">
        <f t="shared" si="11"/>
        <v>53.704442961842325</v>
      </c>
      <c r="AA127" s="1">
        <f t="shared" si="11"/>
        <v>53.654251074201646</v>
      </c>
      <c r="AB127" s="1">
        <f t="shared" si="11"/>
        <v>53.419897940862612</v>
      </c>
      <c r="AC127" s="1">
        <f t="shared" si="11"/>
        <v>53.161681372361116</v>
      </c>
      <c r="AD127" s="1">
        <f t="shared" si="11"/>
        <v>53.333033885934341</v>
      </c>
      <c r="AE127" s="1">
        <f t="shared" si="11"/>
        <v>53.234799828763101</v>
      </c>
      <c r="AF127" s="1">
        <f t="shared" si="11"/>
        <v>53.070374178412479</v>
      </c>
      <c r="AG127" s="1">
        <f t="shared" si="11"/>
        <v>53.124965926698323</v>
      </c>
    </row>
    <row r="128" spans="1:33" ht="15" customHeight="1" x14ac:dyDescent="0.35">
      <c r="A128" s="18" t="s">
        <v>65</v>
      </c>
      <c r="B128" s="1">
        <f t="shared" si="9"/>
        <v>60.52025501506148</v>
      </c>
      <c r="C128" s="1">
        <f t="shared" si="9"/>
        <v>57.504615630624997</v>
      </c>
      <c r="D128" s="1">
        <f t="shared" si="9"/>
        <v>56.985978493438068</v>
      </c>
      <c r="E128" s="1">
        <f t="shared" si="9"/>
        <v>56.159950068481656</v>
      </c>
      <c r="F128" s="1">
        <f t="shared" si="9"/>
        <v>55.436228938179539</v>
      </c>
      <c r="G128" s="1">
        <f t="shared" si="9"/>
        <v>55.531558603271918</v>
      </c>
      <c r="H128" s="1">
        <f t="shared" si="9"/>
        <v>56.004344662729999</v>
      </c>
      <c r="I128" s="1">
        <f t="shared" si="9"/>
        <v>56.417972662860414</v>
      </c>
      <c r="J128" s="1">
        <f t="shared" si="9"/>
        <v>56.554333845429177</v>
      </c>
      <c r="K128" s="1">
        <f t="shared" si="9"/>
        <v>55.786609292018838</v>
      </c>
      <c r="L128" s="1">
        <f t="shared" si="10"/>
        <v>54.949296348994196</v>
      </c>
      <c r="M128" s="1">
        <f t="shared" si="10"/>
        <v>54.324143653059352</v>
      </c>
      <c r="N128" s="1">
        <f t="shared" si="10"/>
        <v>53.466796923277741</v>
      </c>
      <c r="O128" s="1">
        <f t="shared" si="10"/>
        <v>52.658312044821798</v>
      </c>
      <c r="P128" s="1">
        <f t="shared" si="10"/>
        <v>52.665438195992877</v>
      </c>
      <c r="Q128" s="1">
        <f t="shared" si="10"/>
        <v>52.423777452451688</v>
      </c>
      <c r="R128" s="1">
        <f t="shared" si="10"/>
        <v>51.614197540380964</v>
      </c>
      <c r="S128" s="1">
        <f t="shared" si="10"/>
        <v>51.18029123429173</v>
      </c>
      <c r="T128" s="1">
        <f t="shared" si="10"/>
        <v>50.759671467615384</v>
      </c>
      <c r="U128" s="1">
        <f t="shared" si="10"/>
        <v>50.8418356214938</v>
      </c>
      <c r="V128" s="1">
        <f t="shared" si="11"/>
        <v>50.468953410379385</v>
      </c>
      <c r="W128" s="1">
        <f t="shared" si="11"/>
        <v>49.820437903371982</v>
      </c>
      <c r="X128" s="1">
        <f t="shared" si="11"/>
        <v>49.5100233798902</v>
      </c>
      <c r="Y128" s="1">
        <f t="shared" si="11"/>
        <v>49.19409734921588</v>
      </c>
      <c r="Z128" s="1">
        <f t="shared" si="11"/>
        <v>48.852199431079377</v>
      </c>
      <c r="AA128" s="1">
        <f t="shared" si="11"/>
        <v>48.806542424515001</v>
      </c>
      <c r="AB128" s="1">
        <f t="shared" si="11"/>
        <v>48.593363302346077</v>
      </c>
      <c r="AC128" s="1">
        <f t="shared" si="11"/>
        <v>48.358476827314448</v>
      </c>
      <c r="AD128" s="1">
        <f t="shared" si="11"/>
        <v>48.514347490977116</v>
      </c>
      <c r="AE128" s="1">
        <f t="shared" si="11"/>
        <v>48.424988967041507</v>
      </c>
      <c r="AF128" s="1">
        <f t="shared" si="11"/>
        <v>48.275419318433102</v>
      </c>
      <c r="AG128" s="1">
        <f t="shared" si="11"/>
        <v>48.325078654373819</v>
      </c>
    </row>
    <row r="129" spans="1:33" ht="15" customHeight="1" x14ac:dyDescent="0.35">
      <c r="A129" s="18" t="s">
        <v>71</v>
      </c>
      <c r="B129" s="1">
        <f t="shared" si="9"/>
        <v>57.952375342291276</v>
      </c>
      <c r="C129" s="1">
        <f t="shared" si="9"/>
        <v>55.064689798660183</v>
      </c>
      <c r="D129" s="1">
        <f t="shared" si="9"/>
        <v>54.568058480216024</v>
      </c>
      <c r="E129" s="1">
        <f t="shared" si="9"/>
        <v>53.777078513020527</v>
      </c>
      <c r="F129" s="1">
        <f t="shared" si="9"/>
        <v>53.08406493308803</v>
      </c>
      <c r="G129" s="1">
        <f t="shared" si="9"/>
        <v>53.175349752216988</v>
      </c>
      <c r="H129" s="1">
        <f t="shared" si="9"/>
        <v>53.628075458139726</v>
      </c>
      <c r="I129" s="1">
        <f t="shared" si="9"/>
        <v>54.024153186326309</v>
      </c>
      <c r="J129" s="1">
        <f t="shared" si="9"/>
        <v>54.154728552084066</v>
      </c>
      <c r="K129" s="1">
        <f t="shared" si="9"/>
        <v>53.419578618104822</v>
      </c>
      <c r="L129" s="1">
        <f t="shared" si="10"/>
        <v>52.617792935922118</v>
      </c>
      <c r="M129" s="1">
        <f t="shared" si="10"/>
        <v>52.019165523132045</v>
      </c>
      <c r="N129" s="1">
        <f t="shared" si="10"/>
        <v>51.19819608950317</v>
      </c>
      <c r="O129" s="1">
        <f t="shared" si="10"/>
        <v>50.424015294607571</v>
      </c>
      <c r="P129" s="1">
        <f t="shared" si="10"/>
        <v>50.430839082565988</v>
      </c>
      <c r="Q129" s="1">
        <f t="shared" si="10"/>
        <v>50.199432025346695</v>
      </c>
      <c r="R129" s="1">
        <f t="shared" si="10"/>
        <v>49.424202659207623</v>
      </c>
      <c r="S129" s="1">
        <f t="shared" si="10"/>
        <v>49.00870703534396</v>
      </c>
      <c r="T129" s="1">
        <f t="shared" si="10"/>
        <v>48.605934201872785</v>
      </c>
      <c r="U129" s="1">
        <f t="shared" si="10"/>
        <v>48.684612123571213</v>
      </c>
      <c r="V129" s="1">
        <f t="shared" si="11"/>
        <v>48.32755133703639</v>
      </c>
      <c r="W129" s="1">
        <f t="shared" si="11"/>
        <v>47.706552399275203</v>
      </c>
      <c r="X129" s="1">
        <f t="shared" si="11"/>
        <v>47.409308790965255</v>
      </c>
      <c r="Y129" s="1">
        <f t="shared" si="11"/>
        <v>47.106787529191301</v>
      </c>
      <c r="Z129" s="1">
        <f t="shared" si="11"/>
        <v>46.779396369394235</v>
      </c>
      <c r="AA129" s="1">
        <f t="shared" si="11"/>
        <v>46.735676593580912</v>
      </c>
      <c r="AB129" s="1">
        <f t="shared" si="11"/>
        <v>46.531542680067169</v>
      </c>
      <c r="AC129" s="1">
        <f t="shared" si="11"/>
        <v>46.30662245855666</v>
      </c>
      <c r="AD129" s="1">
        <f t="shared" si="11"/>
        <v>46.455879516432283</v>
      </c>
      <c r="AE129" s="1">
        <f t="shared" si="11"/>
        <v>46.370312482422591</v>
      </c>
      <c r="AF129" s="1">
        <f t="shared" si="11"/>
        <v>46.2270890869856</v>
      </c>
      <c r="AG129" s="1">
        <f t="shared" si="11"/>
        <v>46.274641372992484</v>
      </c>
    </row>
    <row r="130" spans="1:33" ht="15" customHeight="1" x14ac:dyDescent="0.35">
      <c r="A130" s="18" t="s">
        <v>68</v>
      </c>
      <c r="B130" s="1">
        <f t="shared" si="9"/>
        <v>53.92547312817436</v>
      </c>
      <c r="C130" s="1">
        <f t="shared" si="9"/>
        <v>51.238442471260839</v>
      </c>
      <c r="D130" s="1">
        <f t="shared" si="9"/>
        <v>50.776320277663245</v>
      </c>
      <c r="E130" s="1">
        <f t="shared" si="9"/>
        <v>50.040302664683757</v>
      </c>
      <c r="F130" s="1">
        <f t="shared" si="9"/>
        <v>49.395444106921794</v>
      </c>
      <c r="G130" s="1">
        <f t="shared" si="9"/>
        <v>49.480385872153576</v>
      </c>
      <c r="H130" s="1">
        <f t="shared" si="9"/>
        <v>49.901653296395878</v>
      </c>
      <c r="I130" s="1">
        <f t="shared" si="9"/>
        <v>50.270209007216032</v>
      </c>
      <c r="J130" s="1">
        <f t="shared" si="9"/>
        <v>50.391711160247404</v>
      </c>
      <c r="K130" s="1">
        <f t="shared" si="9"/>
        <v>49.707644152194213</v>
      </c>
      <c r="L130" s="1">
        <f t="shared" si="10"/>
        <v>48.961571674513635</v>
      </c>
      <c r="M130" s="1">
        <f t="shared" si="10"/>
        <v>48.404540728473329</v>
      </c>
      <c r="N130" s="1">
        <f t="shared" si="10"/>
        <v>47.640617509265795</v>
      </c>
      <c r="O130" s="1">
        <f t="shared" si="10"/>
        <v>46.920231754498893</v>
      </c>
      <c r="P130" s="1">
        <f t="shared" si="10"/>
        <v>46.926581381964724</v>
      </c>
      <c r="Q130" s="1">
        <f t="shared" si="10"/>
        <v>46.71125396920479</v>
      </c>
      <c r="R130" s="1">
        <f t="shared" si="10"/>
        <v>45.989892504640331</v>
      </c>
      <c r="S130" s="1">
        <f t="shared" si="10"/>
        <v>45.603268177903146</v>
      </c>
      <c r="T130" s="1">
        <f t="shared" si="10"/>
        <v>45.228482580594616</v>
      </c>
      <c r="U130" s="1">
        <f t="shared" si="10"/>
        <v>45.301693456374409</v>
      </c>
      <c r="V130" s="1">
        <f t="shared" si="11"/>
        <v>44.969443540203045</v>
      </c>
      <c r="W130" s="1">
        <f t="shared" si="11"/>
        <v>44.391595586032508</v>
      </c>
      <c r="X130" s="1">
        <f t="shared" si="11"/>
        <v>44.115006367423874</v>
      </c>
      <c r="Y130" s="1">
        <f t="shared" si="11"/>
        <v>43.833506220516377</v>
      </c>
      <c r="Z130" s="1">
        <f t="shared" si="11"/>
        <v>43.528864295387997</v>
      </c>
      <c r="AA130" s="1">
        <f t="shared" si="11"/>
        <v>43.488182449616076</v>
      </c>
      <c r="AB130" s="1">
        <f t="shared" si="11"/>
        <v>43.298233067857062</v>
      </c>
      <c r="AC130" s="1">
        <f t="shared" si="11"/>
        <v>43.08894174391375</v>
      </c>
      <c r="AD130" s="1">
        <f t="shared" si="11"/>
        <v>43.227827465441507</v>
      </c>
      <c r="AE130" s="1">
        <f t="shared" si="11"/>
        <v>43.148206176997455</v>
      </c>
      <c r="AF130" s="1">
        <f t="shared" si="11"/>
        <v>43.014934860397474</v>
      </c>
      <c r="AG130" s="1">
        <f t="shared" si="11"/>
        <v>43.059182909008122</v>
      </c>
    </row>
    <row r="131" spans="1:33" ht="15" customHeight="1" x14ac:dyDescent="0.35">
      <c r="A131" s="18" t="s">
        <v>73</v>
      </c>
      <c r="B131" s="1">
        <f t="shared" si="9"/>
        <v>51.591037062019623</v>
      </c>
      <c r="C131" s="1">
        <f t="shared" si="9"/>
        <v>49.020328078565569</v>
      </c>
      <c r="D131" s="1">
        <f t="shared" si="9"/>
        <v>48.578211174734101</v>
      </c>
      <c r="E131" s="1">
        <f t="shared" si="9"/>
        <v>47.874055796082722</v>
      </c>
      <c r="F131" s="1">
        <f t="shared" si="9"/>
        <v>47.25711319320223</v>
      </c>
      <c r="G131" s="1">
        <f t="shared" si="9"/>
        <v>47.338377825740004</v>
      </c>
      <c r="H131" s="1">
        <f t="shared" si="9"/>
        <v>47.741408564950163</v>
      </c>
      <c r="I131" s="1">
        <f t="shared" si="9"/>
        <v>48.094009483094112</v>
      </c>
      <c r="J131" s="1">
        <f t="shared" si="9"/>
        <v>48.210251802660942</v>
      </c>
      <c r="K131" s="1">
        <f t="shared" si="9"/>
        <v>47.555798084999665</v>
      </c>
      <c r="L131" s="1">
        <f t="shared" si="10"/>
        <v>46.84202311717538</v>
      </c>
      <c r="M131" s="1">
        <f t="shared" si="10"/>
        <v>46.309106064903062</v>
      </c>
      <c r="N131" s="1">
        <f t="shared" si="10"/>
        <v>45.578253114925282</v>
      </c>
      <c r="O131" s="1">
        <f t="shared" si="10"/>
        <v>44.88905289066777</v>
      </c>
      <c r="P131" s="1">
        <f t="shared" si="10"/>
        <v>44.895127642485733</v>
      </c>
      <c r="Q131" s="1">
        <f t="shared" si="10"/>
        <v>44.689121762745707</v>
      </c>
      <c r="R131" s="1">
        <f t="shared" si="10"/>
        <v>43.998988067210014</v>
      </c>
      <c r="S131" s="1">
        <f t="shared" si="10"/>
        <v>43.629100724314256</v>
      </c>
      <c r="T131" s="1">
        <f t="shared" si="10"/>
        <v>43.270539611737703</v>
      </c>
      <c r="U131" s="1">
        <f t="shared" si="10"/>
        <v>43.340581185535697</v>
      </c>
      <c r="V131" s="1">
        <f t="shared" si="11"/>
        <v>43.022714382618503</v>
      </c>
      <c r="W131" s="1">
        <f t="shared" si="11"/>
        <v>42.469881491399065</v>
      </c>
      <c r="X131" s="1">
        <f t="shared" si="11"/>
        <v>42.205265832037554</v>
      </c>
      <c r="Y131" s="1">
        <f t="shared" si="11"/>
        <v>41.935951838675834</v>
      </c>
      <c r="Z131" s="1">
        <f t="shared" si="11"/>
        <v>41.644497875674219</v>
      </c>
      <c r="AA131" s="1">
        <f t="shared" si="11"/>
        <v>41.605577148766891</v>
      </c>
      <c r="AB131" s="1">
        <f t="shared" si="11"/>
        <v>41.423850683967146</v>
      </c>
      <c r="AC131" s="1">
        <f t="shared" si="11"/>
        <v>41.223619590497563</v>
      </c>
      <c r="AD131" s="1">
        <f t="shared" si="11"/>
        <v>41.356492943128025</v>
      </c>
      <c r="AE131" s="1">
        <f t="shared" si="11"/>
        <v>41.280318463707523</v>
      </c>
      <c r="AF131" s="1">
        <f t="shared" si="11"/>
        <v>41.152816468172482</v>
      </c>
      <c r="AG131" s="1">
        <f t="shared" si="11"/>
        <v>41.19514901684326</v>
      </c>
    </row>
    <row r="132" spans="1:33" ht="15" customHeight="1" x14ac:dyDescent="0.35">
      <c r="A132" s="18" t="s">
        <v>91</v>
      </c>
      <c r="B132" s="1">
        <f t="shared" si="9"/>
        <v>53.98383402982823</v>
      </c>
      <c r="C132" s="1">
        <f t="shared" si="9"/>
        <v>51.293895331078225</v>
      </c>
      <c r="D132" s="1">
        <f t="shared" si="9"/>
        <v>50.831273005236469</v>
      </c>
      <c r="E132" s="1">
        <f t="shared" si="9"/>
        <v>50.094458836398779</v>
      </c>
      <c r="F132" s="1">
        <f t="shared" si="9"/>
        <v>49.448902379764775</v>
      </c>
      <c r="G132" s="1">
        <f t="shared" si="9"/>
        <v>49.533936073313917</v>
      </c>
      <c r="H132" s="1">
        <f t="shared" si="9"/>
        <v>49.95565941468201</v>
      </c>
      <c r="I132" s="1">
        <f t="shared" si="9"/>
        <v>50.324613995319076</v>
      </c>
      <c r="J132" s="1">
        <f t="shared" si="9"/>
        <v>50.446247644187068</v>
      </c>
      <c r="K132" s="1">
        <f t="shared" si="9"/>
        <v>49.761440303874082</v>
      </c>
      <c r="L132" s="1">
        <f t="shared" si="10"/>
        <v>49.01456038844708</v>
      </c>
      <c r="M132" s="1">
        <f t="shared" si="10"/>
        <v>48.45692659506259</v>
      </c>
      <c r="N132" s="1">
        <f t="shared" si="10"/>
        <v>47.692176619124311</v>
      </c>
      <c r="O132" s="1">
        <f t="shared" si="10"/>
        <v>46.971011226094667</v>
      </c>
      <c r="P132" s="1">
        <f t="shared" si="10"/>
        <v>46.977367725451707</v>
      </c>
      <c r="Q132" s="1">
        <f t="shared" si="10"/>
        <v>46.761807274366269</v>
      </c>
      <c r="R132" s="1">
        <f t="shared" si="10"/>
        <v>46.039665115576085</v>
      </c>
      <c r="S132" s="1">
        <f t="shared" si="10"/>
        <v>45.652622364242873</v>
      </c>
      <c r="T132" s="1">
        <f t="shared" si="10"/>
        <v>45.277431154816028</v>
      </c>
      <c r="U132" s="1">
        <f t="shared" si="10"/>
        <v>45.350721263145388</v>
      </c>
      <c r="V132" s="1">
        <f t="shared" si="11"/>
        <v>45.018111769142656</v>
      </c>
      <c r="W132" s="1">
        <f t="shared" si="11"/>
        <v>44.439638438398347</v>
      </c>
      <c r="X132" s="1">
        <f t="shared" si="11"/>
        <v>44.162749880808519</v>
      </c>
      <c r="Y132" s="1">
        <f t="shared" si="11"/>
        <v>43.880945080062389</v>
      </c>
      <c r="Z132" s="1">
        <f t="shared" si="11"/>
        <v>43.575973455880828</v>
      </c>
      <c r="AA132" s="1">
        <f t="shared" si="11"/>
        <v>43.535247582137302</v>
      </c>
      <c r="AB132" s="1">
        <f t="shared" si="11"/>
        <v>43.345092627454314</v>
      </c>
      <c r="AC132" s="1">
        <f t="shared" si="11"/>
        <v>43.13557479774915</v>
      </c>
      <c r="AD132" s="1">
        <f t="shared" si="11"/>
        <v>43.274610828499355</v>
      </c>
      <c r="AE132" s="1">
        <f t="shared" si="11"/>
        <v>43.194903369829703</v>
      </c>
      <c r="AF132" s="1">
        <f t="shared" si="11"/>
        <v>43.061487820203098</v>
      </c>
      <c r="AG132" s="1">
        <f t="shared" si="11"/>
        <v>43.105783756312235</v>
      </c>
    </row>
    <row r="133" spans="1:33" ht="15" customHeight="1" x14ac:dyDescent="0.35">
      <c r="A133" s="18" t="s">
        <v>94</v>
      </c>
      <c r="B133" s="1">
        <f t="shared" si="9"/>
        <v>51.999563373596715</v>
      </c>
      <c r="C133" s="1">
        <f t="shared" si="9"/>
        <v>49.408498097287243</v>
      </c>
      <c r="D133" s="1">
        <f t="shared" si="9"/>
        <v>48.962880267746705</v>
      </c>
      <c r="E133" s="1">
        <f t="shared" si="9"/>
        <v>48.253148998087909</v>
      </c>
      <c r="F133" s="1">
        <f t="shared" si="9"/>
        <v>47.631321103103154</v>
      </c>
      <c r="G133" s="1">
        <f t="shared" si="9"/>
        <v>47.713229233862378</v>
      </c>
      <c r="H133" s="1">
        <f t="shared" si="9"/>
        <v>48.119451392953167</v>
      </c>
      <c r="I133" s="1">
        <f t="shared" si="9"/>
        <v>48.47484439981546</v>
      </c>
      <c r="J133" s="1">
        <f t="shared" si="9"/>
        <v>48.592007190238576</v>
      </c>
      <c r="K133" s="1">
        <f t="shared" si="9"/>
        <v>47.932371146758719</v>
      </c>
      <c r="L133" s="1">
        <f t="shared" si="10"/>
        <v>47.212944114709572</v>
      </c>
      <c r="M133" s="1">
        <f t="shared" si="10"/>
        <v>46.675807131027859</v>
      </c>
      <c r="N133" s="1">
        <f t="shared" si="10"/>
        <v>45.939166883934881</v>
      </c>
      <c r="O133" s="1">
        <f t="shared" si="10"/>
        <v>45.244509191838212</v>
      </c>
      <c r="P133" s="1">
        <f t="shared" si="10"/>
        <v>45.250632046894559</v>
      </c>
      <c r="Q133" s="1">
        <f t="shared" si="10"/>
        <v>45.042994898876039</v>
      </c>
      <c r="R133" s="1">
        <f t="shared" si="10"/>
        <v>44.347396343760323</v>
      </c>
      <c r="S133" s="1">
        <f t="shared" si="10"/>
        <v>43.974580028692323</v>
      </c>
      <c r="T133" s="1">
        <f t="shared" si="10"/>
        <v>43.613179631287665</v>
      </c>
      <c r="U133" s="1">
        <f t="shared" si="10"/>
        <v>43.683775832932469</v>
      </c>
      <c r="V133" s="1">
        <f t="shared" si="11"/>
        <v>43.36339198519579</v>
      </c>
      <c r="W133" s="1">
        <f t="shared" si="11"/>
        <v>42.806181457959923</v>
      </c>
      <c r="X133" s="1">
        <f t="shared" si="11"/>
        <v>42.539470425730158</v>
      </c>
      <c r="Y133" s="1">
        <f t="shared" si="11"/>
        <v>42.26802385549793</v>
      </c>
      <c r="Z133" s="1">
        <f t="shared" si="11"/>
        <v>41.974261999124131</v>
      </c>
      <c r="AA133" s="1">
        <f t="shared" si="11"/>
        <v>41.9350330764155</v>
      </c>
      <c r="AB133" s="1">
        <f t="shared" si="11"/>
        <v>41.751867601147879</v>
      </c>
      <c r="AC133" s="1">
        <f t="shared" si="11"/>
        <v>41.550050967345406</v>
      </c>
      <c r="AD133" s="1">
        <f t="shared" si="11"/>
        <v>41.683976484532892</v>
      </c>
      <c r="AE133" s="1">
        <f t="shared" si="11"/>
        <v>41.607198813533266</v>
      </c>
      <c r="AF133" s="1">
        <f t="shared" si="11"/>
        <v>41.478687186811854</v>
      </c>
      <c r="AG133" s="1">
        <f t="shared" si="11"/>
        <v>41.521354947972114</v>
      </c>
    </row>
    <row r="134" spans="1:33" ht="15" customHeight="1" x14ac:dyDescent="0.35">
      <c r="A134" s="18" t="s">
        <v>76</v>
      </c>
      <c r="B134" s="1">
        <f t="shared" si="9"/>
        <v>52.641533291789251</v>
      </c>
      <c r="C134" s="1">
        <f t="shared" si="9"/>
        <v>50.018479555278439</v>
      </c>
      <c r="D134" s="1">
        <f t="shared" si="9"/>
        <v>49.567360271052216</v>
      </c>
      <c r="E134" s="1">
        <f t="shared" si="9"/>
        <v>48.848866886953182</v>
      </c>
      <c r="F134" s="1">
        <f t="shared" si="9"/>
        <v>48.219362104376032</v>
      </c>
      <c r="G134" s="1">
        <f t="shared" si="9"/>
        <v>48.302281446626111</v>
      </c>
      <c r="H134" s="1">
        <f t="shared" si="9"/>
        <v>48.713518694100735</v>
      </c>
      <c r="I134" s="1">
        <f t="shared" si="9"/>
        <v>49.073299268948972</v>
      </c>
      <c r="J134" s="1">
        <f t="shared" si="9"/>
        <v>49.191908513574852</v>
      </c>
      <c r="K134" s="1">
        <f t="shared" si="9"/>
        <v>48.524128815237219</v>
      </c>
      <c r="L134" s="1">
        <f t="shared" si="10"/>
        <v>47.795819967977593</v>
      </c>
      <c r="M134" s="1">
        <f t="shared" si="10"/>
        <v>47.252051663509675</v>
      </c>
      <c r="N134" s="1">
        <f t="shared" si="10"/>
        <v>46.506317092378509</v>
      </c>
      <c r="O134" s="1">
        <f t="shared" si="10"/>
        <v>45.803083379391779</v>
      </c>
      <c r="P134" s="1">
        <f t="shared" si="10"/>
        <v>45.809281825251283</v>
      </c>
      <c r="Q134" s="1">
        <f t="shared" si="10"/>
        <v>45.599081255652287</v>
      </c>
      <c r="R134" s="1">
        <f t="shared" si="10"/>
        <v>44.894895064053642</v>
      </c>
      <c r="S134" s="1">
        <f t="shared" si="10"/>
        <v>44.517476078429254</v>
      </c>
      <c r="T134" s="1">
        <f t="shared" si="10"/>
        <v>44.15161394772332</v>
      </c>
      <c r="U134" s="1">
        <f t="shared" si="10"/>
        <v>44.223081707413115</v>
      </c>
      <c r="V134" s="1">
        <f t="shared" si="11"/>
        <v>43.898742503531537</v>
      </c>
      <c r="W134" s="1">
        <f t="shared" si="11"/>
        <v>43.334652833984116</v>
      </c>
      <c r="X134" s="1">
        <f t="shared" si="11"/>
        <v>43.064649072961387</v>
      </c>
      <c r="Y134" s="1">
        <f t="shared" si="11"/>
        <v>42.789851310504076</v>
      </c>
      <c r="Z134" s="1">
        <f t="shared" si="11"/>
        <v>42.492462764545415</v>
      </c>
      <c r="AA134" s="1">
        <f t="shared" si="11"/>
        <v>42.452749534149021</v>
      </c>
      <c r="AB134" s="1">
        <f t="shared" si="11"/>
        <v>42.267322756717611</v>
      </c>
      <c r="AC134" s="1">
        <f t="shared" si="11"/>
        <v>42.063014559534849</v>
      </c>
      <c r="AD134" s="1">
        <f t="shared" si="11"/>
        <v>42.198593478169087</v>
      </c>
      <c r="AE134" s="1">
        <f t="shared" si="11"/>
        <v>42.120867934687986</v>
      </c>
      <c r="AF134" s="1">
        <f t="shared" si="11"/>
        <v>41.990769744673727</v>
      </c>
      <c r="AG134" s="1">
        <f t="shared" si="11"/>
        <v>42.033964268317447</v>
      </c>
    </row>
    <row r="135" spans="1:33" ht="15" customHeight="1" x14ac:dyDescent="0.35">
      <c r="A135" s="18" t="s">
        <v>81</v>
      </c>
      <c r="B135" s="1">
        <f t="shared" ref="B135:K144" si="12">SUMIFS($I$5:$I$55,$B$5:$B$55,$A135)*B$103*B$99*10</f>
        <v>99.271893713230085</v>
      </c>
      <c r="C135" s="1">
        <f t="shared" si="12"/>
        <v>94.325314549366567</v>
      </c>
      <c r="D135" s="1">
        <f t="shared" si="12"/>
        <v>93.474589602061897</v>
      </c>
      <c r="E135" s="1">
        <f t="shared" si="12"/>
        <v>92.119648087258724</v>
      </c>
      <c r="F135" s="1">
        <f t="shared" si="12"/>
        <v>90.932522105924221</v>
      </c>
      <c r="G135" s="1">
        <f t="shared" si="12"/>
        <v>91.088892173737278</v>
      </c>
      <c r="H135" s="1">
        <f t="shared" si="12"/>
        <v>91.864407204728764</v>
      </c>
      <c r="I135" s="1">
        <f t="shared" si="12"/>
        <v>92.542884763284064</v>
      </c>
      <c r="J135" s="1">
        <f t="shared" si="12"/>
        <v>92.766559181364556</v>
      </c>
      <c r="K135" s="1">
        <f t="shared" si="12"/>
        <v>91.507254007448466</v>
      </c>
      <c r="L135" s="1">
        <f t="shared" ref="L135:U144" si="13">SUMIFS($I$5:$I$55,$B$5:$B$55,$A135)*L$103*L$99*10</f>
        <v>90.133802400809202</v>
      </c>
      <c r="M135" s="1">
        <f t="shared" si="13"/>
        <v>89.108359068325896</v>
      </c>
      <c r="N135" s="1">
        <f t="shared" si="13"/>
        <v>87.702045869330206</v>
      </c>
      <c r="O135" s="1">
        <f t="shared" si="13"/>
        <v>86.375881184418418</v>
      </c>
      <c r="P135" s="1">
        <f t="shared" si="13"/>
        <v>86.387570271344174</v>
      </c>
      <c r="Q135" s="1">
        <f t="shared" si="13"/>
        <v>85.991172079672467</v>
      </c>
      <c r="R135" s="1">
        <f t="shared" si="13"/>
        <v>84.663211201724238</v>
      </c>
      <c r="S135" s="1">
        <f t="shared" si="13"/>
        <v>83.951470963867152</v>
      </c>
      <c r="T135" s="1">
        <f t="shared" si="13"/>
        <v>83.261524750640092</v>
      </c>
      <c r="U135" s="1">
        <f t="shared" si="13"/>
        <v>83.396299317416535</v>
      </c>
      <c r="V135" s="1">
        <f t="shared" ref="V135:AG144" si="14">SUMIFS($I$5:$I$55,$B$5:$B$55,$A135)*V$103*V$99*10</f>
        <v>82.784657426282877</v>
      </c>
      <c r="W135" s="1">
        <f t="shared" si="14"/>
        <v>81.720891874287133</v>
      </c>
      <c r="X135" s="1">
        <f t="shared" si="14"/>
        <v>81.211716267303032</v>
      </c>
      <c r="Y135" s="1">
        <f t="shared" si="14"/>
        <v>80.693500087768783</v>
      </c>
      <c r="Z135" s="1">
        <f t="shared" si="14"/>
        <v>80.132681998327882</v>
      </c>
      <c r="AA135" s="1">
        <f t="shared" si="14"/>
        <v>80.057790418611404</v>
      </c>
      <c r="AB135" s="1">
        <f t="shared" si="14"/>
        <v>79.708110874918702</v>
      </c>
      <c r="AC135" s="1">
        <f t="shared" si="14"/>
        <v>79.322824574023045</v>
      </c>
      <c r="AD135" s="1">
        <f t="shared" si="14"/>
        <v>79.578500561380977</v>
      </c>
      <c r="AE135" s="1">
        <f t="shared" si="14"/>
        <v>79.431925007654399</v>
      </c>
      <c r="AF135" s="1">
        <f t="shared" si="14"/>
        <v>79.186584629368099</v>
      </c>
      <c r="AG135" s="1">
        <f t="shared" si="14"/>
        <v>79.268041264310398</v>
      </c>
    </row>
    <row r="136" spans="1:33" ht="15" customHeight="1" x14ac:dyDescent="0.35">
      <c r="A136" s="18" t="s">
        <v>84</v>
      </c>
      <c r="B136" s="1">
        <f t="shared" si="12"/>
        <v>77.211472888067846</v>
      </c>
      <c r="C136" s="1">
        <f t="shared" si="12"/>
        <v>73.364133538396203</v>
      </c>
      <c r="D136" s="1">
        <f t="shared" si="12"/>
        <v>72.702458579381471</v>
      </c>
      <c r="E136" s="1">
        <f t="shared" si="12"/>
        <v>71.648615178979014</v>
      </c>
      <c r="F136" s="1">
        <f t="shared" si="12"/>
        <v>70.72529497127438</v>
      </c>
      <c r="G136" s="1">
        <f t="shared" si="12"/>
        <v>70.846916135128993</v>
      </c>
      <c r="H136" s="1">
        <f t="shared" si="12"/>
        <v>71.450094492566819</v>
      </c>
      <c r="I136" s="1">
        <f t="shared" si="12"/>
        <v>71.977799260332034</v>
      </c>
      <c r="J136" s="1">
        <f t="shared" si="12"/>
        <v>72.151768252172431</v>
      </c>
      <c r="K136" s="1">
        <f t="shared" si="12"/>
        <v>71.172308672459906</v>
      </c>
      <c r="L136" s="1">
        <f t="shared" si="13"/>
        <v>70.104068533962703</v>
      </c>
      <c r="M136" s="1">
        <f t="shared" si="13"/>
        <v>69.306501497586808</v>
      </c>
      <c r="N136" s="1">
        <f t="shared" si="13"/>
        <v>68.212702342812406</v>
      </c>
      <c r="O136" s="1">
        <f t="shared" si="13"/>
        <v>67.181240921214311</v>
      </c>
      <c r="P136" s="1">
        <f t="shared" si="13"/>
        <v>67.190332433267685</v>
      </c>
      <c r="Q136" s="1">
        <f t="shared" si="13"/>
        <v>66.882022728634126</v>
      </c>
      <c r="R136" s="1">
        <f t="shared" si="13"/>
        <v>65.849164268007755</v>
      </c>
      <c r="S136" s="1">
        <f t="shared" si="13"/>
        <v>65.295588527452225</v>
      </c>
      <c r="T136" s="1">
        <f t="shared" si="13"/>
        <v>64.758963694942281</v>
      </c>
      <c r="U136" s="1">
        <f t="shared" si="13"/>
        <v>64.863788357990643</v>
      </c>
      <c r="V136" s="1">
        <f t="shared" si="14"/>
        <v>64.388066887108906</v>
      </c>
      <c r="W136" s="1">
        <f t="shared" si="14"/>
        <v>63.560693680001101</v>
      </c>
      <c r="X136" s="1">
        <f t="shared" si="14"/>
        <v>63.164668207902352</v>
      </c>
      <c r="Y136" s="1">
        <f t="shared" si="14"/>
        <v>62.76161117937572</v>
      </c>
      <c r="Z136" s="1">
        <f t="shared" si="14"/>
        <v>62.325419332032808</v>
      </c>
      <c r="AA136" s="1">
        <f t="shared" si="14"/>
        <v>62.267170325586648</v>
      </c>
      <c r="AB136" s="1">
        <f t="shared" si="14"/>
        <v>61.995197347158985</v>
      </c>
      <c r="AC136" s="1">
        <f t="shared" si="14"/>
        <v>61.695530224240144</v>
      </c>
      <c r="AD136" s="1">
        <f t="shared" si="14"/>
        <v>61.894389325518532</v>
      </c>
      <c r="AE136" s="1">
        <f t="shared" si="14"/>
        <v>61.780386117064538</v>
      </c>
      <c r="AF136" s="1">
        <f t="shared" si="14"/>
        <v>61.589565822841848</v>
      </c>
      <c r="AG136" s="1">
        <f t="shared" si="14"/>
        <v>61.65292098335253</v>
      </c>
    </row>
    <row r="137" spans="1:33" ht="15" customHeight="1" x14ac:dyDescent="0.35">
      <c r="A137" s="18" t="s">
        <v>11</v>
      </c>
      <c r="B137" s="1">
        <f t="shared" si="12"/>
        <v>54.567443046366918</v>
      </c>
      <c r="C137" s="1">
        <f t="shared" si="12"/>
        <v>51.848423929252043</v>
      </c>
      <c r="D137" s="1">
        <f t="shared" si="12"/>
        <v>51.380800280968757</v>
      </c>
      <c r="E137" s="1">
        <f t="shared" si="12"/>
        <v>50.636020553549031</v>
      </c>
      <c r="F137" s="1">
        <f t="shared" si="12"/>
        <v>49.983485108194671</v>
      </c>
      <c r="G137" s="1">
        <f t="shared" si="12"/>
        <v>50.069438084917302</v>
      </c>
      <c r="H137" s="1">
        <f t="shared" si="12"/>
        <v>50.495720597543439</v>
      </c>
      <c r="I137" s="1">
        <f t="shared" si="12"/>
        <v>50.868663876349551</v>
      </c>
      <c r="J137" s="1">
        <f t="shared" si="12"/>
        <v>50.991612483583694</v>
      </c>
      <c r="K137" s="1">
        <f t="shared" si="12"/>
        <v>50.29940182067272</v>
      </c>
      <c r="L137" s="1">
        <f t="shared" si="13"/>
        <v>49.544447527781657</v>
      </c>
      <c r="M137" s="1">
        <f t="shared" si="13"/>
        <v>48.980785260955145</v>
      </c>
      <c r="N137" s="1">
        <f t="shared" si="13"/>
        <v>48.207767717709437</v>
      </c>
      <c r="O137" s="1">
        <f t="shared" si="13"/>
        <v>47.478805942052446</v>
      </c>
      <c r="P137" s="1">
        <f t="shared" si="13"/>
        <v>47.485231160321455</v>
      </c>
      <c r="Q137" s="1">
        <f t="shared" si="13"/>
        <v>47.267340325981031</v>
      </c>
      <c r="R137" s="1">
        <f t="shared" si="13"/>
        <v>46.537391224933664</v>
      </c>
      <c r="S137" s="1">
        <f t="shared" si="13"/>
        <v>46.146164227640085</v>
      </c>
      <c r="T137" s="1">
        <f t="shared" si="13"/>
        <v>45.766916897030256</v>
      </c>
      <c r="U137" s="1">
        <f t="shared" si="13"/>
        <v>45.840999330855055</v>
      </c>
      <c r="V137" s="1">
        <f t="shared" si="14"/>
        <v>45.504794058538792</v>
      </c>
      <c r="W137" s="1">
        <f t="shared" si="14"/>
        <v>44.920066962056708</v>
      </c>
      <c r="X137" s="1">
        <f t="shared" si="14"/>
        <v>44.640185014655096</v>
      </c>
      <c r="Y137" s="1">
        <f t="shared" si="14"/>
        <v>44.355333675522523</v>
      </c>
      <c r="Z137" s="1">
        <f t="shared" si="14"/>
        <v>44.047065060809274</v>
      </c>
      <c r="AA137" s="1">
        <f t="shared" si="14"/>
        <v>44.005898907349597</v>
      </c>
      <c r="AB137" s="1">
        <f t="shared" si="14"/>
        <v>43.813688223426794</v>
      </c>
      <c r="AC137" s="1">
        <f t="shared" si="14"/>
        <v>43.601905336103187</v>
      </c>
      <c r="AD137" s="1">
        <f t="shared" si="14"/>
        <v>43.742444459077717</v>
      </c>
      <c r="AE137" s="1">
        <f t="shared" si="14"/>
        <v>43.661875298152182</v>
      </c>
      <c r="AF137" s="1">
        <f t="shared" si="14"/>
        <v>43.527017418259355</v>
      </c>
      <c r="AG137" s="1">
        <f t="shared" si="14"/>
        <v>43.571792229353449</v>
      </c>
    </row>
    <row r="138" spans="1:33" ht="15" customHeight="1" x14ac:dyDescent="0.35">
      <c r="A138" s="18" t="s">
        <v>24</v>
      </c>
      <c r="B138" s="1">
        <f t="shared" si="12"/>
        <v>50.598901733903865</v>
      </c>
      <c r="C138" s="1">
        <f t="shared" si="12"/>
        <v>48.077629461670071</v>
      </c>
      <c r="D138" s="1">
        <f t="shared" si="12"/>
        <v>47.644014805989215</v>
      </c>
      <c r="E138" s="1">
        <f t="shared" si="12"/>
        <v>46.953400876927283</v>
      </c>
      <c r="F138" s="1">
        <f t="shared" si="12"/>
        <v>46.348322554871416</v>
      </c>
      <c r="G138" s="1">
        <f t="shared" si="12"/>
        <v>46.428024406014231</v>
      </c>
      <c r="H138" s="1">
        <f t="shared" si="12"/>
        <v>46.823304554085745</v>
      </c>
      <c r="I138" s="1">
        <f t="shared" si="12"/>
        <v>47.169124685342311</v>
      </c>
      <c r="J138" s="1">
        <f t="shared" si="12"/>
        <v>47.283131575686696</v>
      </c>
      <c r="K138" s="1">
        <f t="shared" si="12"/>
        <v>46.641263506441973</v>
      </c>
      <c r="L138" s="1">
        <f t="shared" si="13"/>
        <v>45.941214980306626</v>
      </c>
      <c r="M138" s="1">
        <f t="shared" si="13"/>
        <v>45.41854633288569</v>
      </c>
      <c r="N138" s="1">
        <f t="shared" si="13"/>
        <v>44.701748247330571</v>
      </c>
      <c r="O138" s="1">
        <f t="shared" si="13"/>
        <v>44.025801873539542</v>
      </c>
      <c r="P138" s="1">
        <f t="shared" si="13"/>
        <v>44.031759803207166</v>
      </c>
      <c r="Q138" s="1">
        <f t="shared" si="13"/>
        <v>43.829715575000598</v>
      </c>
      <c r="R138" s="1">
        <f t="shared" si="13"/>
        <v>43.152853681302119</v>
      </c>
      <c r="S138" s="1">
        <f t="shared" si="13"/>
        <v>42.790079556538991</v>
      </c>
      <c r="T138" s="1">
        <f t="shared" si="13"/>
        <v>42.438413849973522</v>
      </c>
      <c r="U138" s="1">
        <f t="shared" si="13"/>
        <v>42.507108470429237</v>
      </c>
      <c r="V138" s="1">
        <f t="shared" si="14"/>
        <v>42.195354490645059</v>
      </c>
      <c r="W138" s="1">
        <f t="shared" si="14"/>
        <v>41.653153001179852</v>
      </c>
      <c r="X138" s="1">
        <f t="shared" si="14"/>
        <v>41.39362610449836</v>
      </c>
      <c r="Y138" s="1">
        <f t="shared" si="14"/>
        <v>41.129491226393611</v>
      </c>
      <c r="Z138" s="1">
        <f t="shared" si="14"/>
        <v>40.843642147295867</v>
      </c>
      <c r="AA138" s="1">
        <f t="shared" si="14"/>
        <v>40.805469895905986</v>
      </c>
      <c r="AB138" s="1">
        <f t="shared" si="14"/>
        <v>40.627238170813939</v>
      </c>
      <c r="AC138" s="1">
        <f t="shared" si="14"/>
        <v>40.430857675295691</v>
      </c>
      <c r="AD138" s="1">
        <f t="shared" si="14"/>
        <v>40.561175771144789</v>
      </c>
      <c r="AE138" s="1">
        <f t="shared" si="14"/>
        <v>40.486466185559294</v>
      </c>
      <c r="AF138" s="1">
        <f t="shared" si="14"/>
        <v>40.36141615147686</v>
      </c>
      <c r="AG138" s="1">
        <f t="shared" si="14"/>
        <v>40.402934612673207</v>
      </c>
    </row>
    <row r="139" spans="1:33" ht="15" customHeight="1" x14ac:dyDescent="0.35">
      <c r="A139" s="18" t="s">
        <v>89</v>
      </c>
      <c r="B139" s="1">
        <f t="shared" si="12"/>
        <v>86.549217152686779</v>
      </c>
      <c r="C139" s="1">
        <f t="shared" si="12"/>
        <v>82.236591109177297</v>
      </c>
      <c r="D139" s="1">
        <f t="shared" si="12"/>
        <v>81.49489499109805</v>
      </c>
      <c r="E139" s="1">
        <f t="shared" si="12"/>
        <v>80.3136026533831</v>
      </c>
      <c r="F139" s="1">
        <f t="shared" si="12"/>
        <v>79.278618626152607</v>
      </c>
      <c r="G139" s="1">
        <f t="shared" si="12"/>
        <v>79.414948320783282</v>
      </c>
      <c r="H139" s="1">
        <f t="shared" si="12"/>
        <v>80.091073418349652</v>
      </c>
      <c r="I139" s="1">
        <f t="shared" si="12"/>
        <v>80.682597356819656</v>
      </c>
      <c r="J139" s="1">
        <f t="shared" si="12"/>
        <v>80.877605682518293</v>
      </c>
      <c r="K139" s="1">
        <f t="shared" si="12"/>
        <v>79.779692941238125</v>
      </c>
      <c r="L139" s="1">
        <f t="shared" si="13"/>
        <v>78.582262763315711</v>
      </c>
      <c r="M139" s="1">
        <f t="shared" si="13"/>
        <v>77.688240151867902</v>
      </c>
      <c r="N139" s="1">
        <f t="shared" si="13"/>
        <v>76.462159920174443</v>
      </c>
      <c r="O139" s="1">
        <f t="shared" si="13"/>
        <v>75.305956376538802</v>
      </c>
      <c r="P139" s="1">
        <f t="shared" si="13"/>
        <v>75.316147391183648</v>
      </c>
      <c r="Q139" s="1">
        <f t="shared" si="13"/>
        <v>74.970551554470447</v>
      </c>
      <c r="R139" s="1">
        <f t="shared" si="13"/>
        <v>73.812782017729006</v>
      </c>
      <c r="S139" s="1">
        <f t="shared" si="13"/>
        <v>73.192258341807744</v>
      </c>
      <c r="T139" s="1">
        <f t="shared" si="13"/>
        <v>72.59073557036993</v>
      </c>
      <c r="U139" s="1">
        <f t="shared" si="13"/>
        <v>72.708237441345517</v>
      </c>
      <c r="V139" s="1">
        <f t="shared" si="14"/>
        <v>72.174983517447103</v>
      </c>
      <c r="W139" s="1">
        <f t="shared" si="14"/>
        <v>71.24755005853487</v>
      </c>
      <c r="X139" s="1">
        <f t="shared" si="14"/>
        <v>70.803630349447602</v>
      </c>
      <c r="Y139" s="1">
        <f t="shared" si="14"/>
        <v>70.351828706737862</v>
      </c>
      <c r="Z139" s="1">
        <f t="shared" si="14"/>
        <v>69.862885010887879</v>
      </c>
      <c r="AA139" s="1">
        <f t="shared" si="14"/>
        <v>69.797591528983375</v>
      </c>
      <c r="AB139" s="1">
        <f t="shared" si="14"/>
        <v>69.492726882718642</v>
      </c>
      <c r="AC139" s="1">
        <f t="shared" si="14"/>
        <v>69.156818837904851</v>
      </c>
      <c r="AD139" s="1">
        <f t="shared" si="14"/>
        <v>69.379727414772475</v>
      </c>
      <c r="AE139" s="1">
        <f t="shared" si="14"/>
        <v>69.251936970224278</v>
      </c>
      <c r="AF139" s="1">
        <f t="shared" si="14"/>
        <v>69.038039391741847</v>
      </c>
      <c r="AG139" s="1">
        <f t="shared" si="14"/>
        <v>69.109056552011936</v>
      </c>
    </row>
    <row r="140" spans="1:33" ht="15" customHeight="1" x14ac:dyDescent="0.35">
      <c r="A140" s="18" t="s">
        <v>97</v>
      </c>
      <c r="B140" s="1">
        <f t="shared" si="12"/>
        <v>58.010736243945146</v>
      </c>
      <c r="C140" s="1">
        <f t="shared" si="12"/>
        <v>55.120142658477569</v>
      </c>
      <c r="D140" s="1">
        <f t="shared" si="12"/>
        <v>54.623011207789254</v>
      </c>
      <c r="E140" s="1">
        <f t="shared" si="12"/>
        <v>53.831234684735549</v>
      </c>
      <c r="F140" s="1">
        <f t="shared" si="12"/>
        <v>53.137523205931018</v>
      </c>
      <c r="G140" s="1">
        <f t="shared" si="12"/>
        <v>53.228899953377329</v>
      </c>
      <c r="H140" s="1">
        <f t="shared" si="12"/>
        <v>53.682081576425858</v>
      </c>
      <c r="I140" s="1">
        <f t="shared" si="12"/>
        <v>54.078558174429361</v>
      </c>
      <c r="J140" s="1">
        <f t="shared" si="12"/>
        <v>54.20926503602373</v>
      </c>
      <c r="K140" s="1">
        <f t="shared" si="12"/>
        <v>53.473374769784684</v>
      </c>
      <c r="L140" s="1">
        <f t="shared" si="13"/>
        <v>52.670781649855563</v>
      </c>
      <c r="M140" s="1">
        <f t="shared" si="13"/>
        <v>52.071551389721307</v>
      </c>
      <c r="N140" s="1">
        <f t="shared" si="13"/>
        <v>51.249755199361687</v>
      </c>
      <c r="O140" s="1">
        <f t="shared" si="13"/>
        <v>50.474794766203345</v>
      </c>
      <c r="P140" s="1">
        <f t="shared" si="13"/>
        <v>50.481625426052972</v>
      </c>
      <c r="Q140" s="1">
        <f t="shared" si="13"/>
        <v>50.249985330508167</v>
      </c>
      <c r="R140" s="1">
        <f t="shared" si="13"/>
        <v>49.473975270143377</v>
      </c>
      <c r="S140" s="1">
        <f t="shared" si="13"/>
        <v>49.05806122168368</v>
      </c>
      <c r="T140" s="1">
        <f t="shared" si="13"/>
        <v>48.654882776094198</v>
      </c>
      <c r="U140" s="1">
        <f t="shared" si="13"/>
        <v>48.733639930342171</v>
      </c>
      <c r="V140" s="1">
        <f t="shared" si="14"/>
        <v>48.376219565976001</v>
      </c>
      <c r="W140" s="1">
        <f t="shared" si="14"/>
        <v>47.754595251641035</v>
      </c>
      <c r="X140" s="1">
        <f t="shared" si="14"/>
        <v>47.457052304349915</v>
      </c>
      <c r="Y140" s="1">
        <f t="shared" si="14"/>
        <v>47.154226388737314</v>
      </c>
      <c r="Z140" s="1">
        <f t="shared" si="14"/>
        <v>46.826505529887079</v>
      </c>
      <c r="AA140" s="1">
        <f t="shared" si="14"/>
        <v>46.782741726102131</v>
      </c>
      <c r="AB140" s="1">
        <f t="shared" si="14"/>
        <v>46.57840223966442</v>
      </c>
      <c r="AC140" s="1">
        <f t="shared" si="14"/>
        <v>46.35325551239206</v>
      </c>
      <c r="AD140" s="1">
        <f t="shared" si="14"/>
        <v>46.502662879490117</v>
      </c>
      <c r="AE140" s="1">
        <f t="shared" si="14"/>
        <v>46.417009675254839</v>
      </c>
      <c r="AF140" s="1">
        <f t="shared" si="14"/>
        <v>46.273642046791224</v>
      </c>
      <c r="AG140" s="1">
        <f t="shared" si="14"/>
        <v>46.321242220296611</v>
      </c>
    </row>
    <row r="141" spans="1:33" ht="15" customHeight="1" x14ac:dyDescent="0.35">
      <c r="A141" s="18" t="s">
        <v>99</v>
      </c>
      <c r="B141" s="1">
        <f t="shared" si="12"/>
        <v>47.2139694379795</v>
      </c>
      <c r="C141" s="1">
        <f t="shared" si="12"/>
        <v>44.861363592261924</v>
      </c>
      <c r="D141" s="1">
        <f t="shared" si="12"/>
        <v>44.456756606741962</v>
      </c>
      <c r="E141" s="1">
        <f t="shared" si="12"/>
        <v>43.812342917455794</v>
      </c>
      <c r="F141" s="1">
        <f t="shared" si="12"/>
        <v>43.247742729978064</v>
      </c>
      <c r="G141" s="1">
        <f t="shared" si="12"/>
        <v>43.322112738714551</v>
      </c>
      <c r="H141" s="1">
        <f t="shared" si="12"/>
        <v>43.690949693489465</v>
      </c>
      <c r="I141" s="1">
        <f t="shared" si="12"/>
        <v>44.013635375365546</v>
      </c>
      <c r="J141" s="1">
        <f t="shared" si="12"/>
        <v>44.120015507186316</v>
      </c>
      <c r="K141" s="1">
        <f t="shared" si="12"/>
        <v>43.521086709009879</v>
      </c>
      <c r="L141" s="1">
        <f t="shared" si="13"/>
        <v>42.867869572166157</v>
      </c>
      <c r="M141" s="1">
        <f t="shared" si="13"/>
        <v>42.380166070708789</v>
      </c>
      <c r="N141" s="1">
        <f t="shared" si="13"/>
        <v>41.711319875536823</v>
      </c>
      <c r="O141" s="1">
        <f t="shared" si="13"/>
        <v>41.080592520984418</v>
      </c>
      <c r="P141" s="1">
        <f t="shared" si="13"/>
        <v>41.086151880962625</v>
      </c>
      <c r="Q141" s="1">
        <f t="shared" si="13"/>
        <v>40.897623875634928</v>
      </c>
      <c r="R141" s="1">
        <f t="shared" si="13"/>
        <v>40.266042247028167</v>
      </c>
      <c r="S141" s="1">
        <f t="shared" si="13"/>
        <v>39.927536748835109</v>
      </c>
      <c r="T141" s="1">
        <f t="shared" si="13"/>
        <v>39.599396545131</v>
      </c>
      <c r="U141" s="1">
        <f t="shared" si="13"/>
        <v>39.663495677713094</v>
      </c>
      <c r="V141" s="1">
        <f t="shared" si="14"/>
        <v>39.372597212147468</v>
      </c>
      <c r="W141" s="1">
        <f t="shared" si="14"/>
        <v>38.866667563961371</v>
      </c>
      <c r="X141" s="1">
        <f t="shared" si="14"/>
        <v>38.624502328188207</v>
      </c>
      <c r="Y141" s="1">
        <f t="shared" si="14"/>
        <v>38.378037372724833</v>
      </c>
      <c r="Z141" s="1">
        <f t="shared" si="14"/>
        <v>38.111310838710914</v>
      </c>
      <c r="AA141" s="1">
        <f t="shared" si="14"/>
        <v>38.075692209674671</v>
      </c>
      <c r="AB141" s="1">
        <f t="shared" si="14"/>
        <v>37.909383714173558</v>
      </c>
      <c r="AC141" s="1">
        <f t="shared" si="14"/>
        <v>37.726140552842232</v>
      </c>
      <c r="AD141" s="1">
        <f t="shared" si="14"/>
        <v>37.847740713790245</v>
      </c>
      <c r="AE141" s="1">
        <f t="shared" si="14"/>
        <v>37.778029001288893</v>
      </c>
      <c r="AF141" s="1">
        <f t="shared" si="14"/>
        <v>37.661344482750607</v>
      </c>
      <c r="AG141" s="1">
        <f t="shared" si="14"/>
        <v>37.700085469034164</v>
      </c>
    </row>
    <row r="142" spans="1:33" ht="15" customHeight="1" x14ac:dyDescent="0.35">
      <c r="A142" s="18" t="s">
        <v>100</v>
      </c>
      <c r="B142" s="1">
        <f t="shared" si="12"/>
        <v>51.649397963673493</v>
      </c>
      <c r="C142" s="1">
        <f t="shared" si="12"/>
        <v>49.075780938382948</v>
      </c>
      <c r="D142" s="1">
        <f t="shared" si="12"/>
        <v>48.633163902307331</v>
      </c>
      <c r="E142" s="1">
        <f t="shared" si="12"/>
        <v>47.928211967797758</v>
      </c>
      <c r="F142" s="1">
        <f t="shared" si="12"/>
        <v>47.310571466045218</v>
      </c>
      <c r="G142" s="1">
        <f t="shared" si="12"/>
        <v>47.391928026900338</v>
      </c>
      <c r="H142" s="1">
        <f t="shared" si="12"/>
        <v>47.795414683236302</v>
      </c>
      <c r="I142" s="1">
        <f t="shared" si="12"/>
        <v>48.148414471197171</v>
      </c>
      <c r="J142" s="1">
        <f t="shared" si="12"/>
        <v>48.264788286600592</v>
      </c>
      <c r="K142" s="1">
        <f t="shared" si="12"/>
        <v>47.609594236679527</v>
      </c>
      <c r="L142" s="1">
        <f t="shared" si="13"/>
        <v>46.895011831108839</v>
      </c>
      <c r="M142" s="1">
        <f t="shared" si="13"/>
        <v>46.361491931492303</v>
      </c>
      <c r="N142" s="1">
        <f t="shared" si="13"/>
        <v>45.629812224783791</v>
      </c>
      <c r="O142" s="1">
        <f t="shared" si="13"/>
        <v>44.939832362263544</v>
      </c>
      <c r="P142" s="1">
        <f t="shared" si="13"/>
        <v>44.945913985972716</v>
      </c>
      <c r="Q142" s="1">
        <f t="shared" si="13"/>
        <v>44.739675067907179</v>
      </c>
      <c r="R142" s="1">
        <f t="shared" si="13"/>
        <v>44.048760678145769</v>
      </c>
      <c r="S142" s="1">
        <f t="shared" si="13"/>
        <v>43.678454910653983</v>
      </c>
      <c r="T142" s="1">
        <f t="shared" si="13"/>
        <v>43.319488185959123</v>
      </c>
      <c r="U142" s="1">
        <f t="shared" si="13"/>
        <v>43.38960899230667</v>
      </c>
      <c r="V142" s="1">
        <f t="shared" si="14"/>
        <v>43.071382611558107</v>
      </c>
      <c r="W142" s="1">
        <f t="shared" si="14"/>
        <v>42.517924343764903</v>
      </c>
      <c r="X142" s="1">
        <f t="shared" si="14"/>
        <v>42.2530093454222</v>
      </c>
      <c r="Y142" s="1">
        <f t="shared" si="14"/>
        <v>41.983390698221854</v>
      </c>
      <c r="Z142" s="1">
        <f t="shared" si="14"/>
        <v>41.691607036167071</v>
      </c>
      <c r="AA142" s="1">
        <f t="shared" si="14"/>
        <v>41.652642281288117</v>
      </c>
      <c r="AB142" s="1">
        <f t="shared" si="14"/>
        <v>41.470710243564398</v>
      </c>
      <c r="AC142" s="1">
        <f t="shared" si="14"/>
        <v>41.270252644332963</v>
      </c>
      <c r="AD142" s="1">
        <f t="shared" si="14"/>
        <v>41.403276306185859</v>
      </c>
      <c r="AE142" s="1">
        <f t="shared" si="14"/>
        <v>41.327015656539771</v>
      </c>
      <c r="AF142" s="1">
        <f t="shared" si="14"/>
        <v>41.199369427978105</v>
      </c>
      <c r="AG142" s="1">
        <f t="shared" si="14"/>
        <v>41.24174986414738</v>
      </c>
    </row>
    <row r="143" spans="1:33" ht="15" customHeight="1" x14ac:dyDescent="0.35">
      <c r="A143" s="18" t="s">
        <v>102</v>
      </c>
      <c r="B143" s="1">
        <f t="shared" si="12"/>
        <v>58.944510670407041</v>
      </c>
      <c r="C143" s="1">
        <f t="shared" si="12"/>
        <v>56.007388415555674</v>
      </c>
      <c r="D143" s="1">
        <f t="shared" si="12"/>
        <v>55.502254848960916</v>
      </c>
      <c r="E143" s="1">
        <f t="shared" si="12"/>
        <v>54.697733432175959</v>
      </c>
      <c r="F143" s="1">
        <f t="shared" si="12"/>
        <v>53.992855571418836</v>
      </c>
      <c r="G143" s="1">
        <f t="shared" si="12"/>
        <v>54.085703171942761</v>
      </c>
      <c r="H143" s="1">
        <f t="shared" si="12"/>
        <v>54.546179469004137</v>
      </c>
      <c r="I143" s="1">
        <f t="shared" si="12"/>
        <v>54.949037984078124</v>
      </c>
      <c r="J143" s="1">
        <f t="shared" si="12"/>
        <v>55.081848779058305</v>
      </c>
      <c r="K143" s="1">
        <f t="shared" si="12"/>
        <v>54.334113196662514</v>
      </c>
      <c r="L143" s="1">
        <f t="shared" si="13"/>
        <v>53.518601072790872</v>
      </c>
      <c r="M143" s="1">
        <f t="shared" si="13"/>
        <v>52.909725255149418</v>
      </c>
      <c r="N143" s="1">
        <f t="shared" si="13"/>
        <v>52.074700957097889</v>
      </c>
      <c r="O143" s="1">
        <f t="shared" si="13"/>
        <v>51.287266311735792</v>
      </c>
      <c r="P143" s="1">
        <f t="shared" si="13"/>
        <v>51.29420692184457</v>
      </c>
      <c r="Q143" s="1">
        <f t="shared" si="13"/>
        <v>51.058838213091811</v>
      </c>
      <c r="R143" s="1">
        <f t="shared" si="13"/>
        <v>50.270337045115511</v>
      </c>
      <c r="S143" s="1">
        <f t="shared" si="13"/>
        <v>49.847728203119239</v>
      </c>
      <c r="T143" s="1">
        <f t="shared" si="13"/>
        <v>49.438059963636967</v>
      </c>
      <c r="U143" s="1">
        <f t="shared" si="13"/>
        <v>49.518084838677659</v>
      </c>
      <c r="V143" s="1">
        <f t="shared" si="14"/>
        <v>49.154911229009819</v>
      </c>
      <c r="W143" s="1">
        <f t="shared" si="14"/>
        <v>48.523280889494416</v>
      </c>
      <c r="X143" s="1">
        <f t="shared" si="14"/>
        <v>48.220948518504436</v>
      </c>
      <c r="Y143" s="1">
        <f t="shared" si="14"/>
        <v>47.913248141473524</v>
      </c>
      <c r="Z143" s="1">
        <f t="shared" si="14"/>
        <v>47.580252097772586</v>
      </c>
      <c r="AA143" s="1">
        <f t="shared" si="14"/>
        <v>47.535783846441817</v>
      </c>
      <c r="AB143" s="1">
        <f t="shared" si="14"/>
        <v>47.328155193220383</v>
      </c>
      <c r="AC143" s="1">
        <f t="shared" si="14"/>
        <v>47.099384373758532</v>
      </c>
      <c r="AD143" s="1">
        <f t="shared" si="14"/>
        <v>47.251196688415504</v>
      </c>
      <c r="AE143" s="1">
        <f t="shared" si="14"/>
        <v>47.164164760570806</v>
      </c>
      <c r="AF143" s="1">
        <f t="shared" si="14"/>
        <v>47.01848940368123</v>
      </c>
      <c r="AG143" s="1">
        <f t="shared" si="14"/>
        <v>47.066855777162544</v>
      </c>
    </row>
    <row r="144" spans="1:33" ht="15" customHeight="1" x14ac:dyDescent="0.35">
      <c r="A144" s="18" t="s">
        <v>104</v>
      </c>
      <c r="B144" s="1">
        <f t="shared" si="12"/>
        <v>105.63323199350174</v>
      </c>
      <c r="C144" s="1">
        <f t="shared" si="12"/>
        <v>100.36967626946117</v>
      </c>
      <c r="D144" s="1">
        <f t="shared" si="12"/>
        <v>99.464436907543814</v>
      </c>
      <c r="E144" s="1">
        <f t="shared" si="12"/>
        <v>98.022670804196537</v>
      </c>
      <c r="F144" s="1">
        <f t="shared" si="12"/>
        <v>96.759473845810007</v>
      </c>
      <c r="G144" s="1">
        <f t="shared" si="12"/>
        <v>96.92586410021427</v>
      </c>
      <c r="H144" s="1">
        <f t="shared" si="12"/>
        <v>97.751074097918348</v>
      </c>
      <c r="I144" s="1">
        <f t="shared" si="12"/>
        <v>98.473028466516269</v>
      </c>
      <c r="J144" s="1">
        <f t="shared" si="12"/>
        <v>98.711035930787688</v>
      </c>
      <c r="K144" s="1">
        <f t="shared" si="12"/>
        <v>97.371034540553609</v>
      </c>
      <c r="L144" s="1">
        <f t="shared" si="13"/>
        <v>95.909572219555926</v>
      </c>
      <c r="M144" s="1">
        <f t="shared" si="13"/>
        <v>94.818418526554908</v>
      </c>
      <c r="N144" s="1">
        <f t="shared" si="13"/>
        <v>93.321988843908116</v>
      </c>
      <c r="O144" s="1">
        <f t="shared" si="13"/>
        <v>91.910843588358219</v>
      </c>
      <c r="P144" s="1">
        <f t="shared" si="13"/>
        <v>91.923281711424423</v>
      </c>
      <c r="Q144" s="1">
        <f t="shared" si="13"/>
        <v>91.501482342273448</v>
      </c>
      <c r="R144" s="1">
        <f t="shared" si="13"/>
        <v>90.088425793721854</v>
      </c>
      <c r="S144" s="1">
        <f t="shared" si="13"/>
        <v>89.331077274896856</v>
      </c>
      <c r="T144" s="1">
        <f t="shared" si="13"/>
        <v>88.596919340775173</v>
      </c>
      <c r="U144" s="1">
        <f t="shared" si="13"/>
        <v>88.740330255452051</v>
      </c>
      <c r="V144" s="1">
        <f t="shared" si="14"/>
        <v>88.089494380700785</v>
      </c>
      <c r="W144" s="1">
        <f t="shared" si="14"/>
        <v>86.957562782163279</v>
      </c>
      <c r="X144" s="1">
        <f t="shared" si="14"/>
        <v>86.415759226230733</v>
      </c>
      <c r="Y144" s="1">
        <f t="shared" si="14"/>
        <v>85.864335778284243</v>
      </c>
      <c r="Z144" s="1">
        <f t="shared" si="14"/>
        <v>85.267580492047898</v>
      </c>
      <c r="AA144" s="1">
        <f t="shared" si="14"/>
        <v>85.187889863425426</v>
      </c>
      <c r="AB144" s="1">
        <f t="shared" si="14"/>
        <v>84.815802871018718</v>
      </c>
      <c r="AC144" s="1">
        <f t="shared" si="14"/>
        <v>84.405827442082128</v>
      </c>
      <c r="AD144" s="1">
        <f t="shared" si="14"/>
        <v>84.677887134685221</v>
      </c>
      <c r="AE144" s="1">
        <f t="shared" si="14"/>
        <v>84.521919026369474</v>
      </c>
      <c r="AF144" s="1">
        <f t="shared" si="14"/>
        <v>84.26085724818121</v>
      </c>
      <c r="AG144" s="1">
        <f t="shared" si="14"/>
        <v>84.347533620459643</v>
      </c>
    </row>
    <row r="145" spans="1:33" ht="15" customHeight="1" x14ac:dyDescent="0.35">
      <c r="A145" s="18" t="s">
        <v>106</v>
      </c>
      <c r="B145" s="1">
        <f t="shared" ref="B145:K155" si="15">SUMIFS($I$5:$I$55,$B$5:$B$55,$A145)*B$103*B$99*10</f>
        <v>56.434991899290701</v>
      </c>
      <c r="C145" s="1">
        <f t="shared" si="15"/>
        <v>53.62291544340826</v>
      </c>
      <c r="D145" s="1">
        <f t="shared" si="15"/>
        <v>53.139287563312081</v>
      </c>
      <c r="E145" s="1">
        <f t="shared" si="15"/>
        <v>52.369018048429858</v>
      </c>
      <c r="F145" s="1">
        <f t="shared" si="15"/>
        <v>51.694149839170322</v>
      </c>
      <c r="G145" s="1">
        <f t="shared" si="15"/>
        <v>51.783044522048165</v>
      </c>
      <c r="H145" s="1">
        <f t="shared" si="15"/>
        <v>52.223916382700011</v>
      </c>
      <c r="I145" s="1">
        <f t="shared" si="15"/>
        <v>52.609623495647078</v>
      </c>
      <c r="J145" s="1">
        <f t="shared" si="15"/>
        <v>52.736779969652858</v>
      </c>
      <c r="K145" s="1">
        <f t="shared" si="15"/>
        <v>52.02087867442836</v>
      </c>
      <c r="L145" s="1">
        <f t="shared" ref="L145:U155" si="16">SUMIFS($I$5:$I$55,$B$5:$B$55,$A145)*L$103*L$99*10</f>
        <v>51.240086373652254</v>
      </c>
      <c r="M145" s="1">
        <f t="shared" si="16"/>
        <v>50.657132991811373</v>
      </c>
      <c r="N145" s="1">
        <f t="shared" si="16"/>
        <v>49.857659233181842</v>
      </c>
      <c r="O145" s="1">
        <f t="shared" si="16"/>
        <v>49.103749033117339</v>
      </c>
      <c r="P145" s="1">
        <f t="shared" si="16"/>
        <v>49.11039415190465</v>
      </c>
      <c r="Q145" s="1">
        <f t="shared" si="16"/>
        <v>48.885046091148297</v>
      </c>
      <c r="R145" s="1">
        <f t="shared" si="16"/>
        <v>48.130114774877917</v>
      </c>
      <c r="S145" s="1">
        <f t="shared" si="16"/>
        <v>47.725498190511189</v>
      </c>
      <c r="T145" s="1">
        <f t="shared" si="16"/>
        <v>47.333271272115795</v>
      </c>
      <c r="U145" s="1">
        <f t="shared" si="16"/>
        <v>47.409889147526044</v>
      </c>
      <c r="V145" s="1">
        <f t="shared" ref="V145:AG155" si="17">SUMIFS($I$5:$I$55,$B$5:$B$55,$A145)*V$103*V$99*10</f>
        <v>47.062177384606436</v>
      </c>
      <c r="W145" s="1">
        <f t="shared" si="17"/>
        <v>46.457438237763462</v>
      </c>
      <c r="X145" s="1">
        <f t="shared" si="17"/>
        <v>46.167977442964144</v>
      </c>
      <c r="Y145" s="1">
        <f t="shared" si="17"/>
        <v>45.87337718099495</v>
      </c>
      <c r="Z145" s="1">
        <f t="shared" si="17"/>
        <v>45.554558196580288</v>
      </c>
      <c r="AA145" s="1">
        <f t="shared" si="17"/>
        <v>45.511983148028946</v>
      </c>
      <c r="AB145" s="1">
        <f t="shared" si="17"/>
        <v>45.313194130538726</v>
      </c>
      <c r="AC145" s="1">
        <f t="shared" si="17"/>
        <v>45.094163058836131</v>
      </c>
      <c r="AD145" s="1">
        <f t="shared" si="17"/>
        <v>45.239512076928506</v>
      </c>
      <c r="AE145" s="1">
        <f t="shared" si="17"/>
        <v>45.15618546878413</v>
      </c>
      <c r="AF145" s="1">
        <f t="shared" si="17"/>
        <v>45.016712132039352</v>
      </c>
      <c r="AG145" s="1">
        <f t="shared" si="17"/>
        <v>45.06301934308533</v>
      </c>
    </row>
    <row r="146" spans="1:33" ht="15" customHeight="1" x14ac:dyDescent="0.35">
      <c r="A146" s="18" t="s">
        <v>108</v>
      </c>
      <c r="B146" s="1">
        <f t="shared" si="15"/>
        <v>58.185818948906757</v>
      </c>
      <c r="C146" s="1">
        <f t="shared" si="15"/>
        <v>55.28650123792972</v>
      </c>
      <c r="D146" s="1">
        <f t="shared" si="15"/>
        <v>54.787869390508945</v>
      </c>
      <c r="E146" s="1">
        <f t="shared" si="15"/>
        <v>53.993703199880642</v>
      </c>
      <c r="F146" s="1">
        <f t="shared" si="15"/>
        <v>53.297898024459997</v>
      </c>
      <c r="G146" s="1">
        <f t="shared" si="15"/>
        <v>53.38955055685836</v>
      </c>
      <c r="H146" s="1">
        <f t="shared" si="15"/>
        <v>53.844099931284298</v>
      </c>
      <c r="I146" s="1">
        <f t="shared" si="15"/>
        <v>54.241773138738509</v>
      </c>
      <c r="J146" s="1">
        <f t="shared" si="15"/>
        <v>54.372874487842715</v>
      </c>
      <c r="K146" s="1">
        <f t="shared" si="15"/>
        <v>53.634763224824283</v>
      </c>
      <c r="L146" s="1">
        <f t="shared" si="16"/>
        <v>52.829747791655947</v>
      </c>
      <c r="M146" s="1">
        <f t="shared" si="16"/>
        <v>52.228708989489085</v>
      </c>
      <c r="N146" s="1">
        <f t="shared" si="16"/>
        <v>51.404432528937235</v>
      </c>
      <c r="O146" s="1">
        <f t="shared" si="16"/>
        <v>50.627133180990683</v>
      </c>
      <c r="P146" s="1">
        <f t="shared" si="16"/>
        <v>50.6339844565139</v>
      </c>
      <c r="Q146" s="1">
        <f t="shared" si="16"/>
        <v>50.401645245992619</v>
      </c>
      <c r="R146" s="1">
        <f t="shared" si="16"/>
        <v>49.623293102950655</v>
      </c>
      <c r="S146" s="1">
        <f t="shared" si="16"/>
        <v>49.206123780702853</v>
      </c>
      <c r="T146" s="1">
        <f t="shared" si="16"/>
        <v>48.801728498758472</v>
      </c>
      <c r="U146" s="1">
        <f t="shared" si="16"/>
        <v>48.880723350655082</v>
      </c>
      <c r="V146" s="1">
        <f t="shared" si="17"/>
        <v>48.52222425279485</v>
      </c>
      <c r="W146" s="1">
        <f t="shared" si="17"/>
        <v>47.898723808738552</v>
      </c>
      <c r="X146" s="1">
        <f t="shared" si="17"/>
        <v>47.600282844503887</v>
      </c>
      <c r="Y146" s="1">
        <f t="shared" si="17"/>
        <v>47.296542967375359</v>
      </c>
      <c r="Z146" s="1">
        <f t="shared" si="17"/>
        <v>46.967833011365613</v>
      </c>
      <c r="AA146" s="1">
        <f t="shared" si="17"/>
        <v>46.923937123665837</v>
      </c>
      <c r="AB146" s="1">
        <f t="shared" si="17"/>
        <v>46.718980918456161</v>
      </c>
      <c r="AC146" s="1">
        <f t="shared" si="17"/>
        <v>46.493154673898275</v>
      </c>
      <c r="AD146" s="1">
        <f t="shared" si="17"/>
        <v>46.643012968663626</v>
      </c>
      <c r="AE146" s="1">
        <f t="shared" si="17"/>
        <v>46.557101253751583</v>
      </c>
      <c r="AF146" s="1">
        <f t="shared" si="17"/>
        <v>46.413300926208116</v>
      </c>
      <c r="AG146" s="1">
        <f t="shared" si="17"/>
        <v>46.461044762208985</v>
      </c>
    </row>
    <row r="147" spans="1:33" ht="15" customHeight="1" x14ac:dyDescent="0.35">
      <c r="A147" s="18" t="s">
        <v>110</v>
      </c>
      <c r="B147" s="1">
        <f t="shared" si="15"/>
        <v>55.909743784405883</v>
      </c>
      <c r="C147" s="1">
        <f t="shared" si="15"/>
        <v>53.123839705051822</v>
      </c>
      <c r="D147" s="1">
        <f t="shared" si="15"/>
        <v>52.644713015153016</v>
      </c>
      <c r="E147" s="1">
        <f t="shared" si="15"/>
        <v>51.881612502994628</v>
      </c>
      <c r="F147" s="1">
        <f t="shared" si="15"/>
        <v>51.213025383583421</v>
      </c>
      <c r="G147" s="1">
        <f t="shared" si="15"/>
        <v>51.301092711605122</v>
      </c>
      <c r="H147" s="1">
        <f t="shared" si="15"/>
        <v>51.737861318124729</v>
      </c>
      <c r="I147" s="1">
        <f t="shared" si="15"/>
        <v>52.119978602719648</v>
      </c>
      <c r="J147" s="1">
        <f t="shared" si="15"/>
        <v>52.245951614195917</v>
      </c>
      <c r="K147" s="1">
        <f t="shared" si="15"/>
        <v>51.53671330930959</v>
      </c>
      <c r="L147" s="1">
        <f t="shared" si="16"/>
        <v>50.763187948251144</v>
      </c>
      <c r="M147" s="1">
        <f t="shared" si="16"/>
        <v>50.18566019250806</v>
      </c>
      <c r="N147" s="1">
        <f t="shared" si="16"/>
        <v>49.393627244455232</v>
      </c>
      <c r="O147" s="1">
        <f t="shared" si="16"/>
        <v>48.646733788755334</v>
      </c>
      <c r="P147" s="1">
        <f t="shared" si="16"/>
        <v>48.653317060521879</v>
      </c>
      <c r="Q147" s="1">
        <f t="shared" si="16"/>
        <v>48.430066344695007</v>
      </c>
      <c r="R147" s="1">
        <f t="shared" si="16"/>
        <v>47.682161276456092</v>
      </c>
      <c r="S147" s="1">
        <f t="shared" si="16"/>
        <v>47.28131051345369</v>
      </c>
      <c r="T147" s="1">
        <f t="shared" si="16"/>
        <v>46.892734104122987</v>
      </c>
      <c r="U147" s="1">
        <f t="shared" si="16"/>
        <v>46.968638886587328</v>
      </c>
      <c r="V147" s="1">
        <f t="shared" si="17"/>
        <v>46.624163324149912</v>
      </c>
      <c r="W147" s="1">
        <f t="shared" si="17"/>
        <v>46.025052566470947</v>
      </c>
      <c r="X147" s="1">
        <f t="shared" si="17"/>
        <v>45.738285822502228</v>
      </c>
      <c r="Y147" s="1">
        <f t="shared" si="17"/>
        <v>45.446427445080829</v>
      </c>
      <c r="Z147" s="1">
        <f t="shared" si="17"/>
        <v>45.130575752144694</v>
      </c>
      <c r="AA147" s="1">
        <f t="shared" si="17"/>
        <v>45.088396955337878</v>
      </c>
      <c r="AB147" s="1">
        <f t="shared" si="17"/>
        <v>44.89145809416349</v>
      </c>
      <c r="AC147" s="1">
        <f t="shared" si="17"/>
        <v>44.674465574317495</v>
      </c>
      <c r="AD147" s="1">
        <f t="shared" si="17"/>
        <v>44.818461809407978</v>
      </c>
      <c r="AE147" s="1">
        <f t="shared" si="17"/>
        <v>44.735910733293906</v>
      </c>
      <c r="AF147" s="1">
        <f t="shared" si="17"/>
        <v>44.597735493788733</v>
      </c>
      <c r="AG147" s="1">
        <f t="shared" si="17"/>
        <v>44.643611717348236</v>
      </c>
    </row>
    <row r="148" spans="1:33" ht="15" customHeight="1" x14ac:dyDescent="0.35">
      <c r="A148" s="18" t="s">
        <v>112</v>
      </c>
      <c r="B148" s="1">
        <f t="shared" si="15"/>
        <v>49.490044602480374</v>
      </c>
      <c r="C148" s="1">
        <f t="shared" si="15"/>
        <v>47.024025125139815</v>
      </c>
      <c r="D148" s="1">
        <f t="shared" si="15"/>
        <v>46.599912982097877</v>
      </c>
      <c r="E148" s="1">
        <f t="shared" si="15"/>
        <v>45.924433614341794</v>
      </c>
      <c r="F148" s="1">
        <f t="shared" si="15"/>
        <v>45.33261537085464</v>
      </c>
      <c r="G148" s="1">
        <f t="shared" si="15"/>
        <v>45.410570583967797</v>
      </c>
      <c r="H148" s="1">
        <f t="shared" si="15"/>
        <v>45.797188306649026</v>
      </c>
      <c r="I148" s="1">
        <f t="shared" si="15"/>
        <v>46.135429911384406</v>
      </c>
      <c r="J148" s="1">
        <f t="shared" si="15"/>
        <v>46.246938380833129</v>
      </c>
      <c r="K148" s="1">
        <f t="shared" si="15"/>
        <v>45.619136624524572</v>
      </c>
      <c r="L148" s="1">
        <f t="shared" si="16"/>
        <v>44.934429415570953</v>
      </c>
      <c r="M148" s="1">
        <f t="shared" si="16"/>
        <v>44.423214867689815</v>
      </c>
      <c r="N148" s="1">
        <f t="shared" si="16"/>
        <v>43.72212516001882</v>
      </c>
      <c r="O148" s="1">
        <f t="shared" si="16"/>
        <v>43.060991913219766</v>
      </c>
      <c r="P148" s="1">
        <f t="shared" si="16"/>
        <v>43.066819276954647</v>
      </c>
      <c r="Q148" s="1">
        <f t="shared" si="16"/>
        <v>42.869202776932539</v>
      </c>
      <c r="R148" s="1">
        <f t="shared" si="16"/>
        <v>42.207174073522737</v>
      </c>
      <c r="S148" s="1">
        <f t="shared" si="16"/>
        <v>41.852350016084266</v>
      </c>
      <c r="T148" s="1">
        <f t="shared" si="16"/>
        <v>41.508390939766485</v>
      </c>
      <c r="U148" s="1">
        <f t="shared" si="16"/>
        <v>41.575580141780854</v>
      </c>
      <c r="V148" s="1">
        <f t="shared" si="17"/>
        <v>41.270658140792413</v>
      </c>
      <c r="W148" s="1">
        <f t="shared" si="17"/>
        <v>40.740338806228976</v>
      </c>
      <c r="X148" s="1">
        <f t="shared" si="17"/>
        <v>40.486499350189867</v>
      </c>
      <c r="Y148" s="1">
        <f t="shared" si="17"/>
        <v>40.228152895019356</v>
      </c>
      <c r="Z148" s="1">
        <f t="shared" si="17"/>
        <v>39.948568097931833</v>
      </c>
      <c r="AA148" s="1">
        <f t="shared" si="17"/>
        <v>39.911232378002637</v>
      </c>
      <c r="AB148" s="1">
        <f t="shared" si="17"/>
        <v>39.736906538466229</v>
      </c>
      <c r="AC148" s="1">
        <f t="shared" si="17"/>
        <v>39.544829652423005</v>
      </c>
      <c r="AD148" s="1">
        <f t="shared" si="17"/>
        <v>39.672291873045893</v>
      </c>
      <c r="AE148" s="1">
        <f t="shared" si="17"/>
        <v>39.599219521746583</v>
      </c>
      <c r="AF148" s="1">
        <f t="shared" si="17"/>
        <v>39.476909915169983</v>
      </c>
      <c r="AG148" s="1">
        <f t="shared" si="17"/>
        <v>39.517518513894892</v>
      </c>
    </row>
    <row r="149" spans="1:33" ht="15" customHeight="1" x14ac:dyDescent="0.35">
      <c r="A149" s="18" t="s">
        <v>114</v>
      </c>
      <c r="B149" s="1">
        <f t="shared" si="15"/>
        <v>47.914300257825928</v>
      </c>
      <c r="C149" s="1">
        <f t="shared" si="15"/>
        <v>45.526797910070513</v>
      </c>
      <c r="D149" s="1">
        <f t="shared" si="15"/>
        <v>45.11618933762071</v>
      </c>
      <c r="E149" s="1">
        <f t="shared" si="15"/>
        <v>44.462216978036111</v>
      </c>
      <c r="F149" s="1">
        <f t="shared" si="15"/>
        <v>43.88924200409393</v>
      </c>
      <c r="G149" s="1">
        <f t="shared" si="15"/>
        <v>43.964715152638632</v>
      </c>
      <c r="H149" s="1">
        <f t="shared" si="15"/>
        <v>44.339023112923179</v>
      </c>
      <c r="I149" s="1">
        <f t="shared" si="15"/>
        <v>44.666495232602124</v>
      </c>
      <c r="J149" s="1">
        <f t="shared" si="15"/>
        <v>44.774453314462264</v>
      </c>
      <c r="K149" s="1">
        <f t="shared" si="15"/>
        <v>44.166640529168248</v>
      </c>
      <c r="L149" s="1">
        <f t="shared" si="16"/>
        <v>43.503734139367637</v>
      </c>
      <c r="M149" s="1">
        <f t="shared" si="16"/>
        <v>43.008796469779881</v>
      </c>
      <c r="N149" s="1">
        <f t="shared" si="16"/>
        <v>42.330029193838982</v>
      </c>
      <c r="O149" s="1">
        <f t="shared" si="16"/>
        <v>41.689946180133752</v>
      </c>
      <c r="P149" s="1">
        <f t="shared" si="16"/>
        <v>41.695588002806332</v>
      </c>
      <c r="Q149" s="1">
        <f t="shared" si="16"/>
        <v>41.504263537572655</v>
      </c>
      <c r="R149" s="1">
        <f t="shared" si="16"/>
        <v>40.863313578257262</v>
      </c>
      <c r="S149" s="1">
        <f t="shared" si="16"/>
        <v>40.519786984911775</v>
      </c>
      <c r="T149" s="1">
        <f t="shared" si="16"/>
        <v>40.186779435788075</v>
      </c>
      <c r="U149" s="1">
        <f t="shared" si="16"/>
        <v>40.251829358964713</v>
      </c>
      <c r="V149" s="1">
        <f t="shared" si="17"/>
        <v>39.956615959422834</v>
      </c>
      <c r="W149" s="1">
        <f t="shared" si="17"/>
        <v>39.443181792351403</v>
      </c>
      <c r="X149" s="1">
        <f t="shared" si="17"/>
        <v>39.197424488804103</v>
      </c>
      <c r="Y149" s="1">
        <f t="shared" si="17"/>
        <v>38.947303687276992</v>
      </c>
      <c r="Z149" s="1">
        <f t="shared" si="17"/>
        <v>38.676620764625049</v>
      </c>
      <c r="AA149" s="1">
        <f t="shared" si="17"/>
        <v>38.640473799929438</v>
      </c>
      <c r="AB149" s="1">
        <f t="shared" si="17"/>
        <v>38.471698429340535</v>
      </c>
      <c r="AC149" s="1">
        <f t="shared" si="17"/>
        <v>38.285737198867089</v>
      </c>
      <c r="AD149" s="1">
        <f t="shared" si="17"/>
        <v>38.409141070484296</v>
      </c>
      <c r="AE149" s="1">
        <f t="shared" si="17"/>
        <v>38.338395315275882</v>
      </c>
      <c r="AF149" s="1">
        <f t="shared" si="17"/>
        <v>38.219980000418111</v>
      </c>
      <c r="AG149" s="1">
        <f t="shared" si="17"/>
        <v>38.259295636683618</v>
      </c>
    </row>
    <row r="150" spans="1:33" ht="15" customHeight="1" x14ac:dyDescent="0.35">
      <c r="A150" s="18" t="s">
        <v>118</v>
      </c>
      <c r="B150" s="1">
        <f t="shared" si="15"/>
        <v>55.32613476786721</v>
      </c>
      <c r="C150" s="1">
        <f t="shared" si="15"/>
        <v>52.569311106878011</v>
      </c>
      <c r="D150" s="1">
        <f t="shared" si="15"/>
        <v>52.095185739420735</v>
      </c>
      <c r="E150" s="1">
        <f t="shared" si="15"/>
        <v>51.340050785844376</v>
      </c>
      <c r="F150" s="1">
        <f t="shared" si="15"/>
        <v>50.678442655153532</v>
      </c>
      <c r="G150" s="1">
        <f t="shared" si="15"/>
        <v>50.765590700001731</v>
      </c>
      <c r="H150" s="1">
        <f t="shared" si="15"/>
        <v>51.1978001352633</v>
      </c>
      <c r="I150" s="1">
        <f t="shared" si="15"/>
        <v>51.575928721689166</v>
      </c>
      <c r="J150" s="1">
        <f t="shared" si="15"/>
        <v>51.700586774799291</v>
      </c>
      <c r="K150" s="1">
        <f t="shared" si="15"/>
        <v>50.998751792510959</v>
      </c>
      <c r="L150" s="1">
        <f t="shared" si="16"/>
        <v>50.233300808916596</v>
      </c>
      <c r="M150" s="1">
        <f t="shared" si="16"/>
        <v>49.661801526615498</v>
      </c>
      <c r="N150" s="1">
        <f t="shared" si="16"/>
        <v>48.878036145870105</v>
      </c>
      <c r="O150" s="1">
        <f t="shared" si="16"/>
        <v>48.138939072797562</v>
      </c>
      <c r="P150" s="1">
        <f t="shared" si="16"/>
        <v>48.145453625652131</v>
      </c>
      <c r="Q150" s="1">
        <f t="shared" si="16"/>
        <v>47.924533293080238</v>
      </c>
      <c r="R150" s="1">
        <f t="shared" si="16"/>
        <v>47.184435167098513</v>
      </c>
      <c r="S150" s="1">
        <f t="shared" si="16"/>
        <v>46.787768650056478</v>
      </c>
      <c r="T150" s="1">
        <f t="shared" si="16"/>
        <v>46.403248361908766</v>
      </c>
      <c r="U150" s="1">
        <f t="shared" si="16"/>
        <v>46.478360818877647</v>
      </c>
      <c r="V150" s="1">
        <f t="shared" si="17"/>
        <v>46.137481034753776</v>
      </c>
      <c r="W150" s="1">
        <f t="shared" si="17"/>
        <v>45.544624042812572</v>
      </c>
      <c r="X150" s="1">
        <f t="shared" si="17"/>
        <v>45.260850688655651</v>
      </c>
      <c r="Y150" s="1">
        <f t="shared" si="17"/>
        <v>44.972038849620695</v>
      </c>
      <c r="Z150" s="1">
        <f t="shared" si="17"/>
        <v>44.659484147216261</v>
      </c>
      <c r="AA150" s="1">
        <f t="shared" si="17"/>
        <v>44.617745630125583</v>
      </c>
      <c r="AB150" s="1">
        <f t="shared" si="17"/>
        <v>44.422862498191016</v>
      </c>
      <c r="AC150" s="1">
        <f t="shared" si="17"/>
        <v>44.208135035963451</v>
      </c>
      <c r="AD150" s="1">
        <f t="shared" si="17"/>
        <v>44.350628178829609</v>
      </c>
      <c r="AE150" s="1">
        <f t="shared" si="17"/>
        <v>44.268938804971413</v>
      </c>
      <c r="AF150" s="1">
        <f t="shared" si="17"/>
        <v>44.13220589573249</v>
      </c>
      <c r="AG150" s="1">
        <f t="shared" si="17"/>
        <v>44.177603244307029</v>
      </c>
    </row>
    <row r="151" spans="1:33" ht="15" customHeight="1" x14ac:dyDescent="0.35">
      <c r="A151" s="18" t="s">
        <v>116</v>
      </c>
      <c r="B151" s="1">
        <f t="shared" si="15"/>
        <v>88.300044202302828</v>
      </c>
      <c r="C151" s="1">
        <f t="shared" si="15"/>
        <v>83.900176903698764</v>
      </c>
      <c r="D151" s="1">
        <f t="shared" si="15"/>
        <v>83.143476818294914</v>
      </c>
      <c r="E151" s="1">
        <f t="shared" si="15"/>
        <v>81.938287804833891</v>
      </c>
      <c r="F151" s="1">
        <f t="shared" si="15"/>
        <v>80.882366811442296</v>
      </c>
      <c r="G151" s="1">
        <f t="shared" si="15"/>
        <v>81.021454355593477</v>
      </c>
      <c r="H151" s="1">
        <f t="shared" si="15"/>
        <v>81.711256966933945</v>
      </c>
      <c r="I151" s="1">
        <f t="shared" si="15"/>
        <v>82.314746999911094</v>
      </c>
      <c r="J151" s="1">
        <f t="shared" si="15"/>
        <v>82.513700200708158</v>
      </c>
      <c r="K151" s="1">
        <f t="shared" si="15"/>
        <v>81.393577491634034</v>
      </c>
      <c r="L151" s="1">
        <f t="shared" si="16"/>
        <v>80.171924181319412</v>
      </c>
      <c r="M151" s="1">
        <f t="shared" si="16"/>
        <v>79.259816149545628</v>
      </c>
      <c r="N151" s="1">
        <f t="shared" si="16"/>
        <v>78.008933215929815</v>
      </c>
      <c r="O151" s="1">
        <f t="shared" si="16"/>
        <v>76.829340524412146</v>
      </c>
      <c r="P151" s="1">
        <f t="shared" si="16"/>
        <v>76.839737695792905</v>
      </c>
      <c r="Q151" s="1">
        <f t="shared" si="16"/>
        <v>76.487150709314761</v>
      </c>
      <c r="R151" s="1">
        <f t="shared" si="16"/>
        <v>75.305960345801736</v>
      </c>
      <c r="S151" s="1">
        <f t="shared" si="16"/>
        <v>74.672883931999422</v>
      </c>
      <c r="T151" s="1">
        <f t="shared" si="16"/>
        <v>74.059192797012614</v>
      </c>
      <c r="U151" s="1">
        <f t="shared" si="16"/>
        <v>74.179071644474561</v>
      </c>
      <c r="V151" s="1">
        <f t="shared" si="17"/>
        <v>73.635030385635517</v>
      </c>
      <c r="W151" s="1">
        <f t="shared" si="17"/>
        <v>72.688835629509953</v>
      </c>
      <c r="X151" s="1">
        <f t="shared" si="17"/>
        <v>72.235935750987338</v>
      </c>
      <c r="Y151" s="1">
        <f t="shared" si="17"/>
        <v>71.774994493118257</v>
      </c>
      <c r="Z151" s="1">
        <f t="shared" si="17"/>
        <v>71.27615982567319</v>
      </c>
      <c r="AA151" s="1">
        <f t="shared" si="17"/>
        <v>71.209545504620266</v>
      </c>
      <c r="AB151" s="1">
        <f t="shared" si="17"/>
        <v>70.898513670636078</v>
      </c>
      <c r="AC151" s="1">
        <f t="shared" si="17"/>
        <v>70.555810452966995</v>
      </c>
      <c r="AD151" s="1">
        <f t="shared" si="17"/>
        <v>70.783228306507596</v>
      </c>
      <c r="AE151" s="1">
        <f t="shared" si="17"/>
        <v>70.652852755191731</v>
      </c>
      <c r="AF151" s="1">
        <f t="shared" si="17"/>
        <v>70.434628185910597</v>
      </c>
      <c r="AG151" s="1">
        <f t="shared" si="17"/>
        <v>70.507081971135591</v>
      </c>
    </row>
    <row r="152" spans="1:33" ht="15" customHeight="1" x14ac:dyDescent="0.35">
      <c r="A152" s="18" t="s">
        <v>120</v>
      </c>
      <c r="B152" s="1">
        <f t="shared" si="15"/>
        <v>46.688721323094683</v>
      </c>
      <c r="C152" s="1">
        <f t="shared" si="15"/>
        <v>44.362287853905485</v>
      </c>
      <c r="D152" s="1">
        <f t="shared" si="15"/>
        <v>43.962182058582897</v>
      </c>
      <c r="E152" s="1">
        <f t="shared" si="15"/>
        <v>43.324937372020564</v>
      </c>
      <c r="F152" s="1">
        <f t="shared" si="15"/>
        <v>42.766618274391163</v>
      </c>
      <c r="G152" s="1">
        <f t="shared" si="15"/>
        <v>42.840160928271501</v>
      </c>
      <c r="H152" s="1">
        <f t="shared" si="15"/>
        <v>43.204894628914175</v>
      </c>
      <c r="I152" s="1">
        <f t="shared" si="15"/>
        <v>43.523990482438116</v>
      </c>
      <c r="J152" s="1">
        <f t="shared" si="15"/>
        <v>43.629187151729354</v>
      </c>
      <c r="K152" s="1">
        <f t="shared" si="15"/>
        <v>43.036921343891102</v>
      </c>
      <c r="L152" s="1">
        <f t="shared" si="16"/>
        <v>42.390971146765047</v>
      </c>
      <c r="M152" s="1">
        <f t="shared" si="16"/>
        <v>41.908693271405475</v>
      </c>
      <c r="N152" s="1">
        <f t="shared" si="16"/>
        <v>41.247287886810213</v>
      </c>
      <c r="O152" s="1">
        <f t="shared" si="16"/>
        <v>40.623577276622413</v>
      </c>
      <c r="P152" s="1">
        <f t="shared" si="16"/>
        <v>40.629074789579853</v>
      </c>
      <c r="Q152" s="1">
        <f t="shared" si="16"/>
        <v>40.442644129181637</v>
      </c>
      <c r="R152" s="1">
        <f t="shared" si="16"/>
        <v>39.818088748606343</v>
      </c>
      <c r="S152" s="1">
        <f t="shared" si="16"/>
        <v>39.48334907177761</v>
      </c>
      <c r="T152" s="1">
        <f t="shared" si="16"/>
        <v>39.158859377138192</v>
      </c>
      <c r="U152" s="1">
        <f t="shared" si="16"/>
        <v>39.222245416774385</v>
      </c>
      <c r="V152" s="1">
        <f t="shared" si="17"/>
        <v>38.934583151690944</v>
      </c>
      <c r="W152" s="1">
        <f t="shared" si="17"/>
        <v>38.434281892668842</v>
      </c>
      <c r="X152" s="1">
        <f t="shared" si="17"/>
        <v>38.19481070772629</v>
      </c>
      <c r="Y152" s="1">
        <f t="shared" si="17"/>
        <v>37.951087636810712</v>
      </c>
      <c r="Z152" s="1">
        <f t="shared" si="17"/>
        <v>37.687328394275312</v>
      </c>
      <c r="AA152" s="1">
        <f t="shared" si="17"/>
        <v>37.652106016983609</v>
      </c>
      <c r="AB152" s="1">
        <f t="shared" si="17"/>
        <v>37.487647677798329</v>
      </c>
      <c r="AC152" s="1">
        <f t="shared" si="17"/>
        <v>37.306443068323588</v>
      </c>
      <c r="AD152" s="1">
        <f t="shared" si="17"/>
        <v>37.42669044626971</v>
      </c>
      <c r="AE152" s="1">
        <f t="shared" si="17"/>
        <v>37.357754265798661</v>
      </c>
      <c r="AF152" s="1">
        <f t="shared" si="17"/>
        <v>37.242367844499981</v>
      </c>
      <c r="AG152" s="1">
        <f t="shared" si="17"/>
        <v>37.28067784329707</v>
      </c>
    </row>
    <row r="153" spans="1:33" ht="15" customHeight="1" x14ac:dyDescent="0.35">
      <c r="A153" s="18" t="s">
        <v>124</v>
      </c>
      <c r="B153" s="1">
        <f t="shared" si="15"/>
        <v>61.745833949792726</v>
      </c>
      <c r="C153" s="1">
        <f t="shared" si="15"/>
        <v>58.669125686790011</v>
      </c>
      <c r="D153" s="1">
        <f t="shared" si="15"/>
        <v>58.139985772475889</v>
      </c>
      <c r="E153" s="1">
        <f t="shared" si="15"/>
        <v>57.297229674497189</v>
      </c>
      <c r="F153" s="1">
        <f t="shared" si="15"/>
        <v>56.558852667882313</v>
      </c>
      <c r="G153" s="1">
        <f t="shared" si="15"/>
        <v>56.656112827639049</v>
      </c>
      <c r="H153" s="1">
        <f t="shared" si="15"/>
        <v>57.138473146738995</v>
      </c>
      <c r="I153" s="1">
        <f t="shared" si="15"/>
        <v>57.560477413024415</v>
      </c>
      <c r="J153" s="1">
        <f t="shared" si="15"/>
        <v>57.699600008162079</v>
      </c>
      <c r="K153" s="1">
        <f t="shared" si="15"/>
        <v>56.916328477295977</v>
      </c>
      <c r="L153" s="1">
        <f t="shared" si="16"/>
        <v>56.062059341596779</v>
      </c>
      <c r="M153" s="1">
        <f t="shared" si="16"/>
        <v>55.424246851433743</v>
      </c>
      <c r="N153" s="1">
        <f t="shared" si="16"/>
        <v>54.549538230306503</v>
      </c>
      <c r="O153" s="1">
        <f t="shared" si="16"/>
        <v>53.724680948333145</v>
      </c>
      <c r="P153" s="1">
        <f t="shared" si="16"/>
        <v>53.731951409219356</v>
      </c>
      <c r="Q153" s="1">
        <f t="shared" si="16"/>
        <v>53.485396860842719</v>
      </c>
      <c r="R153" s="1">
        <f t="shared" si="16"/>
        <v>52.659422370031891</v>
      </c>
      <c r="S153" s="1">
        <f t="shared" si="16"/>
        <v>52.216729147425895</v>
      </c>
      <c r="T153" s="1">
        <f t="shared" si="16"/>
        <v>51.787591526265267</v>
      </c>
      <c r="U153" s="1">
        <f t="shared" si="16"/>
        <v>51.871419563684128</v>
      </c>
      <c r="V153" s="1">
        <f t="shared" si="17"/>
        <v>51.490986218111274</v>
      </c>
      <c r="W153" s="1">
        <f t="shared" si="17"/>
        <v>50.829337803054543</v>
      </c>
      <c r="X153" s="1">
        <f t="shared" si="17"/>
        <v>50.512637160968012</v>
      </c>
      <c r="Y153" s="1">
        <f t="shared" si="17"/>
        <v>50.190313399682161</v>
      </c>
      <c r="Z153" s="1">
        <f t="shared" si="17"/>
        <v>49.841491801429108</v>
      </c>
      <c r="AA153" s="1">
        <f t="shared" si="17"/>
        <v>49.794910207460823</v>
      </c>
      <c r="AB153" s="1">
        <f t="shared" si="17"/>
        <v>49.577414053888276</v>
      </c>
      <c r="AC153" s="1">
        <f t="shared" si="17"/>
        <v>49.337770957857941</v>
      </c>
      <c r="AD153" s="1">
        <f t="shared" si="17"/>
        <v>49.496798115191687</v>
      </c>
      <c r="AE153" s="1">
        <f t="shared" si="17"/>
        <v>49.405630016518735</v>
      </c>
      <c r="AF153" s="1">
        <f t="shared" si="17"/>
        <v>49.253031474351225</v>
      </c>
      <c r="AG153" s="1">
        <f t="shared" si="17"/>
        <v>49.303696447760373</v>
      </c>
    </row>
    <row r="154" spans="1:33" ht="15" customHeight="1" x14ac:dyDescent="0.35">
      <c r="A154" s="18" t="s">
        <v>122</v>
      </c>
      <c r="B154" s="1">
        <f t="shared" si="15"/>
        <v>50.890706242173209</v>
      </c>
      <c r="C154" s="1">
        <f t="shared" si="15"/>
        <v>48.354893760756987</v>
      </c>
      <c r="D154" s="1">
        <f t="shared" si="15"/>
        <v>47.918778443855373</v>
      </c>
      <c r="E154" s="1">
        <f t="shared" si="15"/>
        <v>47.22418173550242</v>
      </c>
      <c r="F154" s="1">
        <f t="shared" si="15"/>
        <v>46.615613919086378</v>
      </c>
      <c r="G154" s="1">
        <f t="shared" si="15"/>
        <v>46.69577541181593</v>
      </c>
      <c r="H154" s="1">
        <f t="shared" si="15"/>
        <v>47.093335145516455</v>
      </c>
      <c r="I154" s="1">
        <f t="shared" si="15"/>
        <v>47.441149625857555</v>
      </c>
      <c r="J154" s="1">
        <f t="shared" si="15"/>
        <v>47.555813995385002</v>
      </c>
      <c r="K154" s="1">
        <f t="shared" si="15"/>
        <v>46.910244264841303</v>
      </c>
      <c r="L154" s="1">
        <f t="shared" si="16"/>
        <v>46.206158549973907</v>
      </c>
      <c r="M154" s="1">
        <f t="shared" si="16"/>
        <v>45.68047566583197</v>
      </c>
      <c r="N154" s="1">
        <f t="shared" si="16"/>
        <v>44.959543796623137</v>
      </c>
      <c r="O154" s="1">
        <f t="shared" si="16"/>
        <v>44.279699231518435</v>
      </c>
      <c r="P154" s="1">
        <f t="shared" si="16"/>
        <v>44.285691520642047</v>
      </c>
      <c r="Q154" s="1">
        <f t="shared" si="16"/>
        <v>44.082482100807979</v>
      </c>
      <c r="R154" s="1">
        <f t="shared" si="16"/>
        <v>43.401716735980919</v>
      </c>
      <c r="S154" s="1">
        <f t="shared" si="16"/>
        <v>43.036850488237597</v>
      </c>
      <c r="T154" s="1">
        <f t="shared" si="16"/>
        <v>42.683156721080636</v>
      </c>
      <c r="U154" s="1">
        <f t="shared" si="16"/>
        <v>42.752247504284078</v>
      </c>
      <c r="V154" s="1">
        <f t="shared" si="17"/>
        <v>42.438695635343137</v>
      </c>
      <c r="W154" s="1">
        <f t="shared" si="17"/>
        <v>41.89336726300904</v>
      </c>
      <c r="X154" s="1">
        <f t="shared" si="17"/>
        <v>41.632343671421658</v>
      </c>
      <c r="Y154" s="1">
        <f t="shared" si="17"/>
        <v>41.366685524123675</v>
      </c>
      <c r="Z154" s="1">
        <f t="shared" si="17"/>
        <v>41.07918794976009</v>
      </c>
      <c r="AA154" s="1">
        <f t="shared" si="17"/>
        <v>41.040795558512137</v>
      </c>
      <c r="AB154" s="1">
        <f t="shared" si="17"/>
        <v>40.861535968800176</v>
      </c>
      <c r="AC154" s="1">
        <f t="shared" si="17"/>
        <v>40.66402294447272</v>
      </c>
      <c r="AD154" s="1">
        <f t="shared" si="17"/>
        <v>40.795092586433981</v>
      </c>
      <c r="AE154" s="1">
        <f t="shared" si="17"/>
        <v>40.719952149720548</v>
      </c>
      <c r="AF154" s="1">
        <f t="shared" si="17"/>
        <v>40.594180950504978</v>
      </c>
      <c r="AG154" s="1">
        <f t="shared" si="17"/>
        <v>40.635938849193813</v>
      </c>
    </row>
    <row r="155" spans="1:33" ht="15" customHeight="1" x14ac:dyDescent="0.35">
      <c r="A155" s="18" t="s">
        <v>127</v>
      </c>
      <c r="B155" s="1">
        <f t="shared" si="15"/>
        <v>47.2139694379795</v>
      </c>
      <c r="C155" s="1">
        <f t="shared" si="15"/>
        <v>44.861363592261924</v>
      </c>
      <c r="D155" s="1">
        <f t="shared" si="15"/>
        <v>44.456756606741962</v>
      </c>
      <c r="E155" s="1">
        <f t="shared" si="15"/>
        <v>43.812342917455794</v>
      </c>
      <c r="F155" s="1">
        <f t="shared" si="15"/>
        <v>43.247742729978064</v>
      </c>
      <c r="G155" s="1">
        <f t="shared" si="15"/>
        <v>43.322112738714551</v>
      </c>
      <c r="H155" s="1">
        <f t="shared" si="15"/>
        <v>43.690949693489465</v>
      </c>
      <c r="I155" s="1">
        <f t="shared" si="15"/>
        <v>44.013635375365546</v>
      </c>
      <c r="J155" s="1">
        <f t="shared" si="15"/>
        <v>44.120015507186316</v>
      </c>
      <c r="K155" s="1">
        <f t="shared" si="15"/>
        <v>43.521086709009879</v>
      </c>
      <c r="L155" s="1">
        <f t="shared" si="16"/>
        <v>42.867869572166157</v>
      </c>
      <c r="M155" s="1">
        <f t="shared" si="16"/>
        <v>42.380166070708789</v>
      </c>
      <c r="N155" s="1">
        <f t="shared" si="16"/>
        <v>41.711319875536823</v>
      </c>
      <c r="O155" s="1">
        <f t="shared" si="16"/>
        <v>41.080592520984418</v>
      </c>
      <c r="P155" s="1">
        <f t="shared" si="16"/>
        <v>41.086151880962625</v>
      </c>
      <c r="Q155" s="1">
        <f t="shared" si="16"/>
        <v>40.897623875634928</v>
      </c>
      <c r="R155" s="1">
        <f t="shared" si="16"/>
        <v>40.266042247028167</v>
      </c>
      <c r="S155" s="1">
        <f t="shared" si="16"/>
        <v>39.927536748835109</v>
      </c>
      <c r="T155" s="1">
        <f t="shared" si="16"/>
        <v>39.599396545131</v>
      </c>
      <c r="U155" s="1">
        <f t="shared" si="16"/>
        <v>39.663495677713094</v>
      </c>
      <c r="V155" s="1">
        <f t="shared" si="17"/>
        <v>39.372597212147468</v>
      </c>
      <c r="W155" s="1">
        <f t="shared" si="17"/>
        <v>38.866667563961371</v>
      </c>
      <c r="X155" s="1">
        <f t="shared" si="17"/>
        <v>38.624502328188207</v>
      </c>
      <c r="Y155" s="1">
        <f t="shared" si="17"/>
        <v>38.378037372724833</v>
      </c>
      <c r="Z155" s="1">
        <f t="shared" si="17"/>
        <v>38.111310838710914</v>
      </c>
      <c r="AA155" s="1">
        <f t="shared" si="17"/>
        <v>38.075692209674671</v>
      </c>
      <c r="AB155" s="1">
        <f t="shared" si="17"/>
        <v>37.909383714173558</v>
      </c>
      <c r="AC155" s="1">
        <f t="shared" si="17"/>
        <v>37.726140552842232</v>
      </c>
      <c r="AD155" s="1">
        <f t="shared" si="17"/>
        <v>37.847740713790245</v>
      </c>
      <c r="AE155" s="1">
        <f t="shared" si="17"/>
        <v>37.778029001288893</v>
      </c>
      <c r="AF155" s="1">
        <f t="shared" si="17"/>
        <v>37.661344482750607</v>
      </c>
      <c r="AG155" s="1">
        <f t="shared" si="17"/>
        <v>37.700085469034164</v>
      </c>
    </row>
    <row r="156" spans="1:33" ht="14.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ht="14.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ht="14.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1:33" ht="14.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1:33" ht="14.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1:33" ht="14.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1:33" ht="14.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1:33" ht="14.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1:33" ht="14.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1:33" ht="14.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1:33" ht="14.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1:33" ht="14.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spans="1:33" ht="14.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spans="1:33" ht="14.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spans="1:33" ht="14.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spans="1:33" ht="14.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spans="1:33" ht="14.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spans="1:33" ht="14.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spans="1:33" ht="14.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spans="1:33" ht="14.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spans="1:33" ht="14.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ht="14.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ht="14.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ht="14.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1:33" ht="14.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ht="14.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ht="14.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1:33" ht="14.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spans="1:33" ht="14.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spans="1:33" ht="14.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spans="1:33" ht="14.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1:33" ht="14.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1:33" ht="14.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spans="1:33" ht="14.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1:33" ht="14.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spans="1:33" ht="14.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spans="1:33" ht="14.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1:33" ht="14.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spans="1:33" ht="14.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spans="1:33" ht="14.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spans="1:33" ht="14.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spans="1:33" ht="14.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spans="1:33" ht="14.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spans="1:33" ht="14.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1:33" ht="14.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ht="14.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ht="14.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ht="14.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ht="14.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spans="1:33" ht="14.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ht="14.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ht="14.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spans="1:33" ht="14.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1:33" ht="14.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1:33" ht="14.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1:33" ht="14.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1:33" ht="14.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spans="1:33" ht="14.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spans="1:33" ht="14.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spans="1:33" ht="14.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1:33" ht="14.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1:33" ht="14.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spans="1:33" ht="14.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1:33" ht="14.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spans="1:33" ht="14.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spans="1:33" ht="14.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spans="1:33" ht="14.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1:33" ht="14.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spans="1:33" ht="14.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spans="1:33" ht="14.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spans="1:33" ht="14.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1:33" ht="14.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spans="1:33" ht="14.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spans="1:33" ht="14.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spans="1:33" ht="14.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spans="1:33" ht="14.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spans="1:33" ht="14.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spans="1:33" ht="14.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spans="1:33" ht="14.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spans="1:33" ht="14.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spans="1:33" ht="14.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spans="1:33" ht="14.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spans="1:33" ht="14.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spans="1:33" ht="14.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spans="1:33" ht="14.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spans="1:33" ht="14.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spans="1:33" ht="14.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spans="1:33" ht="14.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spans="1:33" ht="14.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spans="1:33" ht="14.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spans="1:33" ht="14.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spans="1:33" ht="14.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spans="1:33" ht="14.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spans="1:33" ht="14.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spans="1:33" ht="14.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spans="1:33" ht="14.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spans="1:33" ht="14.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spans="1:33" ht="14.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spans="1:33" ht="14.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spans="1:33" ht="14.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spans="1:33" ht="14.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spans="1:33" ht="14.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spans="1:33" ht="14.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spans="1:33" ht="14.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spans="1:33" ht="14.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spans="1:33" ht="14.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spans="1:33" ht="14.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spans="1:33" ht="14.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spans="1:33" ht="14.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spans="1:33" ht="14.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spans="1:33" ht="14.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spans="1:33" ht="14.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spans="1:33" ht="14.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spans="1:33" ht="14.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spans="1:33" ht="14.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spans="1:33" ht="14.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spans="1:33" ht="14.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spans="1:33" ht="14.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spans="1:33" ht="14.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spans="1:33" ht="14.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spans="1:33" ht="14.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spans="1:33" ht="14.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spans="1:33" ht="14.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spans="1:33" ht="14.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spans="1:33" ht="14.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spans="1:33" ht="14.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spans="1:33" ht="14.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spans="1:33" ht="14.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spans="1:33" ht="14.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spans="1:33" ht="14.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spans="1:33" ht="14.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spans="1:33" ht="14.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spans="1:33" ht="14.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spans="1:33" ht="14.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spans="1:33" ht="14.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spans="1:33" ht="14.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spans="1:33" ht="14.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spans="1:33" ht="14.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spans="1:33" ht="14.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spans="1:33" ht="14.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spans="1:33" ht="14.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spans="1:33" ht="14.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spans="1:33" ht="14.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spans="1:33" ht="14.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row>
    <row r="300" spans="1:33" ht="14.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row>
    <row r="301" spans="1:33" ht="14.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spans="1:33" ht="14.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spans="1:33" ht="14.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row>
    <row r="304" spans="1:33" ht="14.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row>
    <row r="305" spans="1:33" ht="14.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row>
    <row r="306" spans="1:33" ht="14.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row>
    <row r="307" spans="1:33" ht="14.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row>
    <row r="308" spans="1:33" ht="14.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row>
    <row r="309" spans="1:33" ht="14.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row>
    <row r="310" spans="1:33" ht="14.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row>
    <row r="311" spans="1:33" ht="14.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row>
    <row r="312" spans="1:33" ht="14.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row>
    <row r="313" spans="1:33" ht="14.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row>
    <row r="314" spans="1:33" ht="14.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row>
    <row r="315" spans="1:33" ht="14.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spans="1:33" ht="14.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row>
    <row r="317" spans="1:33" ht="14.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ht="14.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ht="14.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ht="14.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ht="14.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ht="14.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ht="14.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ht="14.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spans="1:33" ht="14.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spans="1:33" ht="14.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spans="1:33" ht="14.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spans="1:33" ht="14.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spans="1:33" ht="14.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spans="1:33" ht="14.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spans="1:33" ht="14.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spans="1:33" ht="14.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spans="1:33" ht="14.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spans="1:33" ht="14.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ht="14.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ht="14.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spans="1:33" ht="14.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spans="1:33" ht="14.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spans="1:33" ht="14.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spans="1:33" ht="14.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spans="1:33" ht="14.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spans="1:33" ht="14.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spans="1:33" ht="14.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spans="1:33" ht="14.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spans="1:33" ht="14.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spans="1:33" ht="14.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spans="1:33" ht="14.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spans="1:33" ht="14.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ht="14.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ht="14.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spans="1:33" ht="14.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ht="14.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spans="1:33" ht="14.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ht="14.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ht="14.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ht="14.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ht="14.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ht="14.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ht="14.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ht="14.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ht="14.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spans="1:33" ht="14.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spans="1:33" ht="14.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spans="1:33" ht="14.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spans="1:33" ht="14.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spans="1:33" ht="14.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spans="1:33" ht="14.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spans="1:33" ht="14.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spans="1:33" ht="14.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spans="1:33" ht="14.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spans="1:33" ht="14.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ht="14.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ht="14.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spans="1:33" ht="14.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spans="1:33" ht="14.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spans="1:33" ht="14.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spans="1:33" ht="14.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spans="1:33" ht="14.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spans="1:33" ht="14.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spans="1:33" ht="14.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spans="1:33" ht="14.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spans="1:33" ht="14.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spans="1:33" ht="14.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spans="1:33" ht="14.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spans="1:33" ht="14.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ht="14.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spans="1:33" ht="14.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ht="14.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ht="14.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ht="14.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ht="14.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ht="14.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ht="14.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ht="14.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spans="1:33" ht="14.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spans="1:33" ht="14.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spans="1:33" ht="14.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spans="1:33" ht="14.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spans="1:33" ht="14.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spans="1:33" ht="14.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spans="1:33" ht="14.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spans="1:33" ht="14.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spans="1:33" ht="14.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spans="1:33" ht="14.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ht="14.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ht="14.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spans="1:33" ht="14.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spans="1:33" ht="14.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spans="1:33" ht="14.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spans="1:33" ht="14.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ht="14.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ht="14.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ht="14.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spans="1:33" ht="14.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spans="1:33" ht="14.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spans="1:33" ht="14.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spans="1:33" ht="14.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spans="1:33" ht="14.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ht="14.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ht="14.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spans="1:33" ht="14.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spans="1:33" ht="14.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ht="14.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ht="14.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ht="14.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spans="1:33" ht="14.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spans="1:33" ht="14.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spans="1:33" ht="14.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spans="1:33" ht="14.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spans="1:33" ht="14.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spans="1:33" ht="14.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spans="1:33" ht="14.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spans="1:33" ht="14.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spans="1:33" ht="14.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spans="1:33" ht="14.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spans="1:33" ht="14.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spans="1:33" ht="14.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ht="14.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ht="14.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ht="14.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ht="14.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ht="14.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ht="14.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ht="14.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spans="1:33" ht="14.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spans="1:33" ht="14.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spans="1:33" ht="14.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spans="1:33" ht="14.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spans="1:33" ht="14.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spans="1:33" ht="14.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spans="1:33" ht="14.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spans="1:33" ht="14.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spans="1:33" ht="14.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spans="1:33" ht="14.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spans="1:33" ht="14.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spans="1:33" ht="14.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ht="14.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spans="1:33" ht="14.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ht="14.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ht="14.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ht="14.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ht="14.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ht="14.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spans="1:33" ht="14.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spans="1:33" ht="14.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spans="1:33" ht="14.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spans="1:33" ht="14.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spans="1:33" ht="14.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spans="1:33" ht="14.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spans="1:33" ht="14.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spans="1:33" ht="14.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spans="1:33" ht="14.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spans="1:33" ht="14.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spans="1:33" ht="14.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spans="1:33" ht="14.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spans="1:33" ht="14.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spans="1:33" ht="14.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spans="1:33" ht="14.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ht="14.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ht="14.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ht="14.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spans="1:33" ht="14.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spans="1:33" ht="14.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spans="1:33" ht="14.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spans="1:33" ht="14.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spans="1:33" ht="14.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spans="1:33" ht="14.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spans="1:33" ht="14.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spans="1:33" ht="14.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spans="1:33" ht="14.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spans="1:33" ht="14.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spans="1:33" ht="14.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ht="14.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ht="14.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ht="14.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ht="14.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ht="14.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ht="14.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ht="14.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spans="1:33" ht="14.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spans="1:33" ht="14.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row r="502" spans="1:33" ht="14.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row>
    <row r="503" spans="1:33" ht="14.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row>
    <row r="504" spans="1:33" ht="14.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row>
    <row r="505" spans="1:33" ht="14.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row>
    <row r="506" spans="1:33" ht="14.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row>
    <row r="507" spans="1:33" ht="14.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row>
    <row r="508" spans="1:33" ht="14.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row>
    <row r="509" spans="1:33" ht="14.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row>
    <row r="510" spans="1:33" ht="14.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row>
    <row r="511" spans="1:33" ht="14.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row>
    <row r="512" spans="1:33" ht="14.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row>
    <row r="513" spans="1:33" ht="14.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row>
    <row r="514" spans="1:33" ht="14.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row>
    <row r="515" spans="1:33" ht="14.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row>
    <row r="516" spans="1:33" ht="14.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row>
    <row r="517" spans="1:33" ht="14.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row>
    <row r="518" spans="1:33" ht="14.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row>
    <row r="519" spans="1:33" ht="14.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row>
    <row r="520" spans="1:33" ht="14.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row>
    <row r="521" spans="1:33" ht="14.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row>
    <row r="522" spans="1:33" ht="14.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row>
    <row r="523" spans="1:33" ht="14.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row>
    <row r="524" spans="1:33" ht="14.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row>
    <row r="525" spans="1:33" ht="14.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row>
    <row r="526" spans="1:33" ht="14.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row>
    <row r="527" spans="1:33" ht="14.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row>
    <row r="528" spans="1:33" ht="14.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row>
    <row r="529" spans="1:33" ht="14.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row>
    <row r="530" spans="1:33" ht="14.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row>
    <row r="531" spans="1:33" ht="14.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row>
    <row r="532" spans="1:33" ht="14.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row>
    <row r="533" spans="1:33" ht="14.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row>
    <row r="534" spans="1:33" ht="14.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row>
    <row r="535" spans="1:33" ht="14.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row>
    <row r="536" spans="1:33" ht="14.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row>
    <row r="537" spans="1:33" ht="14.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row>
    <row r="538" spans="1:33" ht="14.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row>
    <row r="539" spans="1:33" ht="14.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row>
    <row r="540" spans="1:33" ht="14.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row>
    <row r="541" spans="1:33" ht="14.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row>
    <row r="542" spans="1:33" ht="14.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row>
    <row r="543" spans="1:33" ht="14.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row>
    <row r="544" spans="1:33" ht="14.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row>
    <row r="545" spans="1:33" ht="14.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row>
    <row r="546" spans="1:33" ht="14.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row>
    <row r="547" spans="1:33" ht="14.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row>
    <row r="548" spans="1:33" ht="14.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row>
    <row r="549" spans="1:33" ht="14.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row>
    <row r="550" spans="1:33" ht="14.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row>
    <row r="551" spans="1:33" ht="14.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row>
    <row r="552" spans="1:33" ht="14.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row>
    <row r="553" spans="1:33" ht="14.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row>
    <row r="554" spans="1:33" ht="14.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row>
    <row r="555" spans="1:33" ht="14.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row>
    <row r="556" spans="1:33" ht="14.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row>
    <row r="557" spans="1:33" ht="14.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row>
    <row r="558" spans="1:33" ht="14.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row>
    <row r="559" spans="1:33" ht="14.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row>
    <row r="560" spans="1:33" ht="14.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row>
    <row r="561" spans="1:33" ht="14.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row>
    <row r="562" spans="1:33" ht="14.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row>
    <row r="563" spans="1:33" ht="14.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row>
    <row r="564" spans="1:33" ht="14.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row>
    <row r="565" spans="1:33" ht="14.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row>
    <row r="566" spans="1:33" ht="14.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row>
    <row r="567" spans="1:33" ht="14.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row>
    <row r="568" spans="1:33" ht="14.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row>
    <row r="569" spans="1:33" ht="14.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row>
    <row r="570" spans="1:33" ht="14.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row>
    <row r="571" spans="1:33" ht="14.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row>
    <row r="572" spans="1:33" ht="14.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row>
    <row r="573" spans="1:33" ht="14.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row>
    <row r="574" spans="1:33" ht="14.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row>
    <row r="575" spans="1:33" ht="14.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row>
    <row r="576" spans="1:33" ht="14.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row>
    <row r="577" spans="1:33" ht="14.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row>
    <row r="578" spans="1:33" ht="14.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row>
    <row r="579" spans="1:33" ht="14.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row>
    <row r="580" spans="1:33" ht="14.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row>
    <row r="581" spans="1:33" ht="14.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row>
    <row r="582" spans="1:33" ht="14.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row>
    <row r="583" spans="1:33" ht="14.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row>
    <row r="584" spans="1:33" ht="14.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row>
    <row r="585" spans="1:33" ht="14.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row>
    <row r="586" spans="1:33" ht="14.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row>
    <row r="587" spans="1:33" ht="14.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row>
    <row r="588" spans="1:33" ht="14.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row>
    <row r="589" spans="1:33" ht="14.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row>
    <row r="590" spans="1:33" ht="14.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row>
    <row r="591" spans="1:33" ht="14.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row>
    <row r="592" spans="1:33" ht="14.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row>
    <row r="593" spans="1:33" ht="14.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row>
    <row r="594" spans="1:33" ht="14.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row>
    <row r="595" spans="1:33" ht="14.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row>
    <row r="596" spans="1:33" ht="14.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row>
    <row r="597" spans="1:33" ht="14.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row>
    <row r="598" spans="1:33" ht="14.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row>
    <row r="599" spans="1:33" ht="14.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row>
    <row r="600" spans="1:33" ht="14.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row>
    <row r="601" spans="1:33" ht="14.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row>
    <row r="602" spans="1:33" ht="14.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row>
    <row r="603" spans="1:33" ht="14.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row>
    <row r="604" spans="1:33" ht="14.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row>
    <row r="605" spans="1:33" ht="14.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row>
    <row r="606" spans="1:33" ht="14.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row>
    <row r="607" spans="1:33" ht="14.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row>
    <row r="608" spans="1:33" ht="14.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row>
    <row r="609" spans="1:33" ht="14.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row>
    <row r="610" spans="1:33" ht="14.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row>
    <row r="611" spans="1:33" ht="14.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row>
    <row r="612" spans="1:33" ht="14.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row>
    <row r="613" spans="1:33" ht="14.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row>
    <row r="614" spans="1:33" ht="14.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row>
    <row r="615" spans="1:33" ht="14.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row>
    <row r="616" spans="1:33" ht="14.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row>
    <row r="617" spans="1:33" ht="14.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row>
    <row r="618" spans="1:33" ht="14.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row>
    <row r="619" spans="1:33" ht="14.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row>
    <row r="620" spans="1:33" ht="14.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spans="1:33" ht="14.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spans="1:33" ht="14.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spans="1:33" ht="14.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spans="1:33" ht="14.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spans="1:33" ht="14.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spans="1:33" ht="14.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spans="1:33" ht="14.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spans="1:33" ht="14.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spans="1:33" ht="14.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spans="1:33" ht="14.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spans="1:33" ht="14.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spans="1:33" ht="14.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spans="1:33" ht="14.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spans="1:33" ht="14.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spans="1:33" ht="14.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spans="1:33" ht="14.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spans="1:33" ht="14.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spans="1:33" ht="14.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spans="1:33" ht="14.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spans="1:33" ht="14.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spans="1:33" ht="14.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spans="1:33" ht="14.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spans="1:33" ht="14.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spans="1:33" ht="14.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spans="1:33" ht="14.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spans="1:33" ht="14.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spans="1:33" ht="14.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spans="1:33" ht="14.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spans="1:33" ht="14.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spans="1:33" ht="14.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spans="1:33" ht="14.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spans="1:33" ht="14.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spans="1:33" ht="14.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spans="1:33" ht="14.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spans="1:33" ht="14.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spans="1:33" ht="14.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spans="1:33" ht="14.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spans="1:33" ht="14.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spans="1:33" ht="14.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spans="1:33" ht="14.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spans="1:33" ht="14.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spans="1:33" ht="14.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spans="1:33" ht="14.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spans="1:33" ht="14.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spans="1:33" ht="14.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spans="1:33" ht="14.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spans="1:33" ht="14.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spans="1:33" ht="14.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spans="1:33" ht="14.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spans="1:33" ht="14.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spans="1:33" ht="14.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spans="1:33" ht="14.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spans="1:33" ht="14.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spans="1:33" ht="14.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spans="1:33" ht="14.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spans="1:33" ht="14.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spans="1:33" ht="14.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spans="1:33" ht="14.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spans="1:33" ht="14.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spans="1:33" ht="14.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spans="1:33" ht="14.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spans="1:33" ht="14.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spans="1:33" ht="14.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spans="1:33" ht="14.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spans="1:33" ht="14.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spans="1:33" ht="14.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spans="1:33" ht="14.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spans="1:33" ht="14.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spans="1:33" ht="14.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spans="1:33" ht="14.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spans="1:33" ht="14.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spans="1:33" ht="14.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spans="1:33" ht="14.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spans="1:33" ht="14.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spans="1:33" ht="14.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spans="1:33" ht="14.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spans="1:33" ht="14.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spans="1:33" ht="14.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spans="1:33" ht="14.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spans="1:33" ht="14.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spans="1:33" ht="14.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ht="14.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spans="1:33" ht="14.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spans="1:33" ht="14.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spans="1:33" ht="14.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spans="1:33" ht="14.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spans="1:33" ht="14.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spans="1:33" ht="14.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spans="1:33" ht="14.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spans="1:33" ht="14.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spans="1:33" ht="14.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spans="1:33" ht="14.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spans="1:33" ht="14.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spans="1:33" ht="14.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spans="1:33" ht="14.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spans="1:33" ht="14.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spans="1:33" ht="14.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spans="1:33" ht="14.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spans="1:33" ht="14.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spans="1:33" ht="14.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spans="1:33" ht="14.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spans="1:33" ht="14.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spans="1:33" ht="14.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spans="1:33" ht="14.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spans="1:33" ht="14.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spans="1:33" ht="14.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spans="1:33" ht="14.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spans="1:33" ht="14.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spans="1:33" ht="14.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spans="1:33" ht="14.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spans="1:33" ht="14.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spans="1:33" ht="14.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spans="1:33" ht="14.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spans="1:33" ht="14.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spans="1:33" ht="14.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spans="1:33" ht="14.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spans="1:33" ht="14.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spans="1:33" ht="14.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spans="1:33" ht="14.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spans="1:33" ht="14.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spans="1:33" ht="14.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spans="1:33" ht="14.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spans="1:33" ht="14.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spans="1:33" ht="14.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spans="1:33" ht="14.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spans="1:33" ht="14.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spans="1:33" ht="14.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spans="1:33" ht="14.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spans="1:33" ht="14.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spans="1:33" ht="14.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spans="1:33" ht="14.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spans="1:33" ht="14.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spans="1:33" ht="14.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spans="1:33" ht="14.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spans="1:33" ht="14.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spans="1:33" ht="14.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spans="1:33" ht="14.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spans="1:33" ht="14.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spans="1:33" ht="14.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spans="1:33" ht="14.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spans="1:33" ht="14.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spans="1:33" ht="14.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spans="1:33" ht="14.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spans="1:33" ht="14.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spans="1:33" ht="14.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spans="1:33" ht="14.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spans="1:33" ht="14.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spans="1:33" ht="14.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spans="1:33" ht="14.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spans="1:33" ht="14.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spans="1:33" ht="14.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spans="1:33" ht="14.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spans="1:33" ht="14.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spans="1:33" ht="14.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spans="1:33" ht="14.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spans="1:33" ht="14.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spans="1:33" ht="14.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spans="1:33" ht="14.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spans="1:33" ht="14.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spans="1:33" ht="14.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spans="1:33" ht="14.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spans="1:33" ht="14.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spans="1:33" ht="14.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spans="1:33" ht="14.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spans="1:33" ht="14.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spans="1:33" ht="14.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spans="1:33" ht="14.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spans="1:33" ht="14.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spans="1:33" ht="14.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spans="1:33" ht="14.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spans="1:33" ht="14.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spans="1:33" ht="14.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spans="1:33" ht="14.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spans="1:33" ht="14.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spans="1:33" ht="14.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spans="1:33" ht="14.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spans="1:33" ht="14.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spans="1:33" ht="14.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spans="1:33" ht="14.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spans="1:33" ht="14.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spans="1:33" ht="14.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spans="1:33" ht="14.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spans="1:33" ht="14.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spans="1:33" ht="14.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spans="1:33" ht="14.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spans="1:33" ht="14.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spans="1:33" ht="14.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spans="1:33" ht="14.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spans="1:33" ht="14.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spans="1:33" ht="14.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spans="1:33" ht="14.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spans="1:33" ht="14.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spans="1:33" ht="14.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spans="1:33" ht="14.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spans="1:33" ht="14.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spans="1:33" ht="14.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spans="1:33" ht="14.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spans="1:33" ht="14.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spans="1:33" ht="14.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row>
    <row r="820" spans="1:33" ht="14.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row>
    <row r="821" spans="1:33" ht="14.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row>
    <row r="822" spans="1:33" ht="14.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row>
    <row r="823" spans="1:33" ht="14.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row>
    <row r="824" spans="1:33" ht="14.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row>
    <row r="825" spans="1:33" ht="14.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row>
    <row r="826" spans="1:33" ht="14.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row>
    <row r="827" spans="1:33" ht="14.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row>
    <row r="828" spans="1:33" ht="14.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row>
    <row r="829" spans="1:33" ht="14.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row>
    <row r="830" spans="1:33" ht="14.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row>
    <row r="831" spans="1:33" ht="14.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row>
    <row r="832" spans="1:33" ht="14.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row>
    <row r="833" spans="1:33" ht="14.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row>
    <row r="834" spans="1:33" ht="14.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row>
    <row r="835" spans="1:33" ht="14.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row>
    <row r="836" spans="1:33" ht="14.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row>
    <row r="837" spans="1:33" ht="14.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row>
    <row r="838" spans="1:33" ht="14.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row>
    <row r="839" spans="1:33" ht="14.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row>
    <row r="840" spans="1:33" ht="14.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row>
    <row r="841" spans="1:33" ht="14.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row>
    <row r="842" spans="1:33" ht="14.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row>
    <row r="843" spans="1:33" ht="14.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row>
    <row r="844" spans="1:33" ht="14.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row>
    <row r="845" spans="1:33" ht="14.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row>
    <row r="846" spans="1:33" ht="14.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row>
    <row r="847" spans="1:33" ht="14.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row>
    <row r="848" spans="1:33" ht="14.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row>
    <row r="849" spans="1:33" ht="14.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row>
    <row r="850" spans="1:33" ht="14.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row>
    <row r="851" spans="1:33" ht="14.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row>
    <row r="852" spans="1:33" ht="14.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row>
    <row r="853" spans="1:33" ht="14.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row>
    <row r="854" spans="1:33" ht="14.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row>
    <row r="855" spans="1:33" ht="14.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row>
    <row r="856" spans="1:33" ht="14.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row>
    <row r="857" spans="1:33" ht="14.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row>
    <row r="858" spans="1:33" ht="14.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row>
    <row r="859" spans="1:33" ht="14.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row>
    <row r="860" spans="1:33" ht="14.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row>
    <row r="861" spans="1:33" ht="14.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row>
    <row r="862" spans="1:33" ht="14.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row>
    <row r="863" spans="1:33" ht="14.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row>
    <row r="864" spans="1:33" ht="14.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row>
    <row r="865" spans="1:33" ht="14.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row>
    <row r="866" spans="1:33" ht="14.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row>
    <row r="867" spans="1:33" ht="14.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row>
    <row r="868" spans="1:33" ht="14.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row>
    <row r="869" spans="1:33" ht="14.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row>
    <row r="870" spans="1:33" ht="14.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row>
    <row r="871" spans="1:33" ht="14.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row>
    <row r="872" spans="1:33" ht="14.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row>
    <row r="873" spans="1:33" ht="14.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row>
    <row r="874" spans="1:33" ht="14.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row>
    <row r="875" spans="1:33" ht="14.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row>
    <row r="876" spans="1:33" ht="14.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row>
    <row r="877" spans="1:33" ht="14.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row>
    <row r="878" spans="1:33" ht="14.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row>
    <row r="879" spans="1:33" ht="14.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row>
    <row r="880" spans="1:33" ht="14.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row>
    <row r="881" spans="1:33" ht="14.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row>
    <row r="882" spans="1:33" ht="14.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row>
    <row r="883" spans="1:33" ht="14.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row>
    <row r="884" spans="1:33" ht="14.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row>
    <row r="885" spans="1:33" ht="14.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row>
    <row r="886" spans="1:33" ht="14.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row>
    <row r="887" spans="1:33" ht="14.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row>
    <row r="888" spans="1:33" ht="14.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row>
    <row r="889" spans="1:33" ht="14.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row>
    <row r="890" spans="1:33" ht="14.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row>
    <row r="891" spans="1:33" ht="14.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row>
    <row r="892" spans="1:33" ht="14.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row>
    <row r="893" spans="1:33" ht="14.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row>
    <row r="894" spans="1:33" ht="14.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row>
    <row r="895" spans="1:33" ht="14.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row>
    <row r="896" spans="1:33" ht="14.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row>
    <row r="897" spans="1:33" ht="14.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row>
    <row r="898" spans="1:33" ht="14.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row>
    <row r="899" spans="1:33" ht="14.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row>
    <row r="900" spans="1:33" ht="14.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row>
    <row r="901" spans="1:33" ht="14.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row>
    <row r="902" spans="1:33" ht="14.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row>
    <row r="903" spans="1:33" ht="14.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row>
    <row r="904" spans="1:33" ht="14.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row>
    <row r="905" spans="1:33" ht="14.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row>
    <row r="906" spans="1:33" ht="14.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row>
    <row r="907" spans="1:33" ht="14.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row>
    <row r="908" spans="1:33" ht="14.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row>
    <row r="909" spans="1:33" ht="14.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row>
    <row r="910" spans="1:33" ht="14.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row>
    <row r="911" spans="1:33" ht="14.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row>
    <row r="912" spans="1:33" ht="14.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row>
    <row r="913" spans="1:33" ht="14.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row>
    <row r="914" spans="1:33" ht="14.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row>
    <row r="915" spans="1:33" ht="14.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row>
    <row r="916" spans="1:33" ht="14.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row>
    <row r="917" spans="1:33" ht="14.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row>
    <row r="918" spans="1:33" ht="14.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row>
    <row r="919" spans="1:33" ht="14.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row>
    <row r="920" spans="1:33" ht="14.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row>
    <row r="921" spans="1:33" ht="14.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row>
    <row r="922" spans="1:33" ht="14.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row>
    <row r="923" spans="1:33" ht="14.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row>
    <row r="924" spans="1:33" ht="14.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row>
    <row r="925" spans="1:33" ht="14.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row>
    <row r="926" spans="1:33" ht="14.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row>
    <row r="927" spans="1:33" ht="14.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row>
    <row r="928" spans="1:33" ht="14.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row>
    <row r="929" spans="1:33" ht="14.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row>
    <row r="930" spans="1:33" ht="14.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row>
    <row r="931" spans="1:33" ht="14.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row>
    <row r="932" spans="1:33" ht="14.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row>
    <row r="933" spans="1:33" ht="14.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row>
    <row r="934" spans="1:33" ht="14.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row>
    <row r="935" spans="1:33" ht="14.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row>
    <row r="936" spans="1:33" ht="14.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row>
    <row r="937" spans="1:33" ht="14.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row>
    <row r="938" spans="1:33" ht="14.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row>
    <row r="939" spans="1:33" ht="14.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row>
    <row r="940" spans="1:33" ht="14.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row>
    <row r="941" spans="1:33" ht="14.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row>
    <row r="942" spans="1:33" ht="14.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row>
    <row r="943" spans="1:33" ht="14.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row>
    <row r="944" spans="1:33" ht="14.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row>
    <row r="945" spans="1:33" ht="14.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row>
    <row r="946" spans="1:33" ht="14.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row>
    <row r="947" spans="1:33" ht="14.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row>
    <row r="948" spans="1:33" ht="14.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row>
    <row r="949" spans="1:33" ht="14.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row>
    <row r="950" spans="1:33" ht="14.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row>
    <row r="951" spans="1:33" ht="14.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row>
    <row r="952" spans="1:33" ht="14.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row>
    <row r="953" spans="1:33" ht="14.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row>
    <row r="954" spans="1:33" ht="14.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row>
    <row r="955" spans="1:33" ht="14.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row>
    <row r="956" spans="1:33" ht="14.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row>
    <row r="957" spans="1:33" ht="14.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row>
    <row r="958" spans="1:33" ht="14.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row>
    <row r="959" spans="1:33" ht="14.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row>
    <row r="960" spans="1:33" ht="14.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row>
    <row r="961" spans="1:33" ht="14.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row>
    <row r="962" spans="1:33" ht="14.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row>
    <row r="963" spans="1:33" ht="14.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row>
    <row r="964" spans="1:33" ht="14.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row>
    <row r="965" spans="1:33" ht="14.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row>
    <row r="966" spans="1:33" ht="14.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row>
    <row r="967" spans="1:33" ht="14.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row>
    <row r="968" spans="1:33" ht="14.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row>
    <row r="969" spans="1:33" ht="14.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row>
    <row r="970" spans="1:33" ht="14.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row>
    <row r="971" spans="1:33" ht="14.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row>
    <row r="972" spans="1:33" ht="14.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row>
    <row r="973" spans="1:33" ht="14.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row>
    <row r="974" spans="1:33" ht="14.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row>
    <row r="975" spans="1:33" ht="14.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row>
    <row r="976" spans="1:33" ht="14.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row>
    <row r="977" spans="1:33" ht="14.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row>
    <row r="978" spans="1:33" ht="14.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row>
    <row r="979" spans="1:33" ht="14.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row>
    <row r="980" spans="1:33" ht="14.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row>
    <row r="981" spans="1:33" ht="14.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row>
    <row r="982" spans="1:33" ht="14.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row>
    <row r="983" spans="1:33" ht="14.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row>
    <row r="984" spans="1:33" ht="14.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row>
    <row r="985" spans="1:33" ht="14.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row>
    <row r="986" spans="1:33" ht="14.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row>
    <row r="987" spans="1:33" ht="14.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row>
    <row r="988" spans="1:33" ht="14.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row>
    <row r="989" spans="1:33" ht="14.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row>
    <row r="990" spans="1:33" ht="14.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row>
    <row r="991" spans="1:33" ht="14.5"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row>
    <row r="992" spans="1:33" ht="14.5"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row>
    <row r="993" spans="1:33" ht="14.5"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row>
    <row r="994" spans="1:33" ht="14.5"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row>
    <row r="995" spans="1:33" ht="14.5"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row>
    <row r="996" spans="1:33" ht="14.5"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row>
    <row r="997" spans="1:33" ht="14.5"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row>
    <row r="998" spans="1:33" ht="14.5"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row>
    <row r="999" spans="1:33" ht="14.5"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row>
    <row r="1000" spans="1:33" ht="14.5"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row>
  </sheetData>
  <mergeCells count="1">
    <mergeCell ref="A3:D3"/>
  </mergeCells>
  <hyperlinks>
    <hyperlink ref="A2" r:id="rId1" xr:uid="{00000000-0004-0000-0600-000000000000}"/>
    <hyperlink ref="A61" r:id="rId2" location="/?id=8-AEO2020&amp;region=0-0&amp;cases=ref2020&amp;start=2018&amp;end=2050&amp;f=A&amp;linechart=ref2020-d112119a.6-8-AEO2020~ref2020-d112119a.74-8-AEO2020~ref2020-d112119a.75-8-AEO2020~ref2020-d112119a.76-8-AEO2020&amp;ctype=linechart&amp;sourcekey=0" xr:uid="{00000000-0004-0000-0600-000001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AG996"/>
  <sheetViews>
    <sheetView workbookViewId="0">
      <selection activeCell="O2" sqref="O2"/>
    </sheetView>
  </sheetViews>
  <sheetFormatPr defaultColWidth="12.6640625" defaultRowHeight="15" customHeight="1" x14ac:dyDescent="0.3"/>
  <cols>
    <col min="1" max="1" width="22.83203125" style="31" customWidth="1"/>
    <col min="2" max="2" width="10.6640625" style="31" customWidth="1"/>
    <col min="3" max="33" width="10.1640625" style="31" customWidth="1"/>
  </cols>
  <sheetData>
    <row r="1" spans="1:33" ht="32" customHeight="1" x14ac:dyDescent="0.35">
      <c r="A1" s="19" t="s">
        <v>184</v>
      </c>
      <c r="B1" s="25">
        <v>2019</v>
      </c>
      <c r="C1" s="25">
        <v>2020</v>
      </c>
      <c r="D1" s="25">
        <v>2021</v>
      </c>
      <c r="E1" s="25">
        <v>2022</v>
      </c>
      <c r="F1" s="25">
        <v>2023</v>
      </c>
      <c r="G1" s="25">
        <v>2024</v>
      </c>
      <c r="H1" s="25">
        <v>2025</v>
      </c>
      <c r="I1" s="25">
        <v>2026</v>
      </c>
      <c r="J1" s="25">
        <v>2027</v>
      </c>
      <c r="K1" s="25">
        <v>2028</v>
      </c>
      <c r="L1" s="25">
        <v>2029</v>
      </c>
      <c r="M1" s="25">
        <v>2030</v>
      </c>
      <c r="N1" s="25">
        <v>2031</v>
      </c>
      <c r="O1" s="25">
        <v>2032</v>
      </c>
      <c r="P1" s="25">
        <v>2033</v>
      </c>
      <c r="Q1" s="25">
        <v>2034</v>
      </c>
      <c r="R1" s="25">
        <v>2035</v>
      </c>
      <c r="S1" s="25">
        <v>2036</v>
      </c>
      <c r="T1" s="25">
        <v>2037</v>
      </c>
      <c r="U1" s="25">
        <v>2038</v>
      </c>
      <c r="V1" s="25">
        <v>2039</v>
      </c>
      <c r="W1" s="25">
        <v>2040</v>
      </c>
      <c r="X1" s="25">
        <v>2041</v>
      </c>
      <c r="Y1" s="25">
        <v>2042</v>
      </c>
      <c r="Z1" s="25">
        <v>2043</v>
      </c>
      <c r="AA1" s="25">
        <v>2044</v>
      </c>
      <c r="AB1" s="25">
        <v>2045</v>
      </c>
      <c r="AC1" s="25">
        <v>2046</v>
      </c>
      <c r="AD1" s="25">
        <v>2047</v>
      </c>
      <c r="AE1" s="25">
        <v>2048</v>
      </c>
      <c r="AF1" s="25">
        <v>2049</v>
      </c>
      <c r="AG1" s="25">
        <v>2050</v>
      </c>
    </row>
    <row r="2" spans="1:33" ht="14.5" x14ac:dyDescent="0.35">
      <c r="A2" s="3" t="s">
        <v>136</v>
      </c>
      <c r="B2" s="5">
        <f>OregonElectricity_ODOE!J111</f>
        <v>12008029.559154145</v>
      </c>
      <c r="C2" s="5">
        <f>OregonElectricity_ODOE!K111</f>
        <v>12476300.911772273</v>
      </c>
      <c r="D2" s="5">
        <f>OregonElectricity_ODOE!L111</f>
        <v>12058773.877353702</v>
      </c>
      <c r="E2" s="5">
        <f>OregonElectricity_ODOE!M111</f>
        <v>11641246.84293513</v>
      </c>
      <c r="F2" s="5">
        <f>OregonElectricity_ODOE!N111</f>
        <v>11223719.808516558</v>
      </c>
      <c r="G2" s="5">
        <f>OregonElectricity_ODOE!O111</f>
        <v>10806192.774097987</v>
      </c>
      <c r="H2" s="5">
        <f>OregonElectricity_ODOE!P111</f>
        <v>10388665.739679415</v>
      </c>
      <c r="I2" s="5">
        <f>OregonElectricity_ODOE!Q111</f>
        <v>9971138.705260843</v>
      </c>
      <c r="J2" s="5">
        <f>OregonElectricity_ODOE!R111</f>
        <v>9553611.6708422694</v>
      </c>
      <c r="K2" s="5">
        <f>OregonElectricity_ODOE!S111</f>
        <v>9136084.6364236977</v>
      </c>
      <c r="L2" s="5">
        <f>OregonElectricity_ODOE!T111</f>
        <v>8718557.602005126</v>
      </c>
      <c r="M2" s="5">
        <f>OregonElectricity_ODOE!U111</f>
        <v>8301030.5675865542</v>
      </c>
      <c r="N2" s="5">
        <f>OregonElectricity_ODOE!V111</f>
        <v>7883503.5331679825</v>
      </c>
      <c r="O2" s="5">
        <f>OregonElectricity_ODOE!W111</f>
        <v>7465976.4987494107</v>
      </c>
      <c r="P2" s="5">
        <f>OregonElectricity_ODOE!X111</f>
        <v>7048449.464330839</v>
      </c>
      <c r="Q2" s="5">
        <f>OregonElectricity_ODOE!Y111</f>
        <v>6630922.4299122663</v>
      </c>
      <c r="R2" s="5">
        <f>OregonElectricity_ODOE!Z111</f>
        <v>6213395.3954936946</v>
      </c>
      <c r="S2" s="5">
        <f>OregonElectricity_ODOE!AA111</f>
        <v>5795868.3610751228</v>
      </c>
      <c r="T2" s="5">
        <f>OregonElectricity_ODOE!AB111</f>
        <v>5378341.3266565511</v>
      </c>
      <c r="U2" s="5">
        <f>OregonElectricity_ODOE!AC111</f>
        <v>4960814.2922379794</v>
      </c>
      <c r="V2" s="5">
        <f>OregonElectricity_ODOE!AD111</f>
        <v>4960814.2922379794</v>
      </c>
      <c r="W2" s="5">
        <f>OregonElectricity_ODOE!AE111</f>
        <v>4960814.2922379794</v>
      </c>
      <c r="X2" s="5">
        <f>OregonElectricity_ODOE!AF111</f>
        <v>4960814.2922379794</v>
      </c>
      <c r="Y2" s="5">
        <f>OregonElectricity_ODOE!AG111</f>
        <v>4960814.2922379794</v>
      </c>
      <c r="Z2" s="5">
        <f>OregonElectricity_ODOE!AH111</f>
        <v>4960814.2922379794</v>
      </c>
      <c r="AA2" s="5">
        <f>OregonElectricity_ODOE!AI111</f>
        <v>4960814.2922379794</v>
      </c>
      <c r="AB2" s="5">
        <f>OregonElectricity_ODOE!AJ111</f>
        <v>4960814.2922379794</v>
      </c>
      <c r="AC2" s="5">
        <f>OregonElectricity_ODOE!AK111</f>
        <v>4960814.2922379794</v>
      </c>
      <c r="AD2" s="5">
        <f>OregonElectricity_ODOE!AL111</f>
        <v>4960814.2922379794</v>
      </c>
      <c r="AE2" s="5">
        <f>OregonElectricity_ODOE!AM111</f>
        <v>4960814.2922379794</v>
      </c>
      <c r="AF2" s="5">
        <f>OregonElectricity_ODOE!AN111</f>
        <v>4960814.2922379794</v>
      </c>
      <c r="AG2" s="5">
        <f>OregonElectricity_ODOE!AO111</f>
        <v>4960814.2922379794</v>
      </c>
    </row>
    <row r="3" spans="1:33" ht="14.5" x14ac:dyDescent="0.35">
      <c r="A3" s="3" t="s">
        <v>137</v>
      </c>
      <c r="B3" s="5">
        <f>OregonElectricity_ODOE!J72</f>
        <v>0</v>
      </c>
      <c r="C3" s="5">
        <f>OregonElectricity_ODOE!K72</f>
        <v>0</v>
      </c>
      <c r="D3" s="5">
        <f>OregonElectricity_ODOE!L72</f>
        <v>0</v>
      </c>
      <c r="E3" s="5">
        <f>OregonElectricity_ODOE!M72</f>
        <v>0</v>
      </c>
      <c r="F3" s="5">
        <f>OregonElectricity_ODOE!N72</f>
        <v>0</v>
      </c>
      <c r="G3" s="5">
        <f>OregonElectricity_ODOE!O72</f>
        <v>0</v>
      </c>
      <c r="H3" s="5">
        <f>OregonElectricity_ODOE!P72</f>
        <v>0</v>
      </c>
      <c r="I3" s="5">
        <f>OregonElectricity_ODOE!Q72</f>
        <v>0</v>
      </c>
      <c r="J3" s="5">
        <f>OregonElectricity_ODOE!R72</f>
        <v>0</v>
      </c>
      <c r="K3" s="5">
        <f>OregonElectricity_ODOE!S72</f>
        <v>0</v>
      </c>
      <c r="L3" s="5">
        <f>OregonElectricity_ODOE!T72</f>
        <v>0</v>
      </c>
      <c r="M3" s="5">
        <f>OregonElectricity_ODOE!U72</f>
        <v>0</v>
      </c>
      <c r="N3" s="5">
        <f>OregonElectricity_ODOE!V72</f>
        <v>0</v>
      </c>
      <c r="O3" s="5">
        <f>OregonElectricity_ODOE!W72</f>
        <v>0</v>
      </c>
      <c r="P3" s="5">
        <f>OregonElectricity_ODOE!X72</f>
        <v>0</v>
      </c>
      <c r="Q3" s="5">
        <f>OregonElectricity_ODOE!Y72</f>
        <v>0</v>
      </c>
      <c r="R3" s="5">
        <f>OregonElectricity_ODOE!Z72</f>
        <v>0</v>
      </c>
      <c r="S3" s="5">
        <f>OregonElectricity_ODOE!AA72</f>
        <v>0</v>
      </c>
      <c r="T3" s="5">
        <f>OregonElectricity_ODOE!AB72</f>
        <v>0</v>
      </c>
      <c r="U3" s="5">
        <f>OregonElectricity_ODOE!AC72</f>
        <v>0</v>
      </c>
      <c r="V3" s="5">
        <f>OregonElectricity_ODOE!AD72</f>
        <v>0</v>
      </c>
      <c r="W3" s="5">
        <f>OregonElectricity_ODOE!AE72</f>
        <v>0</v>
      </c>
      <c r="X3" s="5">
        <f>OregonElectricity_ODOE!AF72</f>
        <v>0</v>
      </c>
      <c r="Y3" s="5">
        <f>OregonElectricity_ODOE!AG72</f>
        <v>0</v>
      </c>
      <c r="Z3" s="5">
        <f>OregonElectricity_ODOE!AH72</f>
        <v>0</v>
      </c>
      <c r="AA3" s="5">
        <f>OregonElectricity_ODOE!AI72</f>
        <v>0</v>
      </c>
      <c r="AB3" s="5">
        <f>OregonElectricity_ODOE!AJ72</f>
        <v>0</v>
      </c>
      <c r="AC3" s="5">
        <f>OregonElectricity_ODOE!AK72</f>
        <v>0</v>
      </c>
      <c r="AD3" s="5">
        <f>OregonElectricity_ODOE!AL72</f>
        <v>0</v>
      </c>
      <c r="AE3" s="5">
        <f>OregonElectricity_ODOE!AM72</f>
        <v>0</v>
      </c>
      <c r="AF3" s="5">
        <f>OregonElectricity_ODOE!AN72</f>
        <v>0</v>
      </c>
      <c r="AG3" s="5">
        <f>OregonElectricity_ODOE!AO72</f>
        <v>0</v>
      </c>
    </row>
    <row r="4" spans="1:33" ht="14.5" x14ac:dyDescent="0.35">
      <c r="A4" s="3" t="s">
        <v>138</v>
      </c>
      <c r="B4" s="5">
        <f>OregonElectricity_ODOE!J73</f>
        <v>1857725.0675123467</v>
      </c>
      <c r="C4" s="5">
        <f>OregonElectricity_ODOE!K73</f>
        <v>1651119.9771212845</v>
      </c>
      <c r="D4" s="5">
        <f>OregonElectricity_ODOE!L73</f>
        <v>1651119.9771212845</v>
      </c>
      <c r="E4" s="5">
        <f>OregonElectricity_ODOE!M73</f>
        <v>1651119.9771212845</v>
      </c>
      <c r="F4" s="5">
        <f>OregonElectricity_ODOE!N73</f>
        <v>1651119.9771212845</v>
      </c>
      <c r="G4" s="5">
        <f>OregonElectricity_ODOE!O73</f>
        <v>1651119.9771212845</v>
      </c>
      <c r="H4" s="5">
        <f>OregonElectricity_ODOE!P73</f>
        <v>1651119.9771212845</v>
      </c>
      <c r="I4" s="5">
        <f>OregonElectricity_ODOE!Q73</f>
        <v>1651119.9771212845</v>
      </c>
      <c r="J4" s="5">
        <f>OregonElectricity_ODOE!R73</f>
        <v>1651119.9771212845</v>
      </c>
      <c r="K4" s="5">
        <f>OregonElectricity_ODOE!S73</f>
        <v>1651119.9771212845</v>
      </c>
      <c r="L4" s="5">
        <f>OregonElectricity_ODOE!T73</f>
        <v>1651119.9771212845</v>
      </c>
      <c r="M4" s="5">
        <f>OregonElectricity_ODOE!U73</f>
        <v>1651119.9771212845</v>
      </c>
      <c r="N4" s="5">
        <f>OregonElectricity_ODOE!V73</f>
        <v>1651119.9771212845</v>
      </c>
      <c r="O4" s="5">
        <f>OregonElectricity_ODOE!W73</f>
        <v>1651119.9771212845</v>
      </c>
      <c r="P4" s="5">
        <f>OregonElectricity_ODOE!X73</f>
        <v>1651119.9771212845</v>
      </c>
      <c r="Q4" s="5">
        <f>OregonElectricity_ODOE!Y73</f>
        <v>1651119.9771212845</v>
      </c>
      <c r="R4" s="5">
        <f>OregonElectricity_ODOE!Z73</f>
        <v>1651119.9771212845</v>
      </c>
      <c r="S4" s="5">
        <f>OregonElectricity_ODOE!AA73</f>
        <v>1651119.9771212845</v>
      </c>
      <c r="T4" s="5">
        <f>OregonElectricity_ODOE!AB73</f>
        <v>1651119.9771212845</v>
      </c>
      <c r="U4" s="5">
        <f>OregonElectricity_ODOE!AC73</f>
        <v>1651119.9771212845</v>
      </c>
      <c r="V4" s="5">
        <f>OregonElectricity_ODOE!AD73</f>
        <v>1651119.9771212845</v>
      </c>
      <c r="W4" s="5">
        <f>OregonElectricity_ODOE!AE73</f>
        <v>1651119.9771212845</v>
      </c>
      <c r="X4" s="5">
        <f>OregonElectricity_ODOE!AF73</f>
        <v>1651119.9771212845</v>
      </c>
      <c r="Y4" s="5">
        <f>OregonElectricity_ODOE!AG73</f>
        <v>1651119.9771212845</v>
      </c>
      <c r="Z4" s="5">
        <f>OregonElectricity_ODOE!AH73</f>
        <v>1651119.9771212845</v>
      </c>
      <c r="AA4" s="5">
        <f>OregonElectricity_ODOE!AI73</f>
        <v>1651119.9771212845</v>
      </c>
      <c r="AB4" s="5">
        <f>OregonElectricity_ODOE!AJ73</f>
        <v>1651119.9771212845</v>
      </c>
      <c r="AC4" s="5">
        <f>OregonElectricity_ODOE!AK73</f>
        <v>1651119.9771212845</v>
      </c>
      <c r="AD4" s="5">
        <f>OregonElectricity_ODOE!AL73</f>
        <v>1651119.9771212845</v>
      </c>
      <c r="AE4" s="5">
        <f>OregonElectricity_ODOE!AM73</f>
        <v>1651119.9771212845</v>
      </c>
      <c r="AF4" s="5">
        <f>OregonElectricity_ODOE!AN73</f>
        <v>1651119.9771212845</v>
      </c>
      <c r="AG4" s="5">
        <f>OregonElectricity_ODOE!AO73</f>
        <v>1651119.9771212845</v>
      </c>
    </row>
    <row r="5" spans="1:33" ht="14.5" x14ac:dyDescent="0.35">
      <c r="A5" s="3" t="s">
        <v>139</v>
      </c>
      <c r="B5" s="5">
        <f>OregonElectricity_ODOE!J74</f>
        <v>0</v>
      </c>
      <c r="C5" s="5">
        <f>OregonElectricity_ODOE!K74</f>
        <v>0</v>
      </c>
      <c r="D5" s="5">
        <f>OregonElectricity_ODOE!L74</f>
        <v>0</v>
      </c>
      <c r="E5" s="5">
        <f>OregonElectricity_ODOE!M74</f>
        <v>0</v>
      </c>
      <c r="F5" s="5">
        <f>OregonElectricity_ODOE!N74</f>
        <v>0</v>
      </c>
      <c r="G5" s="5">
        <f>OregonElectricity_ODOE!O74</f>
        <v>0</v>
      </c>
      <c r="H5" s="5">
        <f>OregonElectricity_ODOE!P74</f>
        <v>0</v>
      </c>
      <c r="I5" s="5">
        <f>OregonElectricity_ODOE!Q74</f>
        <v>0</v>
      </c>
      <c r="J5" s="5">
        <f>OregonElectricity_ODOE!R74</f>
        <v>0</v>
      </c>
      <c r="K5" s="5">
        <f>OregonElectricity_ODOE!S74</f>
        <v>0</v>
      </c>
      <c r="L5" s="5">
        <f>OregonElectricity_ODOE!T74</f>
        <v>0</v>
      </c>
      <c r="M5" s="5">
        <f>OregonElectricity_ODOE!U74</f>
        <v>0</v>
      </c>
      <c r="N5" s="5">
        <f>OregonElectricity_ODOE!V74</f>
        <v>0</v>
      </c>
      <c r="O5" s="5">
        <f>OregonElectricity_ODOE!W74</f>
        <v>0</v>
      </c>
      <c r="P5" s="5">
        <f>OregonElectricity_ODOE!X74</f>
        <v>0</v>
      </c>
      <c r="Q5" s="5">
        <f>OregonElectricity_ODOE!Y74</f>
        <v>0</v>
      </c>
      <c r="R5" s="5">
        <f>OregonElectricity_ODOE!Z74</f>
        <v>0</v>
      </c>
      <c r="S5" s="5">
        <f>OregonElectricity_ODOE!AA74</f>
        <v>0</v>
      </c>
      <c r="T5" s="5">
        <f>OregonElectricity_ODOE!AB74</f>
        <v>0</v>
      </c>
      <c r="U5" s="5">
        <f>OregonElectricity_ODOE!AC74</f>
        <v>0</v>
      </c>
      <c r="V5" s="5">
        <f>OregonElectricity_ODOE!AD74</f>
        <v>0</v>
      </c>
      <c r="W5" s="5">
        <f>OregonElectricity_ODOE!AE74</f>
        <v>0</v>
      </c>
      <c r="X5" s="5">
        <f>OregonElectricity_ODOE!AF74</f>
        <v>0</v>
      </c>
      <c r="Y5" s="5">
        <f>OregonElectricity_ODOE!AG74</f>
        <v>0</v>
      </c>
      <c r="Z5" s="5">
        <f>OregonElectricity_ODOE!AH74</f>
        <v>0</v>
      </c>
      <c r="AA5" s="5">
        <f>OregonElectricity_ODOE!AI74</f>
        <v>0</v>
      </c>
      <c r="AB5" s="5">
        <f>OregonElectricity_ODOE!AJ74</f>
        <v>0</v>
      </c>
      <c r="AC5" s="5">
        <f>OregonElectricity_ODOE!AK74</f>
        <v>0</v>
      </c>
      <c r="AD5" s="5">
        <f>OregonElectricity_ODOE!AL74</f>
        <v>0</v>
      </c>
      <c r="AE5" s="5">
        <f>OregonElectricity_ODOE!AM74</f>
        <v>0</v>
      </c>
      <c r="AF5" s="5">
        <f>OregonElectricity_ODOE!AN74</f>
        <v>0</v>
      </c>
      <c r="AG5" s="5">
        <f>OregonElectricity_ODOE!AO74</f>
        <v>0</v>
      </c>
    </row>
    <row r="6" spans="1:33" ht="14.5" x14ac:dyDescent="0.35">
      <c r="A6" s="3" t="s">
        <v>140</v>
      </c>
      <c r="B6" s="5">
        <f>OregonElectricity_ODOE!J123</f>
        <v>0</v>
      </c>
      <c r="C6" s="5">
        <f>OregonElectricity_ODOE!K123</f>
        <v>0</v>
      </c>
      <c r="D6" s="5">
        <f>OregonElectricity_ODOE!L123</f>
        <v>274460.444732351</v>
      </c>
      <c r="E6" s="5">
        <f>OregonElectricity_ODOE!M123</f>
        <v>548920.88946470199</v>
      </c>
      <c r="F6" s="5">
        <f>OregonElectricity_ODOE!N123</f>
        <v>823381.33419705287</v>
      </c>
      <c r="G6" s="5">
        <f>OregonElectricity_ODOE!O123</f>
        <v>1097841.778929404</v>
      </c>
      <c r="H6" s="5">
        <f>OregonElectricity_ODOE!P123</f>
        <v>1372302.2236617547</v>
      </c>
      <c r="I6" s="5">
        <f>OregonElectricity_ODOE!Q123</f>
        <v>1646762.6683941057</v>
      </c>
      <c r="J6" s="5">
        <f>OregonElectricity_ODOE!R123</f>
        <v>1921223.1131264579</v>
      </c>
      <c r="K6" s="5">
        <f>OregonElectricity_ODOE!S123</f>
        <v>2195683.5578588089</v>
      </c>
      <c r="L6" s="5">
        <f>OregonElectricity_ODOE!T123</f>
        <v>2470144.0025911597</v>
      </c>
      <c r="M6" s="5">
        <f>OregonElectricity_ODOE!U123</f>
        <v>2744604.4473235104</v>
      </c>
      <c r="N6" s="5">
        <f>OregonElectricity_ODOE!V123</f>
        <v>3019064.8920558617</v>
      </c>
      <c r="O6" s="5">
        <f>OregonElectricity_ODOE!W123</f>
        <v>3293525.3367882129</v>
      </c>
      <c r="P6" s="5">
        <f>OregonElectricity_ODOE!X123</f>
        <v>3567985.7815205636</v>
      </c>
      <c r="Q6" s="5">
        <f>OregonElectricity_ODOE!Y123</f>
        <v>3842446.2262529153</v>
      </c>
      <c r="R6" s="5">
        <f>OregonElectricity_ODOE!Z123</f>
        <v>4116906.6709852661</v>
      </c>
      <c r="S6" s="5">
        <f>OregonElectricity_ODOE!AA123</f>
        <v>4391367.1157176178</v>
      </c>
      <c r="T6" s="5">
        <f>OregonElectricity_ODOE!AB123</f>
        <v>4665827.5604499681</v>
      </c>
      <c r="U6" s="5">
        <f>OregonElectricity_ODOE!AC123</f>
        <v>4940288.0051823193</v>
      </c>
      <c r="V6" s="5">
        <f>OregonElectricity_ODOE!AD123</f>
        <v>4940288.0051823193</v>
      </c>
      <c r="W6" s="5">
        <f>OregonElectricity_ODOE!AE123</f>
        <v>4940288.0051823193</v>
      </c>
      <c r="X6" s="5">
        <f>OregonElectricity_ODOE!AF123</f>
        <v>4940288.0051823193</v>
      </c>
      <c r="Y6" s="5">
        <f>OregonElectricity_ODOE!AG123</f>
        <v>4940288.0051823193</v>
      </c>
      <c r="Z6" s="5">
        <f>OregonElectricity_ODOE!AH123</f>
        <v>4940288.0051823193</v>
      </c>
      <c r="AA6" s="5">
        <f>OregonElectricity_ODOE!AI123</f>
        <v>4940288.0051823193</v>
      </c>
      <c r="AB6" s="5">
        <f>OregonElectricity_ODOE!AJ123</f>
        <v>4940288.0051823193</v>
      </c>
      <c r="AC6" s="5">
        <f>OregonElectricity_ODOE!AK123</f>
        <v>4940288.0051823193</v>
      </c>
      <c r="AD6" s="5">
        <f>OregonElectricity_ODOE!AL123</f>
        <v>4940288.0051823193</v>
      </c>
      <c r="AE6" s="5">
        <f>OregonElectricity_ODOE!AM123</f>
        <v>4940288.0051823193</v>
      </c>
      <c r="AF6" s="5">
        <f>OregonElectricity_ODOE!AN123</f>
        <v>4940288.0051823193</v>
      </c>
      <c r="AG6" s="5">
        <f>OregonElectricity_ODOE!AO123</f>
        <v>4940288.0051823193</v>
      </c>
    </row>
    <row r="7" spans="1:33" ht="14.5" x14ac:dyDescent="0.35">
      <c r="A7" s="3" t="s">
        <v>141</v>
      </c>
      <c r="B7" s="5">
        <f>OregonElectricity_ODOE!J122</f>
        <v>0</v>
      </c>
      <c r="C7" s="5">
        <f>OregonElectricity_ODOE!K122</f>
        <v>66347.899908534047</v>
      </c>
      <c r="D7" s="5">
        <f>OregonElectricity_ODOE!L122</f>
        <v>209414.48959475482</v>
      </c>
      <c r="E7" s="5">
        <f>OregonElectricity_ODOE!M122</f>
        <v>352481.07928097562</v>
      </c>
      <c r="F7" s="5">
        <f>OregonElectricity_ODOE!N122</f>
        <v>495547.66896719637</v>
      </c>
      <c r="G7" s="5">
        <f>OregonElectricity_ODOE!O122</f>
        <v>638614.25865341711</v>
      </c>
      <c r="H7" s="5">
        <f>OregonElectricity_ODOE!P122</f>
        <v>781680.84833963786</v>
      </c>
      <c r="I7" s="5">
        <f>OregonElectricity_ODOE!Q122</f>
        <v>924747.4380258586</v>
      </c>
      <c r="J7" s="5">
        <f>OregonElectricity_ODOE!R122</f>
        <v>1067814.0277120799</v>
      </c>
      <c r="K7" s="5">
        <f>OregonElectricity_ODOE!S122</f>
        <v>1210880.6173983007</v>
      </c>
      <c r="L7" s="5">
        <f>OregonElectricity_ODOE!T122</f>
        <v>1353947.2070845214</v>
      </c>
      <c r="M7" s="5">
        <f>OregonElectricity_ODOE!U122</f>
        <v>1497013.7967707422</v>
      </c>
      <c r="N7" s="5">
        <f>OregonElectricity_ODOE!V122</f>
        <v>1640080.3864569629</v>
      </c>
      <c r="O7" s="5">
        <f>OregonElectricity_ODOE!W122</f>
        <v>1783146.9761431839</v>
      </c>
      <c r="P7" s="5">
        <f>OregonElectricity_ODOE!X122</f>
        <v>1926213.5658294046</v>
      </c>
      <c r="Q7" s="5">
        <f>OregonElectricity_ODOE!Y122</f>
        <v>2069280.1555156256</v>
      </c>
      <c r="R7" s="5">
        <f>OregonElectricity_ODOE!Z122</f>
        <v>2212346.7452018466</v>
      </c>
      <c r="S7" s="5">
        <f>OregonElectricity_ODOE!AA122</f>
        <v>2355413.3348880676</v>
      </c>
      <c r="T7" s="5">
        <f>OregonElectricity_ODOE!AB122</f>
        <v>2498479.9245742881</v>
      </c>
      <c r="U7" s="5">
        <f>OregonElectricity_ODOE!AC122</f>
        <v>2641546.5142605091</v>
      </c>
      <c r="V7" s="5">
        <f>OregonElectricity_ODOE!AD122</f>
        <v>2641546.5142605091</v>
      </c>
      <c r="W7" s="5">
        <f>OregonElectricity_ODOE!AE122</f>
        <v>2641546.5142605091</v>
      </c>
      <c r="X7" s="5">
        <f>OregonElectricity_ODOE!AF122</f>
        <v>2641546.5142605091</v>
      </c>
      <c r="Y7" s="5">
        <f>OregonElectricity_ODOE!AG122</f>
        <v>2641546.5142605091</v>
      </c>
      <c r="Z7" s="5">
        <f>OregonElectricity_ODOE!AH122</f>
        <v>2641546.5142605091</v>
      </c>
      <c r="AA7" s="5">
        <f>OregonElectricity_ODOE!AI122</f>
        <v>2641546.5142605091</v>
      </c>
      <c r="AB7" s="5">
        <f>OregonElectricity_ODOE!AJ122</f>
        <v>2641546.5142605091</v>
      </c>
      <c r="AC7" s="5">
        <f>OregonElectricity_ODOE!AK122</f>
        <v>2641546.5142605091</v>
      </c>
      <c r="AD7" s="5">
        <f>OregonElectricity_ODOE!AL122</f>
        <v>2641546.5142605091</v>
      </c>
      <c r="AE7" s="5">
        <f>OregonElectricity_ODOE!AM122</f>
        <v>2641546.5142605091</v>
      </c>
      <c r="AF7" s="5">
        <f>OregonElectricity_ODOE!AN122</f>
        <v>2641546.5142605091</v>
      </c>
      <c r="AG7" s="5">
        <f>OregonElectricity_ODOE!AO122</f>
        <v>2641546.5142605091</v>
      </c>
    </row>
    <row r="8" spans="1:33" ht="14.5" x14ac:dyDescent="0.35">
      <c r="A8" s="3" t="s">
        <v>142</v>
      </c>
      <c r="B8" s="5">
        <f>OregonElectricity_ODOE!J77</f>
        <v>0</v>
      </c>
      <c r="C8" s="5">
        <f>OregonElectricity_ODOE!K77</f>
        <v>0</v>
      </c>
      <c r="D8" s="5">
        <f>OregonElectricity_ODOE!L77</f>
        <v>0</v>
      </c>
      <c r="E8" s="5">
        <f>OregonElectricity_ODOE!M77</f>
        <v>0</v>
      </c>
      <c r="F8" s="5">
        <f>OregonElectricity_ODOE!N77</f>
        <v>0</v>
      </c>
      <c r="G8" s="5">
        <f>OregonElectricity_ODOE!O77</f>
        <v>0</v>
      </c>
      <c r="H8" s="5">
        <f>OregonElectricity_ODOE!P77</f>
        <v>0</v>
      </c>
      <c r="I8" s="5">
        <f>OregonElectricity_ODOE!Q77</f>
        <v>0</v>
      </c>
      <c r="J8" s="5">
        <f>OregonElectricity_ODOE!R77</f>
        <v>0</v>
      </c>
      <c r="K8" s="5">
        <f>OregonElectricity_ODOE!S77</f>
        <v>0</v>
      </c>
      <c r="L8" s="5">
        <f>OregonElectricity_ODOE!T77</f>
        <v>0</v>
      </c>
      <c r="M8" s="5">
        <f>OregonElectricity_ODOE!U77</f>
        <v>0</v>
      </c>
      <c r="N8" s="5">
        <f>OregonElectricity_ODOE!V77</f>
        <v>0</v>
      </c>
      <c r="O8" s="5">
        <f>OregonElectricity_ODOE!W77</f>
        <v>0</v>
      </c>
      <c r="P8" s="5">
        <f>OregonElectricity_ODOE!X77</f>
        <v>0</v>
      </c>
      <c r="Q8" s="5">
        <f>OregonElectricity_ODOE!Y77</f>
        <v>0</v>
      </c>
      <c r="R8" s="5">
        <f>OregonElectricity_ODOE!Z77</f>
        <v>0</v>
      </c>
      <c r="S8" s="5">
        <f>OregonElectricity_ODOE!AA77</f>
        <v>0</v>
      </c>
      <c r="T8" s="5">
        <f>OregonElectricity_ODOE!AB77</f>
        <v>0</v>
      </c>
      <c r="U8" s="5">
        <f>OregonElectricity_ODOE!AC77</f>
        <v>0</v>
      </c>
      <c r="V8" s="5">
        <f>OregonElectricity_ODOE!AD77</f>
        <v>0</v>
      </c>
      <c r="W8" s="5">
        <f>OregonElectricity_ODOE!AE77</f>
        <v>0</v>
      </c>
      <c r="X8" s="5">
        <f>OregonElectricity_ODOE!AF77</f>
        <v>0</v>
      </c>
      <c r="Y8" s="5">
        <f>OregonElectricity_ODOE!AG77</f>
        <v>0</v>
      </c>
      <c r="Z8" s="5">
        <f>OregonElectricity_ODOE!AH77</f>
        <v>0</v>
      </c>
      <c r="AA8" s="5">
        <f>OregonElectricity_ODOE!AI77</f>
        <v>0</v>
      </c>
      <c r="AB8" s="5">
        <f>OregonElectricity_ODOE!AJ77</f>
        <v>0</v>
      </c>
      <c r="AC8" s="5">
        <f>OregonElectricity_ODOE!AK77</f>
        <v>0</v>
      </c>
      <c r="AD8" s="5">
        <f>OregonElectricity_ODOE!AL77</f>
        <v>0</v>
      </c>
      <c r="AE8" s="5">
        <f>OregonElectricity_ODOE!AM77</f>
        <v>0</v>
      </c>
      <c r="AF8" s="5">
        <f>OregonElectricity_ODOE!AN77</f>
        <v>0</v>
      </c>
      <c r="AG8" s="5">
        <f>OregonElectricity_ODOE!AO77</f>
        <v>0</v>
      </c>
    </row>
    <row r="9" spans="1:33" ht="14.5" x14ac:dyDescent="0.35">
      <c r="A9" s="3" t="s">
        <v>143</v>
      </c>
      <c r="B9" s="5">
        <f>OregonElectricity_ODOE!J78</f>
        <v>0</v>
      </c>
      <c r="C9" s="5">
        <f>OregonElectricity_ODOE!K78</f>
        <v>0</v>
      </c>
      <c r="D9" s="5">
        <f>OregonElectricity_ODOE!L78</f>
        <v>0</v>
      </c>
      <c r="E9" s="5">
        <f>OregonElectricity_ODOE!M78</f>
        <v>0</v>
      </c>
      <c r="F9" s="5">
        <f>OregonElectricity_ODOE!N78</f>
        <v>0</v>
      </c>
      <c r="G9" s="5">
        <f>OregonElectricity_ODOE!O78</f>
        <v>0</v>
      </c>
      <c r="H9" s="5">
        <f>OregonElectricity_ODOE!P78</f>
        <v>0</v>
      </c>
      <c r="I9" s="5">
        <f>OregonElectricity_ODOE!Q78</f>
        <v>0</v>
      </c>
      <c r="J9" s="5">
        <f>OregonElectricity_ODOE!R78</f>
        <v>0</v>
      </c>
      <c r="K9" s="5">
        <f>OregonElectricity_ODOE!S78</f>
        <v>0</v>
      </c>
      <c r="L9" s="5">
        <f>OregonElectricity_ODOE!T78</f>
        <v>0</v>
      </c>
      <c r="M9" s="5">
        <f>OregonElectricity_ODOE!U78</f>
        <v>0</v>
      </c>
      <c r="N9" s="5">
        <f>OregonElectricity_ODOE!V78</f>
        <v>0</v>
      </c>
      <c r="O9" s="5">
        <f>OregonElectricity_ODOE!W78</f>
        <v>0</v>
      </c>
      <c r="P9" s="5">
        <f>OregonElectricity_ODOE!X78</f>
        <v>0</v>
      </c>
      <c r="Q9" s="5">
        <f>OregonElectricity_ODOE!Y78</f>
        <v>0</v>
      </c>
      <c r="R9" s="5">
        <f>OregonElectricity_ODOE!Z78</f>
        <v>0</v>
      </c>
      <c r="S9" s="5">
        <f>OregonElectricity_ODOE!AA78</f>
        <v>0</v>
      </c>
      <c r="T9" s="5">
        <f>OregonElectricity_ODOE!AB78</f>
        <v>0</v>
      </c>
      <c r="U9" s="5">
        <f>OregonElectricity_ODOE!AC78</f>
        <v>0</v>
      </c>
      <c r="V9" s="5">
        <f>OregonElectricity_ODOE!AD78</f>
        <v>0</v>
      </c>
      <c r="W9" s="5">
        <f>OregonElectricity_ODOE!AE78</f>
        <v>0</v>
      </c>
      <c r="X9" s="5">
        <f>OregonElectricity_ODOE!AF78</f>
        <v>0</v>
      </c>
      <c r="Y9" s="5">
        <f>OregonElectricity_ODOE!AG78</f>
        <v>0</v>
      </c>
      <c r="Z9" s="5">
        <f>OregonElectricity_ODOE!AH78</f>
        <v>0</v>
      </c>
      <c r="AA9" s="5">
        <f>OregonElectricity_ODOE!AI78</f>
        <v>0</v>
      </c>
      <c r="AB9" s="5">
        <f>OregonElectricity_ODOE!AJ78</f>
        <v>0</v>
      </c>
      <c r="AC9" s="5">
        <f>OregonElectricity_ODOE!AK78</f>
        <v>0</v>
      </c>
      <c r="AD9" s="5">
        <f>OregonElectricity_ODOE!AL78</f>
        <v>0</v>
      </c>
      <c r="AE9" s="5">
        <f>OregonElectricity_ODOE!AM78</f>
        <v>0</v>
      </c>
      <c r="AF9" s="5">
        <f>OregonElectricity_ODOE!AN78</f>
        <v>0</v>
      </c>
      <c r="AG9" s="5">
        <f>OregonElectricity_ODOE!AO78</f>
        <v>0</v>
      </c>
    </row>
    <row r="10" spans="1:33" ht="14.5" x14ac:dyDescent="0.35">
      <c r="A10" s="3" t="s">
        <v>144</v>
      </c>
      <c r="B10" s="5">
        <f>OregonElectricity_ODOE!J79</f>
        <v>0</v>
      </c>
      <c r="C10" s="5">
        <f>OregonElectricity_ODOE!K79</f>
        <v>3572.8954311903153</v>
      </c>
      <c r="D10" s="5">
        <f>OregonElectricity_ODOE!L79</f>
        <v>3572.8954311903153</v>
      </c>
      <c r="E10" s="5">
        <f>OregonElectricity_ODOE!M79</f>
        <v>3572.8954311903153</v>
      </c>
      <c r="F10" s="5">
        <f>OregonElectricity_ODOE!N79</f>
        <v>3572.8954311903153</v>
      </c>
      <c r="G10" s="5">
        <f>OregonElectricity_ODOE!O79</f>
        <v>3572.8954311903153</v>
      </c>
      <c r="H10" s="5">
        <f>OregonElectricity_ODOE!P79</f>
        <v>3572.8954311903153</v>
      </c>
      <c r="I10" s="5">
        <f>OregonElectricity_ODOE!Q79</f>
        <v>3572.8954311903153</v>
      </c>
      <c r="J10" s="5">
        <f>OregonElectricity_ODOE!R79</f>
        <v>3572.8954311903153</v>
      </c>
      <c r="K10" s="5">
        <f>OregonElectricity_ODOE!S79</f>
        <v>3572.8954311903153</v>
      </c>
      <c r="L10" s="5">
        <f>OregonElectricity_ODOE!T79</f>
        <v>3572.8954311903153</v>
      </c>
      <c r="M10" s="5">
        <f>OregonElectricity_ODOE!U79</f>
        <v>3572.8954311903153</v>
      </c>
      <c r="N10" s="5">
        <f>OregonElectricity_ODOE!V79</f>
        <v>3572.8954311903153</v>
      </c>
      <c r="O10" s="5">
        <f>OregonElectricity_ODOE!W79</f>
        <v>3572.8954311903153</v>
      </c>
      <c r="P10" s="5">
        <f>OregonElectricity_ODOE!X79</f>
        <v>3572.8954311903153</v>
      </c>
      <c r="Q10" s="5">
        <f>OregonElectricity_ODOE!Y79</f>
        <v>3572.8954311903153</v>
      </c>
      <c r="R10" s="5">
        <f>OregonElectricity_ODOE!Z79</f>
        <v>3572.8954311903153</v>
      </c>
      <c r="S10" s="5">
        <f>OregonElectricity_ODOE!AA79</f>
        <v>3572.8954311903153</v>
      </c>
      <c r="T10" s="5">
        <f>OregonElectricity_ODOE!AB79</f>
        <v>3572.8954311903153</v>
      </c>
      <c r="U10" s="5">
        <f>OregonElectricity_ODOE!AC79</f>
        <v>3572.8954311903153</v>
      </c>
      <c r="V10" s="5">
        <f>OregonElectricity_ODOE!AD79</f>
        <v>3572.8954311903153</v>
      </c>
      <c r="W10" s="5">
        <f>OregonElectricity_ODOE!AE79</f>
        <v>3572.8954311903153</v>
      </c>
      <c r="X10" s="5">
        <f>OregonElectricity_ODOE!AF79</f>
        <v>3572.8954311903153</v>
      </c>
      <c r="Y10" s="5">
        <f>OregonElectricity_ODOE!AG79</f>
        <v>3572.8954311903153</v>
      </c>
      <c r="Z10" s="5">
        <f>OregonElectricity_ODOE!AH79</f>
        <v>3572.8954311903153</v>
      </c>
      <c r="AA10" s="5">
        <f>OregonElectricity_ODOE!AI79</f>
        <v>3572.8954311903153</v>
      </c>
      <c r="AB10" s="5">
        <f>OregonElectricity_ODOE!AJ79</f>
        <v>3572.8954311903153</v>
      </c>
      <c r="AC10" s="5">
        <f>OregonElectricity_ODOE!AK79</f>
        <v>3572.8954311903153</v>
      </c>
      <c r="AD10" s="5">
        <f>OregonElectricity_ODOE!AL79</f>
        <v>3572.8954311903153</v>
      </c>
      <c r="AE10" s="5">
        <f>OregonElectricity_ODOE!AM79</f>
        <v>3572.8954311903153</v>
      </c>
      <c r="AF10" s="5">
        <f>OregonElectricity_ODOE!AN79</f>
        <v>3572.8954311903153</v>
      </c>
      <c r="AG10" s="5">
        <f>OregonElectricity_ODOE!AO79</f>
        <v>3572.8954311903153</v>
      </c>
    </row>
    <row r="11" spans="1:33" ht="14.5" x14ac:dyDescent="0.35">
      <c r="A11" s="3" t="s">
        <v>145</v>
      </c>
      <c r="B11" s="5">
        <f>OregonElectricity_ODOE!J80</f>
        <v>20587.89749193404</v>
      </c>
      <c r="C11" s="5">
        <f>OregonElectricity_ODOE!K80</f>
        <v>40744.980938245179</v>
      </c>
      <c r="D11" s="5">
        <f>OregonElectricity_ODOE!L80</f>
        <v>40744.980938245179</v>
      </c>
      <c r="E11" s="5">
        <f>OregonElectricity_ODOE!M80</f>
        <v>40744.980938245179</v>
      </c>
      <c r="F11" s="5">
        <f>OregonElectricity_ODOE!N80</f>
        <v>40744.980938245179</v>
      </c>
      <c r="G11" s="5">
        <f>OregonElectricity_ODOE!O80</f>
        <v>40744.980938245179</v>
      </c>
      <c r="H11" s="5">
        <f>OregonElectricity_ODOE!P80</f>
        <v>40744.980938245179</v>
      </c>
      <c r="I11" s="5">
        <f>OregonElectricity_ODOE!Q80</f>
        <v>40744.980938245179</v>
      </c>
      <c r="J11" s="5">
        <f>OregonElectricity_ODOE!R80</f>
        <v>40744.980938245179</v>
      </c>
      <c r="K11" s="5">
        <f>OregonElectricity_ODOE!S80</f>
        <v>40744.980938245179</v>
      </c>
      <c r="L11" s="5">
        <f>OregonElectricity_ODOE!T80</f>
        <v>40744.980938245179</v>
      </c>
      <c r="M11" s="5">
        <f>OregonElectricity_ODOE!U80</f>
        <v>40744.980938245179</v>
      </c>
      <c r="N11" s="5">
        <f>OregonElectricity_ODOE!V80</f>
        <v>40744.980938245179</v>
      </c>
      <c r="O11" s="5">
        <f>OregonElectricity_ODOE!W80</f>
        <v>40744.980938245179</v>
      </c>
      <c r="P11" s="5">
        <f>OregonElectricity_ODOE!X80</f>
        <v>40744.980938245179</v>
      </c>
      <c r="Q11" s="5">
        <f>OregonElectricity_ODOE!Y80</f>
        <v>40744.980938245179</v>
      </c>
      <c r="R11" s="5">
        <f>OregonElectricity_ODOE!Z80</f>
        <v>40744.980938245179</v>
      </c>
      <c r="S11" s="5">
        <f>OregonElectricity_ODOE!AA80</f>
        <v>40744.980938245179</v>
      </c>
      <c r="T11" s="5">
        <f>OregonElectricity_ODOE!AB80</f>
        <v>40744.980938245179</v>
      </c>
      <c r="U11" s="5">
        <f>OregonElectricity_ODOE!AC80</f>
        <v>40744.980938245179</v>
      </c>
      <c r="V11" s="5">
        <f>OregonElectricity_ODOE!AD80</f>
        <v>40744.980938245179</v>
      </c>
      <c r="W11" s="5">
        <f>OregonElectricity_ODOE!AE80</f>
        <v>40744.980938245179</v>
      </c>
      <c r="X11" s="5">
        <f>OregonElectricity_ODOE!AF80</f>
        <v>40744.980938245179</v>
      </c>
      <c r="Y11" s="5">
        <f>OregonElectricity_ODOE!AG80</f>
        <v>40744.980938245179</v>
      </c>
      <c r="Z11" s="5">
        <f>OregonElectricity_ODOE!AH80</f>
        <v>40744.980938245179</v>
      </c>
      <c r="AA11" s="5">
        <f>OregonElectricity_ODOE!AI80</f>
        <v>40744.980938245179</v>
      </c>
      <c r="AB11" s="5">
        <f>OregonElectricity_ODOE!AJ80</f>
        <v>40744.980938245179</v>
      </c>
      <c r="AC11" s="5">
        <f>OregonElectricity_ODOE!AK80</f>
        <v>40744.980938245179</v>
      </c>
      <c r="AD11" s="5">
        <f>OregonElectricity_ODOE!AL80</f>
        <v>40744.980938245179</v>
      </c>
      <c r="AE11" s="5">
        <f>OregonElectricity_ODOE!AM80</f>
        <v>40744.980938245179</v>
      </c>
      <c r="AF11" s="5">
        <f>OregonElectricity_ODOE!AN80</f>
        <v>40744.980938245179</v>
      </c>
      <c r="AG11" s="5">
        <f>OregonElectricity_ODOE!AO80</f>
        <v>40744.980938245179</v>
      </c>
    </row>
    <row r="12" spans="1:33" ht="14.5" x14ac:dyDescent="0.35">
      <c r="A12" s="3" t="s">
        <v>146</v>
      </c>
      <c r="B12" s="5">
        <f>OregonElectricity_ODOE!J81</f>
        <v>0</v>
      </c>
      <c r="C12" s="5">
        <f>OregonElectricity_ODOE!K81</f>
        <v>0</v>
      </c>
      <c r="D12" s="5">
        <f>OregonElectricity_ODOE!L81</f>
        <v>0</v>
      </c>
      <c r="E12" s="5">
        <f>OregonElectricity_ODOE!M81</f>
        <v>0</v>
      </c>
      <c r="F12" s="5">
        <f>OregonElectricity_ODOE!N81</f>
        <v>0</v>
      </c>
      <c r="G12" s="5">
        <f>OregonElectricity_ODOE!O81</f>
        <v>0</v>
      </c>
      <c r="H12" s="5">
        <f>OregonElectricity_ODOE!P81</f>
        <v>0</v>
      </c>
      <c r="I12" s="5">
        <f>OregonElectricity_ODOE!Q81</f>
        <v>0</v>
      </c>
      <c r="J12" s="5">
        <f>OregonElectricity_ODOE!R81</f>
        <v>0</v>
      </c>
      <c r="K12" s="5">
        <f>OregonElectricity_ODOE!S81</f>
        <v>0</v>
      </c>
      <c r="L12" s="5">
        <f>OregonElectricity_ODOE!T81</f>
        <v>0</v>
      </c>
      <c r="M12" s="5">
        <f>OregonElectricity_ODOE!U81</f>
        <v>0</v>
      </c>
      <c r="N12" s="5">
        <f>OregonElectricity_ODOE!V81</f>
        <v>0</v>
      </c>
      <c r="O12" s="5">
        <f>OregonElectricity_ODOE!W81</f>
        <v>0</v>
      </c>
      <c r="P12" s="5">
        <f>OregonElectricity_ODOE!X81</f>
        <v>0</v>
      </c>
      <c r="Q12" s="5">
        <f>OregonElectricity_ODOE!Y81</f>
        <v>0</v>
      </c>
      <c r="R12" s="5">
        <f>OregonElectricity_ODOE!Z81</f>
        <v>0</v>
      </c>
      <c r="S12" s="5">
        <f>OregonElectricity_ODOE!AA81</f>
        <v>0</v>
      </c>
      <c r="T12" s="5">
        <f>OregonElectricity_ODOE!AB81</f>
        <v>0</v>
      </c>
      <c r="U12" s="5">
        <f>OregonElectricity_ODOE!AC81</f>
        <v>0</v>
      </c>
      <c r="V12" s="5">
        <f>OregonElectricity_ODOE!AD81</f>
        <v>0</v>
      </c>
      <c r="W12" s="5">
        <f>OregonElectricity_ODOE!AE81</f>
        <v>0</v>
      </c>
      <c r="X12" s="5">
        <f>OregonElectricity_ODOE!AF81</f>
        <v>0</v>
      </c>
      <c r="Y12" s="5">
        <f>OregonElectricity_ODOE!AG81</f>
        <v>0</v>
      </c>
      <c r="Z12" s="5">
        <f>OregonElectricity_ODOE!AH81</f>
        <v>0</v>
      </c>
      <c r="AA12" s="5">
        <f>OregonElectricity_ODOE!AI81</f>
        <v>0</v>
      </c>
      <c r="AB12" s="5">
        <f>OregonElectricity_ODOE!AJ81</f>
        <v>0</v>
      </c>
      <c r="AC12" s="5">
        <f>OregonElectricity_ODOE!AK81</f>
        <v>0</v>
      </c>
      <c r="AD12" s="5">
        <f>OregonElectricity_ODOE!AL81</f>
        <v>0</v>
      </c>
      <c r="AE12" s="5">
        <f>OregonElectricity_ODOE!AM81</f>
        <v>0</v>
      </c>
      <c r="AF12" s="5">
        <f>OregonElectricity_ODOE!AN81</f>
        <v>0</v>
      </c>
      <c r="AG12" s="5">
        <f>OregonElectricity_ODOE!AO81</f>
        <v>0</v>
      </c>
    </row>
    <row r="13" spans="1:33" ht="14.5" x14ac:dyDescent="0.35">
      <c r="A13" s="3" t="s">
        <v>147</v>
      </c>
      <c r="B13" s="5">
        <f>OregonElectricity_ODOE!J82</f>
        <v>0</v>
      </c>
      <c r="C13" s="5">
        <f>OregonElectricity_ODOE!K82</f>
        <v>0</v>
      </c>
      <c r="D13" s="5">
        <f>OregonElectricity_ODOE!L82</f>
        <v>0</v>
      </c>
      <c r="E13" s="5">
        <f>OregonElectricity_ODOE!M82</f>
        <v>0</v>
      </c>
      <c r="F13" s="5">
        <f>OregonElectricity_ODOE!N82</f>
        <v>0</v>
      </c>
      <c r="G13" s="5">
        <f>OregonElectricity_ODOE!O82</f>
        <v>0</v>
      </c>
      <c r="H13" s="5">
        <f>OregonElectricity_ODOE!P82</f>
        <v>0</v>
      </c>
      <c r="I13" s="5">
        <f>OregonElectricity_ODOE!Q82</f>
        <v>0</v>
      </c>
      <c r="J13" s="5">
        <f>OregonElectricity_ODOE!R82</f>
        <v>0</v>
      </c>
      <c r="K13" s="5">
        <f>OregonElectricity_ODOE!S82</f>
        <v>0</v>
      </c>
      <c r="L13" s="5">
        <f>OregonElectricity_ODOE!T82</f>
        <v>0</v>
      </c>
      <c r="M13" s="5">
        <f>OregonElectricity_ODOE!U82</f>
        <v>0</v>
      </c>
      <c r="N13" s="5">
        <f>OregonElectricity_ODOE!V82</f>
        <v>0</v>
      </c>
      <c r="O13" s="5">
        <f>OregonElectricity_ODOE!W82</f>
        <v>0</v>
      </c>
      <c r="P13" s="5">
        <f>OregonElectricity_ODOE!X82</f>
        <v>0</v>
      </c>
      <c r="Q13" s="5">
        <f>OregonElectricity_ODOE!Y82</f>
        <v>0</v>
      </c>
      <c r="R13" s="5">
        <f>OregonElectricity_ODOE!Z82</f>
        <v>0</v>
      </c>
      <c r="S13" s="5">
        <f>OregonElectricity_ODOE!AA82</f>
        <v>0</v>
      </c>
      <c r="T13" s="5">
        <f>OregonElectricity_ODOE!AB82</f>
        <v>0</v>
      </c>
      <c r="U13" s="5">
        <f>OregonElectricity_ODOE!AC82</f>
        <v>0</v>
      </c>
      <c r="V13" s="5">
        <f>OregonElectricity_ODOE!AD82</f>
        <v>0</v>
      </c>
      <c r="W13" s="5">
        <f>OregonElectricity_ODOE!AE82</f>
        <v>0</v>
      </c>
      <c r="X13" s="5">
        <f>OregonElectricity_ODOE!AF82</f>
        <v>0</v>
      </c>
      <c r="Y13" s="5">
        <f>OregonElectricity_ODOE!AG82</f>
        <v>0</v>
      </c>
      <c r="Z13" s="5">
        <f>OregonElectricity_ODOE!AH82</f>
        <v>0</v>
      </c>
      <c r="AA13" s="5">
        <f>OregonElectricity_ODOE!AI82</f>
        <v>0</v>
      </c>
      <c r="AB13" s="5">
        <f>OregonElectricity_ODOE!AJ82</f>
        <v>0</v>
      </c>
      <c r="AC13" s="5">
        <f>OregonElectricity_ODOE!AK82</f>
        <v>0</v>
      </c>
      <c r="AD13" s="5">
        <f>OregonElectricity_ODOE!AL82</f>
        <v>0</v>
      </c>
      <c r="AE13" s="5">
        <f>OregonElectricity_ODOE!AM82</f>
        <v>0</v>
      </c>
      <c r="AF13" s="5">
        <f>OregonElectricity_ODOE!AN82</f>
        <v>0</v>
      </c>
      <c r="AG13" s="5">
        <f>OregonElectricity_ODOE!AO82</f>
        <v>0</v>
      </c>
    </row>
    <row r="14" spans="1:33" ht="14.5" x14ac:dyDescent="0.35">
      <c r="A14" s="3" t="s">
        <v>148</v>
      </c>
      <c r="B14" s="5">
        <f>OregonElectricity_ODOE!J83</f>
        <v>0</v>
      </c>
      <c r="C14" s="5">
        <f>OregonElectricity_ODOE!K83</f>
        <v>0</v>
      </c>
      <c r="D14" s="5">
        <f>OregonElectricity_ODOE!L83</f>
        <v>0</v>
      </c>
      <c r="E14" s="5">
        <f>OregonElectricity_ODOE!M83</f>
        <v>0</v>
      </c>
      <c r="F14" s="5">
        <f>OregonElectricity_ODOE!N83</f>
        <v>0</v>
      </c>
      <c r="G14" s="5">
        <f>OregonElectricity_ODOE!O83</f>
        <v>0</v>
      </c>
      <c r="H14" s="5">
        <f>OregonElectricity_ODOE!P83</f>
        <v>0</v>
      </c>
      <c r="I14" s="5">
        <f>OregonElectricity_ODOE!Q83</f>
        <v>0</v>
      </c>
      <c r="J14" s="5">
        <f>OregonElectricity_ODOE!R83</f>
        <v>0</v>
      </c>
      <c r="K14" s="5">
        <f>OregonElectricity_ODOE!S83</f>
        <v>0</v>
      </c>
      <c r="L14" s="5">
        <f>OregonElectricity_ODOE!T83</f>
        <v>0</v>
      </c>
      <c r="M14" s="5">
        <f>OregonElectricity_ODOE!U83</f>
        <v>0</v>
      </c>
      <c r="N14" s="5">
        <f>OregonElectricity_ODOE!V83</f>
        <v>0</v>
      </c>
      <c r="O14" s="5">
        <f>OregonElectricity_ODOE!W83</f>
        <v>0</v>
      </c>
      <c r="P14" s="5">
        <f>OregonElectricity_ODOE!X83</f>
        <v>0</v>
      </c>
      <c r="Q14" s="5">
        <f>OregonElectricity_ODOE!Y83</f>
        <v>0</v>
      </c>
      <c r="R14" s="5">
        <f>OregonElectricity_ODOE!Z83</f>
        <v>0</v>
      </c>
      <c r="S14" s="5">
        <f>OregonElectricity_ODOE!AA83</f>
        <v>0</v>
      </c>
      <c r="T14" s="5">
        <f>OregonElectricity_ODOE!AB83</f>
        <v>0</v>
      </c>
      <c r="U14" s="5">
        <f>OregonElectricity_ODOE!AC83</f>
        <v>0</v>
      </c>
      <c r="V14" s="5">
        <f>OregonElectricity_ODOE!AD83</f>
        <v>0</v>
      </c>
      <c r="W14" s="5">
        <f>OregonElectricity_ODOE!AE83</f>
        <v>0</v>
      </c>
      <c r="X14" s="5">
        <f>OregonElectricity_ODOE!AF83</f>
        <v>0</v>
      </c>
      <c r="Y14" s="5">
        <f>OregonElectricity_ODOE!AG83</f>
        <v>0</v>
      </c>
      <c r="Z14" s="5">
        <f>OregonElectricity_ODOE!AH83</f>
        <v>0</v>
      </c>
      <c r="AA14" s="5">
        <f>OregonElectricity_ODOE!AI83</f>
        <v>0</v>
      </c>
      <c r="AB14" s="5">
        <f>OregonElectricity_ODOE!AJ83</f>
        <v>0</v>
      </c>
      <c r="AC14" s="5">
        <f>OregonElectricity_ODOE!AK83</f>
        <v>0</v>
      </c>
      <c r="AD14" s="5">
        <f>OregonElectricity_ODOE!AL83</f>
        <v>0</v>
      </c>
      <c r="AE14" s="5">
        <f>OregonElectricity_ODOE!AM83</f>
        <v>0</v>
      </c>
      <c r="AF14" s="5">
        <f>OregonElectricity_ODOE!AN83</f>
        <v>0</v>
      </c>
      <c r="AG14" s="5">
        <f>OregonElectricity_ODOE!AO83</f>
        <v>0</v>
      </c>
    </row>
    <row r="15" spans="1:33" ht="14.5" x14ac:dyDescent="0.35">
      <c r="A15" s="3" t="s">
        <v>149</v>
      </c>
      <c r="B15" s="5">
        <f>OregonElectricity_ODOE!J84</f>
        <v>0</v>
      </c>
      <c r="C15" s="5">
        <f>OregonElectricity_ODOE!K84</f>
        <v>0</v>
      </c>
      <c r="D15" s="5">
        <f>OregonElectricity_ODOE!L84</f>
        <v>0</v>
      </c>
      <c r="E15" s="5">
        <f>OregonElectricity_ODOE!M84</f>
        <v>0</v>
      </c>
      <c r="F15" s="5">
        <f>OregonElectricity_ODOE!N84</f>
        <v>0</v>
      </c>
      <c r="G15" s="5">
        <f>OregonElectricity_ODOE!O84</f>
        <v>0</v>
      </c>
      <c r="H15" s="5">
        <f>OregonElectricity_ODOE!P84</f>
        <v>0</v>
      </c>
      <c r="I15" s="5">
        <f>OregonElectricity_ODOE!Q84</f>
        <v>0</v>
      </c>
      <c r="J15" s="5">
        <f>OregonElectricity_ODOE!R84</f>
        <v>0</v>
      </c>
      <c r="K15" s="5">
        <f>OregonElectricity_ODOE!S84</f>
        <v>0</v>
      </c>
      <c r="L15" s="5">
        <f>OregonElectricity_ODOE!T84</f>
        <v>0</v>
      </c>
      <c r="M15" s="5">
        <f>OregonElectricity_ODOE!U84</f>
        <v>0</v>
      </c>
      <c r="N15" s="5">
        <f>OregonElectricity_ODOE!V84</f>
        <v>0</v>
      </c>
      <c r="O15" s="5">
        <f>OregonElectricity_ODOE!W84</f>
        <v>0</v>
      </c>
      <c r="P15" s="5">
        <f>OregonElectricity_ODOE!X84</f>
        <v>0</v>
      </c>
      <c r="Q15" s="5">
        <f>OregonElectricity_ODOE!Y84</f>
        <v>0</v>
      </c>
      <c r="R15" s="5">
        <f>OregonElectricity_ODOE!Z84</f>
        <v>0</v>
      </c>
      <c r="S15" s="5">
        <f>OregonElectricity_ODOE!AA84</f>
        <v>0</v>
      </c>
      <c r="T15" s="5">
        <f>OregonElectricity_ODOE!AB84</f>
        <v>0</v>
      </c>
      <c r="U15" s="5">
        <f>OregonElectricity_ODOE!AC84</f>
        <v>0</v>
      </c>
      <c r="V15" s="5">
        <f>OregonElectricity_ODOE!AD84</f>
        <v>0</v>
      </c>
      <c r="W15" s="5">
        <f>OregonElectricity_ODOE!AE84</f>
        <v>0</v>
      </c>
      <c r="X15" s="5">
        <f>OregonElectricity_ODOE!AF84</f>
        <v>0</v>
      </c>
      <c r="Y15" s="5">
        <f>OregonElectricity_ODOE!AG84</f>
        <v>0</v>
      </c>
      <c r="Z15" s="5">
        <f>OregonElectricity_ODOE!AH84</f>
        <v>0</v>
      </c>
      <c r="AA15" s="5">
        <f>OregonElectricity_ODOE!AI84</f>
        <v>0</v>
      </c>
      <c r="AB15" s="5">
        <f>OregonElectricity_ODOE!AJ84</f>
        <v>0</v>
      </c>
      <c r="AC15" s="5">
        <f>OregonElectricity_ODOE!AK84</f>
        <v>0</v>
      </c>
      <c r="AD15" s="5">
        <f>OregonElectricity_ODOE!AL84</f>
        <v>0</v>
      </c>
      <c r="AE15" s="5">
        <f>OregonElectricity_ODOE!AM84</f>
        <v>0</v>
      </c>
      <c r="AF15" s="5">
        <f>OregonElectricity_ODOE!AN84</f>
        <v>0</v>
      </c>
      <c r="AG15" s="5">
        <f>OregonElectricity_ODOE!AO84</f>
        <v>0</v>
      </c>
    </row>
    <row r="16" spans="1:33" ht="14.5" x14ac:dyDescent="0.35">
      <c r="A16" s="3" t="s">
        <v>150</v>
      </c>
      <c r="B16" s="5">
        <f>OregonElectricity_ODOE!J85</f>
        <v>0</v>
      </c>
      <c r="C16" s="5">
        <f>OregonElectricity_ODOE!K85</f>
        <v>0</v>
      </c>
      <c r="D16" s="5">
        <f>OregonElectricity_ODOE!L85</f>
        <v>0</v>
      </c>
      <c r="E16" s="5">
        <f>OregonElectricity_ODOE!M85</f>
        <v>0</v>
      </c>
      <c r="F16" s="5">
        <f>OregonElectricity_ODOE!N85</f>
        <v>0</v>
      </c>
      <c r="G16" s="5">
        <f>OregonElectricity_ODOE!O85</f>
        <v>0</v>
      </c>
      <c r="H16" s="5">
        <f>OregonElectricity_ODOE!P85</f>
        <v>0</v>
      </c>
      <c r="I16" s="5">
        <f>OregonElectricity_ODOE!Q85</f>
        <v>0</v>
      </c>
      <c r="J16" s="5">
        <f>OregonElectricity_ODOE!R85</f>
        <v>0</v>
      </c>
      <c r="K16" s="5">
        <f>OregonElectricity_ODOE!S85</f>
        <v>0</v>
      </c>
      <c r="L16" s="5">
        <f>OregonElectricity_ODOE!T85</f>
        <v>0</v>
      </c>
      <c r="M16" s="5">
        <f>OregonElectricity_ODOE!U85</f>
        <v>0</v>
      </c>
      <c r="N16" s="5">
        <f>OregonElectricity_ODOE!V85</f>
        <v>0</v>
      </c>
      <c r="O16" s="5">
        <f>OregonElectricity_ODOE!W85</f>
        <v>0</v>
      </c>
      <c r="P16" s="5">
        <f>OregonElectricity_ODOE!X85</f>
        <v>0</v>
      </c>
      <c r="Q16" s="5">
        <f>OregonElectricity_ODOE!Y85</f>
        <v>0</v>
      </c>
      <c r="R16" s="5">
        <f>OregonElectricity_ODOE!Z85</f>
        <v>0</v>
      </c>
      <c r="S16" s="5">
        <f>OregonElectricity_ODOE!AA85</f>
        <v>0</v>
      </c>
      <c r="T16" s="5">
        <f>OregonElectricity_ODOE!AB85</f>
        <v>0</v>
      </c>
      <c r="U16" s="5">
        <f>OregonElectricity_ODOE!AC85</f>
        <v>0</v>
      </c>
      <c r="V16" s="5">
        <f>OregonElectricity_ODOE!AD85</f>
        <v>0</v>
      </c>
      <c r="W16" s="5">
        <f>OregonElectricity_ODOE!AE85</f>
        <v>0</v>
      </c>
      <c r="X16" s="5">
        <f>OregonElectricity_ODOE!AF85</f>
        <v>0</v>
      </c>
      <c r="Y16" s="5">
        <f>OregonElectricity_ODOE!AG85</f>
        <v>0</v>
      </c>
      <c r="Z16" s="5">
        <f>OregonElectricity_ODOE!AH85</f>
        <v>0</v>
      </c>
      <c r="AA16" s="5">
        <f>OregonElectricity_ODOE!AI85</f>
        <v>0</v>
      </c>
      <c r="AB16" s="5">
        <f>OregonElectricity_ODOE!AJ85</f>
        <v>0</v>
      </c>
      <c r="AC16" s="5">
        <f>OregonElectricity_ODOE!AK85</f>
        <v>0</v>
      </c>
      <c r="AD16" s="5">
        <f>OregonElectricity_ODOE!AL85</f>
        <v>0</v>
      </c>
      <c r="AE16" s="5">
        <f>OregonElectricity_ODOE!AM85</f>
        <v>0</v>
      </c>
      <c r="AF16" s="5">
        <f>OregonElectricity_ODOE!AN85</f>
        <v>0</v>
      </c>
      <c r="AG16" s="5">
        <f>OregonElectricity_ODOE!AO85</f>
        <v>0</v>
      </c>
    </row>
    <row r="17" spans="1:33" ht="14.5" x14ac:dyDescent="0.35">
      <c r="A17" s="3" t="s">
        <v>151</v>
      </c>
      <c r="B17" s="5">
        <f>OregonElectricity_ODOE!J86</f>
        <v>0</v>
      </c>
      <c r="C17" s="5">
        <f>OregonElectricity_ODOE!K86</f>
        <v>0</v>
      </c>
      <c r="D17" s="5">
        <f>OregonElectricity_ODOE!L86</f>
        <v>0</v>
      </c>
      <c r="E17" s="5">
        <f>OregonElectricity_ODOE!M86</f>
        <v>0</v>
      </c>
      <c r="F17" s="5">
        <f>OregonElectricity_ODOE!N86</f>
        <v>0</v>
      </c>
      <c r="G17" s="5">
        <f>OregonElectricity_ODOE!O86</f>
        <v>0</v>
      </c>
      <c r="H17" s="5">
        <f>OregonElectricity_ODOE!P86</f>
        <v>0</v>
      </c>
      <c r="I17" s="5">
        <f>OregonElectricity_ODOE!Q86</f>
        <v>0</v>
      </c>
      <c r="J17" s="5">
        <f>OregonElectricity_ODOE!R86</f>
        <v>0</v>
      </c>
      <c r="K17" s="5">
        <f>OregonElectricity_ODOE!S86</f>
        <v>0</v>
      </c>
      <c r="L17" s="5">
        <f>OregonElectricity_ODOE!T86</f>
        <v>0</v>
      </c>
      <c r="M17" s="5">
        <f>OregonElectricity_ODOE!U86</f>
        <v>0</v>
      </c>
      <c r="N17" s="5">
        <f>OregonElectricity_ODOE!V86</f>
        <v>0</v>
      </c>
      <c r="O17" s="5">
        <f>OregonElectricity_ODOE!W86</f>
        <v>0</v>
      </c>
      <c r="P17" s="5">
        <f>OregonElectricity_ODOE!X86</f>
        <v>0</v>
      </c>
      <c r="Q17" s="5">
        <f>OregonElectricity_ODOE!Y86</f>
        <v>0</v>
      </c>
      <c r="R17" s="5">
        <f>OregonElectricity_ODOE!Z86</f>
        <v>0</v>
      </c>
      <c r="S17" s="5">
        <f>OregonElectricity_ODOE!AA86</f>
        <v>0</v>
      </c>
      <c r="T17" s="5">
        <f>OregonElectricity_ODOE!AB86</f>
        <v>0</v>
      </c>
      <c r="U17" s="5">
        <f>OregonElectricity_ODOE!AC86</f>
        <v>0</v>
      </c>
      <c r="V17" s="5">
        <f>OregonElectricity_ODOE!AD86</f>
        <v>0</v>
      </c>
      <c r="W17" s="5">
        <f>OregonElectricity_ODOE!AE86</f>
        <v>0</v>
      </c>
      <c r="X17" s="5">
        <f>OregonElectricity_ODOE!AF86</f>
        <v>0</v>
      </c>
      <c r="Y17" s="5">
        <f>OregonElectricity_ODOE!AG86</f>
        <v>0</v>
      </c>
      <c r="Z17" s="5">
        <f>OregonElectricity_ODOE!AH86</f>
        <v>0</v>
      </c>
      <c r="AA17" s="5">
        <f>OregonElectricity_ODOE!AI86</f>
        <v>0</v>
      </c>
      <c r="AB17" s="5">
        <f>OregonElectricity_ODOE!AJ86</f>
        <v>0</v>
      </c>
      <c r="AC17" s="5">
        <f>OregonElectricity_ODOE!AK86</f>
        <v>0</v>
      </c>
      <c r="AD17" s="5">
        <f>OregonElectricity_ODOE!AL86</f>
        <v>0</v>
      </c>
      <c r="AE17" s="5">
        <f>OregonElectricity_ODOE!AM86</f>
        <v>0</v>
      </c>
      <c r="AF17" s="5">
        <f>OregonElectricity_ODOE!AN86</f>
        <v>0</v>
      </c>
      <c r="AG17" s="5">
        <f>OregonElectricity_ODOE!AO86</f>
        <v>0</v>
      </c>
    </row>
    <row r="18" spans="1:33" ht="14.5" x14ac:dyDescent="0.35">
      <c r="A18" s="3"/>
    </row>
    <row r="19" spans="1:33" ht="15.75" customHeight="1" x14ac:dyDescent="0.35">
      <c r="A19" s="3"/>
    </row>
    <row r="20" spans="1:33" ht="15.75" customHeight="1" x14ac:dyDescent="0.35">
      <c r="A20" s="3"/>
      <c r="B20" s="3"/>
      <c r="C20" s="3"/>
    </row>
    <row r="21" spans="1:33" ht="15.75" customHeight="1" x14ac:dyDescent="0.35">
      <c r="A21" s="3"/>
      <c r="B21" s="3"/>
      <c r="C21" s="3"/>
    </row>
    <row r="22" spans="1:33" ht="15.75" customHeight="1" x14ac:dyDescent="0.35">
      <c r="A22" s="3"/>
      <c r="B22" s="3"/>
      <c r="C22" s="3"/>
    </row>
    <row r="23" spans="1:33" ht="15.75" customHeight="1" x14ac:dyDescent="0.35">
      <c r="A23" s="3"/>
      <c r="B23" s="3"/>
      <c r="C23" s="3"/>
    </row>
    <row r="24" spans="1:33" ht="15.75" customHeight="1" x14ac:dyDescent="0.35">
      <c r="A24" s="3"/>
      <c r="B24" s="3"/>
      <c r="C24" s="3"/>
    </row>
    <row r="25" spans="1:33" ht="15.75" customHeight="1" x14ac:dyDescent="0.35">
      <c r="A25" s="3"/>
      <c r="B25" s="3"/>
      <c r="C25" s="3"/>
    </row>
    <row r="26" spans="1:33" ht="15.75" customHeight="1" x14ac:dyDescent="0.35">
      <c r="A26" s="3"/>
      <c r="B26" s="3"/>
      <c r="C26" s="3"/>
    </row>
    <row r="27" spans="1:33" ht="15.75" customHeight="1" x14ac:dyDescent="0.35">
      <c r="A27" s="3"/>
      <c r="B27" s="3"/>
      <c r="C27" s="3"/>
    </row>
    <row r="28" spans="1:33" ht="15.75" customHeight="1" x14ac:dyDescent="0.35">
      <c r="A28" s="3"/>
      <c r="B28" s="3"/>
      <c r="C28" s="3"/>
    </row>
    <row r="29" spans="1:33" ht="15.75" customHeight="1" x14ac:dyDescent="0.35">
      <c r="A29" s="3"/>
      <c r="B29" s="3"/>
      <c r="C29" s="3"/>
    </row>
    <row r="30" spans="1:33" ht="15.75" customHeight="1" x14ac:dyDescent="0.35">
      <c r="A30" s="3"/>
      <c r="B30" s="3"/>
      <c r="C30" s="3"/>
    </row>
    <row r="31" spans="1:33" ht="15.75" customHeight="1" x14ac:dyDescent="0.35">
      <c r="A31" s="3"/>
      <c r="B31" s="3"/>
      <c r="C31" s="3"/>
    </row>
    <row r="32" spans="1:33" ht="15.75" customHeight="1" x14ac:dyDescent="0.35">
      <c r="A32" s="3"/>
      <c r="B32" s="3"/>
      <c r="C32" s="3"/>
    </row>
    <row r="33" spans="1:3" ht="15.75" customHeight="1" x14ac:dyDescent="0.35">
      <c r="A33" s="3"/>
      <c r="B33" s="3"/>
      <c r="C33" s="3"/>
    </row>
    <row r="34" spans="1:3" ht="15.75" customHeight="1" x14ac:dyDescent="0.35">
      <c r="A34" s="3"/>
      <c r="B34" s="3"/>
      <c r="C34" s="3"/>
    </row>
    <row r="35" spans="1:3" ht="15.75" customHeight="1" x14ac:dyDescent="0.35">
      <c r="A35" s="3"/>
      <c r="B35" s="3"/>
      <c r="C35" s="3"/>
    </row>
    <row r="36" spans="1:3" ht="15.75" customHeight="1" x14ac:dyDescent="0.35">
      <c r="A36" s="3"/>
    </row>
    <row r="37" spans="1:3" ht="15.75" customHeight="1" x14ac:dyDescent="0.35">
      <c r="A37" s="3"/>
    </row>
    <row r="38" spans="1:3" ht="15.75" customHeight="1" x14ac:dyDescent="0.35">
      <c r="A38" s="3"/>
    </row>
    <row r="39" spans="1:3" ht="15.75" customHeight="1" x14ac:dyDescent="0.35">
      <c r="A39" s="3"/>
    </row>
    <row r="40" spans="1:3" ht="15.75" customHeight="1" x14ac:dyDescent="0.35">
      <c r="A40" s="3"/>
    </row>
    <row r="41" spans="1:3" ht="15.75" customHeight="1" x14ac:dyDescent="0.35">
      <c r="A41" s="3"/>
    </row>
    <row r="42" spans="1:3" ht="15.75" customHeight="1" x14ac:dyDescent="0.35">
      <c r="A42" s="3"/>
    </row>
    <row r="43" spans="1:3" ht="15.75" customHeight="1" x14ac:dyDescent="0.35">
      <c r="A43" s="3"/>
    </row>
    <row r="44" spans="1:3" ht="15.75" customHeight="1" x14ac:dyDescent="0.35">
      <c r="A44" s="3"/>
    </row>
    <row r="45" spans="1:3" ht="15.75" customHeight="1" x14ac:dyDescent="0.35">
      <c r="A45" s="3"/>
    </row>
    <row r="46" spans="1:3" ht="15.75" customHeight="1" x14ac:dyDescent="0.35">
      <c r="A46" s="3"/>
    </row>
    <row r="47" spans="1:3" ht="15.75" customHeight="1" x14ac:dyDescent="0.35">
      <c r="A47" s="3"/>
    </row>
    <row r="48" spans="1:3" ht="15.75" customHeight="1" x14ac:dyDescent="0.35">
      <c r="A48" s="3"/>
    </row>
    <row r="49" spans="1:1" ht="15.75" customHeight="1" x14ac:dyDescent="0.35">
      <c r="A49" s="3"/>
    </row>
    <row r="50" spans="1:1" ht="15.75" customHeight="1" x14ac:dyDescent="0.35">
      <c r="A50" s="3"/>
    </row>
    <row r="51" spans="1:1" ht="15.75" customHeight="1" x14ac:dyDescent="0.35">
      <c r="A51" s="3"/>
    </row>
    <row r="52" spans="1:1" ht="15.75" customHeight="1" x14ac:dyDescent="0.35">
      <c r="A52" s="3"/>
    </row>
    <row r="53" spans="1:1" ht="15.75" customHeight="1" x14ac:dyDescent="0.35">
      <c r="A53" s="3"/>
    </row>
    <row r="54" spans="1:1" ht="15.75" customHeight="1" x14ac:dyDescent="0.35">
      <c r="A54" s="3"/>
    </row>
    <row r="55" spans="1:1" ht="15.75" customHeight="1" x14ac:dyDescent="0.35">
      <c r="A55" s="3"/>
    </row>
    <row r="56" spans="1:1" ht="15.75" customHeight="1" x14ac:dyDescent="0.35">
      <c r="A56" s="3"/>
    </row>
    <row r="57" spans="1:1" ht="15.75" customHeight="1" x14ac:dyDescent="0.35">
      <c r="A57" s="3"/>
    </row>
    <row r="58" spans="1:1" ht="15.75" customHeight="1" x14ac:dyDescent="0.35">
      <c r="A58" s="3"/>
    </row>
    <row r="59" spans="1:1" ht="15.75" customHeight="1" x14ac:dyDescent="0.35">
      <c r="A59" s="3"/>
    </row>
    <row r="60" spans="1:1" ht="15.75" customHeight="1" x14ac:dyDescent="0.35">
      <c r="A60" s="3"/>
    </row>
    <row r="61" spans="1:1" ht="15.75" customHeight="1" x14ac:dyDescent="0.35">
      <c r="A61" s="3"/>
    </row>
    <row r="62" spans="1:1" ht="15.75" customHeight="1" x14ac:dyDescent="0.35">
      <c r="A62" s="3"/>
    </row>
    <row r="63" spans="1:1" ht="15.75" customHeight="1" x14ac:dyDescent="0.35">
      <c r="A63" s="3"/>
    </row>
    <row r="64" spans="1:1" ht="15.75" customHeight="1" x14ac:dyDescent="0.35">
      <c r="A64" s="3"/>
    </row>
    <row r="65" spans="1:1" ht="15.75" customHeight="1" x14ac:dyDescent="0.35">
      <c r="A65" s="3"/>
    </row>
    <row r="66" spans="1:1" ht="15.75" customHeight="1" x14ac:dyDescent="0.35">
      <c r="A66" s="3"/>
    </row>
    <row r="67" spans="1:1" ht="15.75" customHeight="1" x14ac:dyDescent="0.35">
      <c r="A67" s="3"/>
    </row>
    <row r="68" spans="1:1" ht="15.75" customHeight="1" x14ac:dyDescent="0.35">
      <c r="A68" s="3"/>
    </row>
    <row r="69" spans="1:1" ht="15.75" customHeight="1" x14ac:dyDescent="0.35">
      <c r="A69" s="3"/>
    </row>
    <row r="70" spans="1:1" ht="15.75" customHeight="1" x14ac:dyDescent="0.35">
      <c r="A70" s="3"/>
    </row>
    <row r="71" spans="1:1" ht="15.75" customHeight="1" x14ac:dyDescent="0.35">
      <c r="A71" s="3"/>
    </row>
    <row r="72" spans="1:1" ht="15.75" customHeight="1" x14ac:dyDescent="0.35">
      <c r="A72" s="3"/>
    </row>
    <row r="73" spans="1:1" ht="15.75" customHeight="1" x14ac:dyDescent="0.35">
      <c r="A73" s="3"/>
    </row>
    <row r="74" spans="1:1" ht="15.75" customHeight="1" x14ac:dyDescent="0.35">
      <c r="A74" s="3"/>
    </row>
    <row r="75" spans="1:1" ht="15.75" customHeight="1" x14ac:dyDescent="0.35">
      <c r="A75" s="3"/>
    </row>
    <row r="76" spans="1:1" ht="15.75" customHeight="1" x14ac:dyDescent="0.35">
      <c r="A76" s="3"/>
    </row>
    <row r="77" spans="1:1" ht="15.75" customHeight="1" x14ac:dyDescent="0.35">
      <c r="A77" s="3"/>
    </row>
    <row r="78" spans="1:1" ht="15.75" customHeight="1" x14ac:dyDescent="0.35">
      <c r="A78" s="3"/>
    </row>
    <row r="79" spans="1:1" ht="15.75" customHeight="1" x14ac:dyDescent="0.35">
      <c r="A79" s="3"/>
    </row>
    <row r="80" spans="1:1" ht="15.75" customHeight="1" x14ac:dyDescent="0.35">
      <c r="A80" s="3"/>
    </row>
    <row r="81" spans="1:1" ht="15.75" customHeight="1" x14ac:dyDescent="0.35">
      <c r="A81" s="3"/>
    </row>
    <row r="82" spans="1:1" ht="15.75" customHeight="1" x14ac:dyDescent="0.35">
      <c r="A82" s="3"/>
    </row>
    <row r="83" spans="1:1" ht="15.75" customHeight="1" x14ac:dyDescent="0.35">
      <c r="A83" s="3"/>
    </row>
    <row r="84" spans="1:1" ht="15.75" customHeight="1" x14ac:dyDescent="0.35">
      <c r="A84" s="3"/>
    </row>
    <row r="85" spans="1:1" ht="15.75" customHeight="1" x14ac:dyDescent="0.35">
      <c r="A85" s="3"/>
    </row>
    <row r="86" spans="1:1" ht="15.75" customHeight="1" x14ac:dyDescent="0.35">
      <c r="A86" s="3"/>
    </row>
    <row r="87" spans="1:1" ht="15.75" customHeight="1" x14ac:dyDescent="0.35">
      <c r="A87" s="3"/>
    </row>
    <row r="88" spans="1:1" ht="15.75" customHeight="1" x14ac:dyDescent="0.35">
      <c r="A88" s="3"/>
    </row>
    <row r="89" spans="1:1" ht="15.75" customHeight="1" x14ac:dyDescent="0.35">
      <c r="A89" s="3"/>
    </row>
    <row r="90" spans="1:1" ht="15.75" customHeight="1" x14ac:dyDescent="0.35">
      <c r="A90" s="3"/>
    </row>
    <row r="91" spans="1:1" ht="15.75" customHeight="1" x14ac:dyDescent="0.35">
      <c r="A91" s="3"/>
    </row>
    <row r="92" spans="1:1" ht="15.75" customHeight="1" x14ac:dyDescent="0.35">
      <c r="A92" s="3"/>
    </row>
    <row r="93" spans="1:1" ht="15.75" customHeight="1" x14ac:dyDescent="0.35">
      <c r="A93" s="3"/>
    </row>
    <row r="94" spans="1:1" ht="15.75" customHeight="1" x14ac:dyDescent="0.35">
      <c r="A94" s="3"/>
    </row>
    <row r="95" spans="1:1" ht="15.75" customHeight="1" x14ac:dyDescent="0.35">
      <c r="A95" s="3"/>
    </row>
    <row r="96" spans="1:1" ht="15.75" customHeight="1" x14ac:dyDescent="0.35">
      <c r="A96" s="3"/>
    </row>
    <row r="97" spans="1:1" ht="15.75" customHeight="1" x14ac:dyDescent="0.35">
      <c r="A97" s="3"/>
    </row>
    <row r="98" spans="1:1" ht="15.75" customHeight="1" x14ac:dyDescent="0.35">
      <c r="A98" s="3"/>
    </row>
    <row r="99" spans="1:1" ht="15.75" customHeight="1" x14ac:dyDescent="0.35">
      <c r="A99" s="3"/>
    </row>
    <row r="100" spans="1:1" ht="15.75" customHeight="1" x14ac:dyDescent="0.35">
      <c r="A100" s="3"/>
    </row>
    <row r="101" spans="1:1" ht="15.75" customHeight="1" x14ac:dyDescent="0.35">
      <c r="A101" s="3"/>
    </row>
    <row r="102" spans="1:1" ht="15.75" customHeight="1" x14ac:dyDescent="0.35">
      <c r="A102" s="3"/>
    </row>
    <row r="103" spans="1:1" ht="15.75" customHeight="1" x14ac:dyDescent="0.35">
      <c r="A103" s="3"/>
    </row>
    <row r="104" spans="1:1" ht="15.75" customHeight="1" x14ac:dyDescent="0.35">
      <c r="A104" s="3"/>
    </row>
    <row r="105" spans="1:1" ht="15.75" customHeight="1" x14ac:dyDescent="0.35">
      <c r="A105" s="3"/>
    </row>
    <row r="106" spans="1:1" ht="15.75" customHeight="1" x14ac:dyDescent="0.35">
      <c r="A106" s="3"/>
    </row>
    <row r="107" spans="1:1" ht="15.75" customHeight="1" x14ac:dyDescent="0.35">
      <c r="A107" s="3"/>
    </row>
    <row r="108" spans="1:1" ht="15.75" customHeight="1" x14ac:dyDescent="0.35">
      <c r="A108" s="3"/>
    </row>
    <row r="109" spans="1:1" ht="15.75" customHeight="1" x14ac:dyDescent="0.35">
      <c r="A109" s="3"/>
    </row>
    <row r="110" spans="1:1" ht="15.75" customHeight="1" x14ac:dyDescent="0.35">
      <c r="A110" s="3"/>
    </row>
    <row r="111" spans="1:1" ht="15.75" customHeight="1" x14ac:dyDescent="0.35">
      <c r="A111" s="3"/>
    </row>
    <row r="112" spans="1:1" ht="15.75" customHeight="1" x14ac:dyDescent="0.35">
      <c r="A112" s="3"/>
    </row>
    <row r="113" spans="1:1" ht="15.75" customHeight="1" x14ac:dyDescent="0.35">
      <c r="A113" s="3"/>
    </row>
    <row r="114" spans="1:1" ht="15.75" customHeight="1" x14ac:dyDescent="0.35">
      <c r="A114" s="3"/>
    </row>
    <row r="115" spans="1:1" ht="15.75" customHeight="1" x14ac:dyDescent="0.35">
      <c r="A115" s="3"/>
    </row>
    <row r="116" spans="1:1" ht="15.75" customHeight="1" x14ac:dyDescent="0.35">
      <c r="A116" s="3"/>
    </row>
    <row r="117" spans="1:1" ht="15.75" customHeight="1" x14ac:dyDescent="0.35">
      <c r="A117" s="3"/>
    </row>
    <row r="118" spans="1:1" ht="15.75" customHeight="1" x14ac:dyDescent="0.35">
      <c r="A118" s="3"/>
    </row>
    <row r="119" spans="1:1" ht="15.75" customHeight="1" x14ac:dyDescent="0.35">
      <c r="A119" s="3"/>
    </row>
    <row r="120" spans="1:1" ht="15.75" customHeight="1" x14ac:dyDescent="0.35">
      <c r="A120" s="3"/>
    </row>
    <row r="121" spans="1:1" ht="15.75" customHeight="1" x14ac:dyDescent="0.35">
      <c r="A121" s="3"/>
    </row>
    <row r="122" spans="1:1" ht="15.75" customHeight="1" x14ac:dyDescent="0.35">
      <c r="A122" s="3"/>
    </row>
    <row r="123" spans="1:1" ht="15.75" customHeight="1" x14ac:dyDescent="0.35">
      <c r="A123" s="3"/>
    </row>
    <row r="124" spans="1:1" ht="15.75" customHeight="1" x14ac:dyDescent="0.35">
      <c r="A124" s="3"/>
    </row>
    <row r="125" spans="1:1" ht="15.75" customHeight="1" x14ac:dyDescent="0.35">
      <c r="A125" s="3"/>
    </row>
    <row r="126" spans="1:1" ht="15.75" customHeight="1" x14ac:dyDescent="0.35">
      <c r="A126" s="3"/>
    </row>
    <row r="127" spans="1:1" ht="15.75" customHeight="1" x14ac:dyDescent="0.35">
      <c r="A127" s="3"/>
    </row>
    <row r="128" spans="1:1" ht="15.75" customHeight="1" x14ac:dyDescent="0.35">
      <c r="A128" s="3"/>
    </row>
    <row r="129" spans="1:1" ht="15.75" customHeight="1" x14ac:dyDescent="0.35">
      <c r="A129" s="3"/>
    </row>
    <row r="130" spans="1:1" ht="15.75" customHeight="1" x14ac:dyDescent="0.35">
      <c r="A130" s="3"/>
    </row>
    <row r="131" spans="1:1" ht="15.75" customHeight="1" x14ac:dyDescent="0.35">
      <c r="A131" s="3"/>
    </row>
    <row r="132" spans="1:1" ht="15.75" customHeight="1" x14ac:dyDescent="0.35">
      <c r="A132" s="3"/>
    </row>
    <row r="133" spans="1:1" ht="15.75" customHeight="1" x14ac:dyDescent="0.35">
      <c r="A133" s="3"/>
    </row>
    <row r="134" spans="1:1" ht="15.75" customHeight="1" x14ac:dyDescent="0.35">
      <c r="A134" s="3"/>
    </row>
    <row r="135" spans="1:1" ht="15.75" customHeight="1" x14ac:dyDescent="0.35">
      <c r="A135" s="3"/>
    </row>
    <row r="136" spans="1:1" ht="15.75" customHeight="1" x14ac:dyDescent="0.35">
      <c r="A136" s="3"/>
    </row>
    <row r="137" spans="1:1" ht="15.75" customHeight="1" x14ac:dyDescent="0.35">
      <c r="A137" s="3"/>
    </row>
    <row r="138" spans="1:1" ht="15.75" customHeight="1" x14ac:dyDescent="0.35">
      <c r="A138" s="3"/>
    </row>
    <row r="139" spans="1:1" ht="15.75" customHeight="1" x14ac:dyDescent="0.35">
      <c r="A139" s="3"/>
    </row>
    <row r="140" spans="1:1" ht="15.75" customHeight="1" x14ac:dyDescent="0.35">
      <c r="A140" s="3"/>
    </row>
    <row r="141" spans="1:1" ht="15.75" customHeight="1" x14ac:dyDescent="0.35">
      <c r="A141" s="3"/>
    </row>
    <row r="142" spans="1:1" ht="15.75" customHeight="1" x14ac:dyDescent="0.35">
      <c r="A142" s="3"/>
    </row>
    <row r="143" spans="1:1" ht="15.75" customHeight="1" x14ac:dyDescent="0.35">
      <c r="A143" s="3"/>
    </row>
    <row r="144" spans="1:1" ht="15.75" customHeight="1" x14ac:dyDescent="0.35">
      <c r="A144" s="3"/>
    </row>
    <row r="145" spans="1:1" ht="15.75" customHeight="1" x14ac:dyDescent="0.35">
      <c r="A145" s="3"/>
    </row>
    <row r="146" spans="1:1" ht="15.75" customHeight="1" x14ac:dyDescent="0.35">
      <c r="A146" s="3"/>
    </row>
    <row r="147" spans="1:1" ht="15.75" customHeight="1" x14ac:dyDescent="0.35">
      <c r="A147" s="3"/>
    </row>
    <row r="148" spans="1:1" ht="15.75" customHeight="1" x14ac:dyDescent="0.35">
      <c r="A148" s="3"/>
    </row>
    <row r="149" spans="1:1" ht="15.75" customHeight="1" x14ac:dyDescent="0.35">
      <c r="A149" s="3"/>
    </row>
    <row r="150" spans="1:1" ht="15.75" customHeight="1" x14ac:dyDescent="0.35">
      <c r="A150" s="3"/>
    </row>
    <row r="151" spans="1:1" ht="15.75" customHeight="1" x14ac:dyDescent="0.35">
      <c r="A151" s="3"/>
    </row>
    <row r="152" spans="1:1" ht="15.75" customHeight="1" x14ac:dyDescent="0.35">
      <c r="A152" s="3"/>
    </row>
    <row r="153" spans="1:1" ht="15.75" customHeight="1" x14ac:dyDescent="0.35">
      <c r="A153" s="3"/>
    </row>
    <row r="154" spans="1:1" ht="15.75" customHeight="1" x14ac:dyDescent="0.35">
      <c r="A154" s="3"/>
    </row>
    <row r="155" spans="1:1" ht="15.75" customHeight="1" x14ac:dyDescent="0.35">
      <c r="A155" s="3"/>
    </row>
    <row r="156" spans="1:1" ht="15.75" customHeight="1" x14ac:dyDescent="0.35">
      <c r="A156" s="3"/>
    </row>
    <row r="157" spans="1:1" ht="15.75" customHeight="1" x14ac:dyDescent="0.35">
      <c r="A157" s="3"/>
    </row>
    <row r="158" spans="1:1" ht="15.75" customHeight="1" x14ac:dyDescent="0.35">
      <c r="A158" s="3"/>
    </row>
    <row r="159" spans="1:1" ht="15.75" customHeight="1" x14ac:dyDescent="0.35">
      <c r="A159" s="3"/>
    </row>
    <row r="160" spans="1:1" ht="15.75" customHeight="1" x14ac:dyDescent="0.35">
      <c r="A160" s="3"/>
    </row>
    <row r="161" spans="1:1" ht="15.75" customHeight="1" x14ac:dyDescent="0.35">
      <c r="A161" s="3"/>
    </row>
    <row r="162" spans="1:1" ht="15.75" customHeight="1" x14ac:dyDescent="0.35">
      <c r="A162" s="3"/>
    </row>
    <row r="163" spans="1:1" ht="15.75" customHeight="1" x14ac:dyDescent="0.35">
      <c r="A163" s="3"/>
    </row>
    <row r="164" spans="1:1" ht="15.75" customHeight="1" x14ac:dyDescent="0.35">
      <c r="A164" s="3"/>
    </row>
    <row r="165" spans="1:1" ht="15.75" customHeight="1" x14ac:dyDescent="0.35">
      <c r="A165" s="3"/>
    </row>
    <row r="166" spans="1:1" ht="15.75" customHeight="1" x14ac:dyDescent="0.35">
      <c r="A166" s="3"/>
    </row>
    <row r="167" spans="1:1" ht="15.75" customHeight="1" x14ac:dyDescent="0.35">
      <c r="A167" s="3"/>
    </row>
    <row r="168" spans="1:1" ht="15.75" customHeight="1" x14ac:dyDescent="0.35">
      <c r="A168" s="3"/>
    </row>
    <row r="169" spans="1:1" ht="15.75" customHeight="1" x14ac:dyDescent="0.35">
      <c r="A169" s="3"/>
    </row>
    <row r="170" spans="1:1" ht="15.75" customHeight="1" x14ac:dyDescent="0.35">
      <c r="A170" s="3"/>
    </row>
    <row r="171" spans="1:1" ht="15.75" customHeight="1" x14ac:dyDescent="0.35">
      <c r="A171" s="3"/>
    </row>
    <row r="172" spans="1:1" ht="15.75" customHeight="1" x14ac:dyDescent="0.35">
      <c r="A172" s="3"/>
    </row>
    <row r="173" spans="1:1" ht="15.75" customHeight="1" x14ac:dyDescent="0.35">
      <c r="A173" s="3"/>
    </row>
    <row r="174" spans="1:1" ht="15.75" customHeight="1" x14ac:dyDescent="0.35">
      <c r="A174" s="3"/>
    </row>
    <row r="175" spans="1:1" ht="15.75" customHeight="1" x14ac:dyDescent="0.35">
      <c r="A175" s="3"/>
    </row>
    <row r="176" spans="1:1" ht="15.75" customHeight="1" x14ac:dyDescent="0.35">
      <c r="A176" s="3"/>
    </row>
    <row r="177" spans="1:1" ht="15.75" customHeight="1" x14ac:dyDescent="0.35">
      <c r="A177" s="3"/>
    </row>
    <row r="178" spans="1:1" ht="15.75" customHeight="1" x14ac:dyDescent="0.35">
      <c r="A178" s="3"/>
    </row>
    <row r="179" spans="1:1" ht="15.75" customHeight="1" x14ac:dyDescent="0.35">
      <c r="A179" s="3"/>
    </row>
    <row r="180" spans="1:1" ht="15.75" customHeight="1" x14ac:dyDescent="0.35">
      <c r="A180" s="3"/>
    </row>
    <row r="181" spans="1:1" ht="15.75" customHeight="1" x14ac:dyDescent="0.35">
      <c r="A181" s="3"/>
    </row>
    <row r="182" spans="1:1" ht="15.75" customHeight="1" x14ac:dyDescent="0.35">
      <c r="A182" s="3"/>
    </row>
    <row r="183" spans="1:1" ht="15.75" customHeight="1" x14ac:dyDescent="0.35">
      <c r="A183" s="3"/>
    </row>
    <row r="184" spans="1:1" ht="15.75" customHeight="1" x14ac:dyDescent="0.35">
      <c r="A184" s="3"/>
    </row>
    <row r="185" spans="1:1" ht="15.75" customHeight="1" x14ac:dyDescent="0.35">
      <c r="A185" s="3"/>
    </row>
    <row r="186" spans="1:1" ht="15.75" customHeight="1" x14ac:dyDescent="0.35">
      <c r="A186" s="3"/>
    </row>
    <row r="187" spans="1:1" ht="15.75" customHeight="1" x14ac:dyDescent="0.35">
      <c r="A187" s="3"/>
    </row>
    <row r="188" spans="1:1" ht="15.75" customHeight="1" x14ac:dyDescent="0.35">
      <c r="A188" s="3"/>
    </row>
    <row r="189" spans="1:1" ht="15.75" customHeight="1" x14ac:dyDescent="0.35">
      <c r="A189" s="3"/>
    </row>
    <row r="190" spans="1:1" ht="15.75" customHeight="1" x14ac:dyDescent="0.35">
      <c r="A190" s="3"/>
    </row>
    <row r="191" spans="1:1" ht="15.75" customHeight="1" x14ac:dyDescent="0.35">
      <c r="A191" s="3"/>
    </row>
    <row r="192" spans="1:1" ht="15.75" customHeight="1" x14ac:dyDescent="0.35">
      <c r="A192" s="3"/>
    </row>
    <row r="193" spans="1:1" ht="15.75" customHeight="1" x14ac:dyDescent="0.35">
      <c r="A193" s="3"/>
    </row>
    <row r="194" spans="1:1" ht="15.75" customHeight="1" x14ac:dyDescent="0.35">
      <c r="A194" s="3"/>
    </row>
    <row r="195" spans="1:1" ht="15.75" customHeight="1" x14ac:dyDescent="0.35">
      <c r="A195" s="3"/>
    </row>
    <row r="196" spans="1:1" ht="15.75" customHeight="1" x14ac:dyDescent="0.35">
      <c r="A196" s="3"/>
    </row>
    <row r="197" spans="1:1" ht="15.75" customHeight="1" x14ac:dyDescent="0.35">
      <c r="A197" s="3"/>
    </row>
    <row r="198" spans="1:1" ht="15.75" customHeight="1" x14ac:dyDescent="0.35">
      <c r="A198" s="3"/>
    </row>
    <row r="199" spans="1:1" ht="15.75" customHeight="1" x14ac:dyDescent="0.35">
      <c r="A199" s="3"/>
    </row>
    <row r="200" spans="1:1" ht="15.75" customHeight="1" x14ac:dyDescent="0.35">
      <c r="A200" s="3"/>
    </row>
    <row r="201" spans="1:1" ht="15.75" customHeight="1" x14ac:dyDescent="0.35">
      <c r="A201" s="3"/>
    </row>
    <row r="202" spans="1:1" ht="15.75" customHeight="1" x14ac:dyDescent="0.35">
      <c r="A202" s="3"/>
    </row>
    <row r="203" spans="1:1" ht="15.75" customHeight="1" x14ac:dyDescent="0.35">
      <c r="A203" s="3"/>
    </row>
    <row r="204" spans="1:1" ht="15.75" customHeight="1" x14ac:dyDescent="0.35">
      <c r="A204" s="3"/>
    </row>
    <row r="205" spans="1:1" ht="15.75" customHeight="1" x14ac:dyDescent="0.35">
      <c r="A205" s="3"/>
    </row>
    <row r="206" spans="1:1" ht="15.75" customHeight="1" x14ac:dyDescent="0.35">
      <c r="A206" s="3"/>
    </row>
    <row r="207" spans="1:1" ht="15.75" customHeight="1" x14ac:dyDescent="0.35">
      <c r="A207" s="3"/>
    </row>
    <row r="208" spans="1:1" ht="15.75" customHeight="1" x14ac:dyDescent="0.35">
      <c r="A208" s="3"/>
    </row>
    <row r="209" spans="1:1" ht="15.75" customHeight="1" x14ac:dyDescent="0.35">
      <c r="A209" s="3"/>
    </row>
    <row r="210" spans="1:1" ht="15.75" customHeight="1" x14ac:dyDescent="0.35">
      <c r="A210" s="3"/>
    </row>
    <row r="211" spans="1:1" ht="15.75" customHeight="1" x14ac:dyDescent="0.35">
      <c r="A211" s="3"/>
    </row>
    <row r="212" spans="1:1" ht="15.75" customHeight="1" x14ac:dyDescent="0.35">
      <c r="A212" s="3"/>
    </row>
    <row r="213" spans="1:1" ht="15.75" customHeight="1" x14ac:dyDescent="0.35">
      <c r="A213" s="3"/>
    </row>
    <row r="214" spans="1:1" ht="15.75" customHeight="1" x14ac:dyDescent="0.35">
      <c r="A214" s="3"/>
    </row>
    <row r="215" spans="1:1" ht="15.75" customHeight="1" x14ac:dyDescent="0.35">
      <c r="A215" s="3"/>
    </row>
    <row r="216" spans="1:1" ht="15.75" customHeight="1" x14ac:dyDescent="0.35">
      <c r="A216" s="3"/>
    </row>
    <row r="217" spans="1:1" ht="15.75" customHeight="1" x14ac:dyDescent="0.35">
      <c r="A217" s="3"/>
    </row>
    <row r="218" spans="1:1" ht="15.75" customHeight="1" x14ac:dyDescent="0.35">
      <c r="A218" s="3"/>
    </row>
    <row r="219" spans="1:1" ht="15.75" customHeight="1" x14ac:dyDescent="0.35">
      <c r="A219" s="3"/>
    </row>
    <row r="220" spans="1:1" ht="15.75" customHeight="1" x14ac:dyDescent="0.35">
      <c r="A220" s="3"/>
    </row>
    <row r="221" spans="1:1" ht="15.75" customHeight="1" x14ac:dyDescent="0.35">
      <c r="A221" s="3"/>
    </row>
    <row r="222" spans="1:1" ht="15.75" customHeight="1" x14ac:dyDescent="0.35">
      <c r="A222" s="3"/>
    </row>
    <row r="223" spans="1:1" ht="15.75" customHeight="1" x14ac:dyDescent="0.35">
      <c r="A223" s="3"/>
    </row>
    <row r="224" spans="1:1" ht="15.75" customHeight="1" x14ac:dyDescent="0.35">
      <c r="A224" s="3"/>
    </row>
    <row r="225" spans="1:1" ht="15.75" customHeight="1" x14ac:dyDescent="0.35">
      <c r="A225" s="3"/>
    </row>
    <row r="226" spans="1:1" ht="15.75" customHeight="1" x14ac:dyDescent="0.35">
      <c r="A226" s="3"/>
    </row>
    <row r="227" spans="1:1" ht="15.75" customHeight="1" x14ac:dyDescent="0.35">
      <c r="A227" s="3"/>
    </row>
    <row r="228" spans="1:1" ht="15.75" customHeight="1" x14ac:dyDescent="0.35">
      <c r="A228" s="3"/>
    </row>
    <row r="229" spans="1:1" ht="15.75" customHeight="1" x14ac:dyDescent="0.35">
      <c r="A229" s="3"/>
    </row>
    <row r="230" spans="1:1" ht="15.75" customHeight="1" x14ac:dyDescent="0.35">
      <c r="A230" s="3"/>
    </row>
    <row r="231" spans="1:1" ht="15.75" customHeight="1" x14ac:dyDescent="0.35">
      <c r="A231" s="3"/>
    </row>
    <row r="232" spans="1:1" ht="15.75" customHeight="1" x14ac:dyDescent="0.35">
      <c r="A232" s="3"/>
    </row>
    <row r="233" spans="1:1" ht="15.75" customHeight="1" x14ac:dyDescent="0.35">
      <c r="A233" s="3"/>
    </row>
    <row r="234" spans="1:1" ht="15.75" customHeight="1" x14ac:dyDescent="0.35">
      <c r="A234" s="3"/>
    </row>
    <row r="235" spans="1:1" ht="15.75" customHeight="1" x14ac:dyDescent="0.35">
      <c r="A235" s="3"/>
    </row>
    <row r="236" spans="1:1" ht="15.75" customHeight="1" x14ac:dyDescent="0.35">
      <c r="A236" s="3"/>
    </row>
    <row r="237" spans="1:1" ht="15.75" customHeight="1" x14ac:dyDescent="0.35">
      <c r="A237" s="3"/>
    </row>
    <row r="238" spans="1:1" ht="15.75" customHeight="1" x14ac:dyDescent="0.35">
      <c r="A238" s="3"/>
    </row>
    <row r="239" spans="1:1" ht="15.75" customHeight="1" x14ac:dyDescent="0.35">
      <c r="A239" s="3"/>
    </row>
    <row r="240" spans="1:1" ht="15.75" customHeight="1" x14ac:dyDescent="0.35">
      <c r="A240" s="3"/>
    </row>
    <row r="241" spans="1:1" ht="15.75" customHeight="1" x14ac:dyDescent="0.35">
      <c r="A241" s="3"/>
    </row>
    <row r="242" spans="1:1" ht="15.75" customHeight="1" x14ac:dyDescent="0.35">
      <c r="A242" s="3"/>
    </row>
    <row r="243" spans="1:1" ht="15.75" customHeight="1" x14ac:dyDescent="0.35">
      <c r="A243" s="3"/>
    </row>
    <row r="244" spans="1:1" ht="15.75" customHeight="1" x14ac:dyDescent="0.35">
      <c r="A244" s="3"/>
    </row>
    <row r="245" spans="1:1" ht="15.75" customHeight="1" x14ac:dyDescent="0.35">
      <c r="A245" s="3"/>
    </row>
    <row r="246" spans="1:1" ht="15.75" customHeight="1" x14ac:dyDescent="0.35">
      <c r="A246" s="3"/>
    </row>
    <row r="247" spans="1:1" ht="15.75" customHeight="1" x14ac:dyDescent="0.35">
      <c r="A247" s="3"/>
    </row>
    <row r="248" spans="1:1" ht="15.75" customHeight="1" x14ac:dyDescent="0.35">
      <c r="A248" s="3"/>
    </row>
    <row r="249" spans="1:1" ht="15.75" customHeight="1" x14ac:dyDescent="0.35">
      <c r="A249" s="3"/>
    </row>
    <row r="250" spans="1:1" ht="15.75" customHeight="1" x14ac:dyDescent="0.35">
      <c r="A250" s="3"/>
    </row>
    <row r="251" spans="1:1" ht="15.75" customHeight="1" x14ac:dyDescent="0.35">
      <c r="A251" s="3"/>
    </row>
    <row r="252" spans="1:1" ht="15.75" customHeight="1" x14ac:dyDescent="0.35">
      <c r="A252" s="3"/>
    </row>
    <row r="253" spans="1:1" ht="15.75" customHeight="1" x14ac:dyDescent="0.35">
      <c r="A253" s="3"/>
    </row>
    <row r="254" spans="1:1" ht="15.75" customHeight="1" x14ac:dyDescent="0.35">
      <c r="A254" s="3"/>
    </row>
    <row r="255" spans="1:1" ht="15.75" customHeight="1" x14ac:dyDescent="0.35">
      <c r="A255" s="3"/>
    </row>
    <row r="256" spans="1:1" ht="15.75" customHeight="1" x14ac:dyDescent="0.35">
      <c r="A256" s="3"/>
    </row>
    <row r="257" spans="1:1" ht="15.75" customHeight="1" x14ac:dyDescent="0.35">
      <c r="A257" s="3"/>
    </row>
    <row r="258" spans="1:1" ht="15.75" customHeight="1" x14ac:dyDescent="0.35">
      <c r="A258" s="3"/>
    </row>
    <row r="259" spans="1:1" ht="15.75" customHeight="1" x14ac:dyDescent="0.35">
      <c r="A259" s="3"/>
    </row>
    <row r="260" spans="1:1" ht="15.75" customHeight="1" x14ac:dyDescent="0.35">
      <c r="A260" s="3"/>
    </row>
    <row r="261" spans="1:1" ht="15.75" customHeight="1" x14ac:dyDescent="0.35">
      <c r="A261" s="3"/>
    </row>
    <row r="262" spans="1:1" ht="15.75" customHeight="1" x14ac:dyDescent="0.35">
      <c r="A262" s="3"/>
    </row>
    <row r="263" spans="1:1" ht="15.75" customHeight="1" x14ac:dyDescent="0.35">
      <c r="A263" s="3"/>
    </row>
    <row r="264" spans="1:1" ht="15.75" customHeight="1" x14ac:dyDescent="0.35">
      <c r="A264" s="3"/>
    </row>
    <row r="265" spans="1:1" ht="15.75" customHeight="1" x14ac:dyDescent="0.35">
      <c r="A265" s="3"/>
    </row>
    <row r="266" spans="1:1" ht="15.75" customHeight="1" x14ac:dyDescent="0.35">
      <c r="A266" s="3"/>
    </row>
    <row r="267" spans="1:1" ht="15.75" customHeight="1" x14ac:dyDescent="0.35">
      <c r="A267" s="3"/>
    </row>
    <row r="268" spans="1:1" ht="15.75" customHeight="1" x14ac:dyDescent="0.35">
      <c r="A268" s="3"/>
    </row>
    <row r="269" spans="1:1" ht="15.75" customHeight="1" x14ac:dyDescent="0.35">
      <c r="A269" s="3"/>
    </row>
    <row r="270" spans="1:1" ht="15.75" customHeight="1" x14ac:dyDescent="0.35">
      <c r="A270" s="3"/>
    </row>
    <row r="271" spans="1:1" ht="15.75" customHeight="1" x14ac:dyDescent="0.35">
      <c r="A271" s="3"/>
    </row>
    <row r="272" spans="1:1" ht="15.75" customHeight="1" x14ac:dyDescent="0.35">
      <c r="A272" s="3"/>
    </row>
    <row r="273" spans="1:1" ht="15.75" customHeight="1" x14ac:dyDescent="0.35">
      <c r="A273" s="3"/>
    </row>
    <row r="274" spans="1:1" ht="15.75" customHeight="1" x14ac:dyDescent="0.35">
      <c r="A274" s="3"/>
    </row>
    <row r="275" spans="1:1" ht="15.75" customHeight="1" x14ac:dyDescent="0.35">
      <c r="A275" s="3"/>
    </row>
    <row r="276" spans="1:1" ht="15.75" customHeight="1" x14ac:dyDescent="0.35">
      <c r="A276" s="3"/>
    </row>
    <row r="277" spans="1:1" ht="15.75" customHeight="1" x14ac:dyDescent="0.35">
      <c r="A277" s="3"/>
    </row>
    <row r="278" spans="1:1" ht="15.75" customHeight="1" x14ac:dyDescent="0.35">
      <c r="A278" s="3"/>
    </row>
    <row r="279" spans="1:1" ht="15.75" customHeight="1" x14ac:dyDescent="0.35">
      <c r="A279" s="3"/>
    </row>
    <row r="280" spans="1:1" ht="15.75" customHeight="1" x14ac:dyDescent="0.35">
      <c r="A280" s="3"/>
    </row>
    <row r="281" spans="1:1" ht="15.75" customHeight="1" x14ac:dyDescent="0.35">
      <c r="A281" s="3"/>
    </row>
    <row r="282" spans="1:1" ht="15.75" customHeight="1" x14ac:dyDescent="0.35">
      <c r="A282" s="3"/>
    </row>
    <row r="283" spans="1:1" ht="15.75" customHeight="1" x14ac:dyDescent="0.35">
      <c r="A283" s="3"/>
    </row>
    <row r="284" spans="1:1" ht="15.75" customHeight="1" x14ac:dyDescent="0.35">
      <c r="A284" s="3"/>
    </row>
    <row r="285" spans="1:1" ht="15.75" customHeight="1" x14ac:dyDescent="0.35">
      <c r="A285" s="3"/>
    </row>
    <row r="286" spans="1:1" ht="15.75" customHeight="1" x14ac:dyDescent="0.35">
      <c r="A286" s="3"/>
    </row>
    <row r="287" spans="1:1" ht="15.75" customHeight="1" x14ac:dyDescent="0.35">
      <c r="A287" s="3"/>
    </row>
    <row r="288" spans="1:1" ht="15.75" customHeight="1" x14ac:dyDescent="0.35">
      <c r="A288" s="3"/>
    </row>
    <row r="289" spans="1:1" ht="15.75" customHeight="1" x14ac:dyDescent="0.35">
      <c r="A289" s="3"/>
    </row>
    <row r="290" spans="1:1" ht="15.75" customHeight="1" x14ac:dyDescent="0.35">
      <c r="A290" s="3"/>
    </row>
    <row r="291" spans="1:1" ht="15.75" customHeight="1" x14ac:dyDescent="0.35">
      <c r="A291" s="3"/>
    </row>
    <row r="292" spans="1:1" ht="15.75" customHeight="1" x14ac:dyDescent="0.35">
      <c r="A292" s="3"/>
    </row>
    <row r="293" spans="1:1" ht="15.75" customHeight="1" x14ac:dyDescent="0.35">
      <c r="A293" s="3"/>
    </row>
    <row r="294" spans="1:1" ht="15.75" customHeight="1" x14ac:dyDescent="0.35">
      <c r="A294" s="3"/>
    </row>
    <row r="295" spans="1:1" ht="15.75" customHeight="1" x14ac:dyDescent="0.35">
      <c r="A295" s="3"/>
    </row>
    <row r="296" spans="1:1" ht="15.75" customHeight="1" x14ac:dyDescent="0.35">
      <c r="A296" s="3"/>
    </row>
    <row r="297" spans="1:1" ht="15.75" customHeight="1" x14ac:dyDescent="0.35">
      <c r="A297" s="3"/>
    </row>
    <row r="298" spans="1:1" ht="15.75" customHeight="1" x14ac:dyDescent="0.35">
      <c r="A298" s="3"/>
    </row>
    <row r="299" spans="1:1" ht="15.75" customHeight="1" x14ac:dyDescent="0.35">
      <c r="A299" s="3"/>
    </row>
    <row r="300" spans="1:1" ht="15.75" customHeight="1" x14ac:dyDescent="0.35">
      <c r="A300" s="3"/>
    </row>
    <row r="301" spans="1:1" ht="15.75" customHeight="1" x14ac:dyDescent="0.35">
      <c r="A301" s="3"/>
    </row>
    <row r="302" spans="1:1" ht="15.75" customHeight="1" x14ac:dyDescent="0.35">
      <c r="A302" s="3"/>
    </row>
    <row r="303" spans="1:1" ht="15.75" customHeight="1" x14ac:dyDescent="0.35">
      <c r="A303" s="3"/>
    </row>
    <row r="304" spans="1:1" ht="15.75" customHeight="1" x14ac:dyDescent="0.35">
      <c r="A304" s="3"/>
    </row>
    <row r="305" spans="1:1" ht="15.75" customHeight="1" x14ac:dyDescent="0.35">
      <c r="A305" s="3"/>
    </row>
    <row r="306" spans="1:1" ht="15.75" customHeight="1" x14ac:dyDescent="0.35">
      <c r="A306" s="3"/>
    </row>
    <row r="307" spans="1:1" ht="15.75" customHeight="1" x14ac:dyDescent="0.35">
      <c r="A307" s="3"/>
    </row>
    <row r="308" spans="1:1" ht="15.75" customHeight="1" x14ac:dyDescent="0.35">
      <c r="A308" s="3"/>
    </row>
    <row r="309" spans="1:1" ht="15.75" customHeight="1" x14ac:dyDescent="0.35">
      <c r="A309" s="3"/>
    </row>
    <row r="310" spans="1:1" ht="15.75" customHeight="1" x14ac:dyDescent="0.35">
      <c r="A310" s="3"/>
    </row>
    <row r="311" spans="1:1" ht="15.75" customHeight="1" x14ac:dyDescent="0.35">
      <c r="A311" s="3"/>
    </row>
    <row r="312" spans="1:1" ht="15.75" customHeight="1" x14ac:dyDescent="0.35">
      <c r="A312" s="3"/>
    </row>
    <row r="313" spans="1:1" ht="15.75" customHeight="1" x14ac:dyDescent="0.35">
      <c r="A313" s="3"/>
    </row>
    <row r="314" spans="1:1" ht="15.75" customHeight="1" x14ac:dyDescent="0.35">
      <c r="A314" s="3"/>
    </row>
    <row r="315" spans="1:1" ht="15.75" customHeight="1" x14ac:dyDescent="0.35">
      <c r="A315" s="3"/>
    </row>
    <row r="316" spans="1:1" ht="15.75" customHeight="1" x14ac:dyDescent="0.35">
      <c r="A316" s="3"/>
    </row>
    <row r="317" spans="1:1" ht="15.75" customHeight="1" x14ac:dyDescent="0.35">
      <c r="A317" s="3"/>
    </row>
    <row r="318" spans="1:1" ht="15.75" customHeight="1" x14ac:dyDescent="0.35">
      <c r="A318" s="3"/>
    </row>
    <row r="319" spans="1:1" ht="15.75" customHeight="1" x14ac:dyDescent="0.35">
      <c r="A319" s="3"/>
    </row>
    <row r="320" spans="1:1" ht="15.75" customHeight="1" x14ac:dyDescent="0.35">
      <c r="A320" s="3"/>
    </row>
    <row r="321" spans="1:1" ht="15.75" customHeight="1" x14ac:dyDescent="0.35">
      <c r="A321" s="3"/>
    </row>
    <row r="322" spans="1:1" ht="15.75" customHeight="1" x14ac:dyDescent="0.35">
      <c r="A322" s="3"/>
    </row>
    <row r="323" spans="1:1" ht="15.75" customHeight="1" x14ac:dyDescent="0.35">
      <c r="A323" s="3"/>
    </row>
    <row r="324" spans="1:1" ht="15.75" customHeight="1" x14ac:dyDescent="0.35">
      <c r="A324" s="3"/>
    </row>
    <row r="325" spans="1:1" ht="15.75" customHeight="1" x14ac:dyDescent="0.35">
      <c r="A325" s="3"/>
    </row>
    <row r="326" spans="1:1" ht="15.75" customHeight="1" x14ac:dyDescent="0.35">
      <c r="A326" s="3"/>
    </row>
    <row r="327" spans="1:1" ht="15.75" customHeight="1" x14ac:dyDescent="0.35">
      <c r="A327" s="3"/>
    </row>
    <row r="328" spans="1:1" ht="15.75" customHeight="1" x14ac:dyDescent="0.35">
      <c r="A328" s="3"/>
    </row>
    <row r="329" spans="1:1" ht="15.75" customHeight="1" x14ac:dyDescent="0.35">
      <c r="A329" s="3"/>
    </row>
    <row r="330" spans="1:1" ht="15.75" customHeight="1" x14ac:dyDescent="0.35">
      <c r="A330" s="3"/>
    </row>
    <row r="331" spans="1:1" ht="15.75" customHeight="1" x14ac:dyDescent="0.35">
      <c r="A331" s="3"/>
    </row>
    <row r="332" spans="1:1" ht="15.75" customHeight="1" x14ac:dyDescent="0.35">
      <c r="A332" s="3"/>
    </row>
    <row r="333" spans="1:1" ht="15.75" customHeight="1" x14ac:dyDescent="0.35">
      <c r="A333" s="3"/>
    </row>
    <row r="334" spans="1:1" ht="15.75" customHeight="1" x14ac:dyDescent="0.35">
      <c r="A334" s="3"/>
    </row>
    <row r="335" spans="1:1" ht="15.75" customHeight="1" x14ac:dyDescent="0.35">
      <c r="A335" s="3"/>
    </row>
    <row r="336" spans="1:1" ht="15.75" customHeight="1" x14ac:dyDescent="0.35">
      <c r="A336" s="3"/>
    </row>
    <row r="337" spans="1:1" ht="15.75" customHeight="1" x14ac:dyDescent="0.35">
      <c r="A337" s="3"/>
    </row>
    <row r="338" spans="1:1" ht="15.75" customHeight="1" x14ac:dyDescent="0.35">
      <c r="A338" s="3"/>
    </row>
    <row r="339" spans="1:1" ht="15.75" customHeight="1" x14ac:dyDescent="0.35">
      <c r="A339" s="3"/>
    </row>
    <row r="340" spans="1:1" ht="15.75" customHeight="1" x14ac:dyDescent="0.35">
      <c r="A340" s="3"/>
    </row>
    <row r="341" spans="1:1" ht="15.75" customHeight="1" x14ac:dyDescent="0.35">
      <c r="A341" s="3"/>
    </row>
    <row r="342" spans="1:1" ht="15.75" customHeight="1" x14ac:dyDescent="0.35">
      <c r="A342" s="3"/>
    </row>
    <row r="343" spans="1:1" ht="15.75" customHeight="1" x14ac:dyDescent="0.35">
      <c r="A343" s="3"/>
    </row>
    <row r="344" spans="1:1" ht="15.75" customHeight="1" x14ac:dyDescent="0.35">
      <c r="A344" s="3"/>
    </row>
    <row r="345" spans="1:1" ht="15.75" customHeight="1" x14ac:dyDescent="0.35">
      <c r="A345" s="3"/>
    </row>
    <row r="346" spans="1:1" ht="15.75" customHeight="1" x14ac:dyDescent="0.35">
      <c r="A346" s="3"/>
    </row>
    <row r="347" spans="1:1" ht="15.75" customHeight="1" x14ac:dyDescent="0.35">
      <c r="A347" s="3"/>
    </row>
    <row r="348" spans="1:1" ht="15.75" customHeight="1" x14ac:dyDescent="0.35">
      <c r="A348" s="3"/>
    </row>
    <row r="349" spans="1:1" ht="15.75" customHeight="1" x14ac:dyDescent="0.35">
      <c r="A349" s="3"/>
    </row>
    <row r="350" spans="1:1" ht="15.75" customHeight="1" x14ac:dyDescent="0.35">
      <c r="A350" s="3"/>
    </row>
    <row r="351" spans="1:1" ht="15.75" customHeight="1" x14ac:dyDescent="0.35">
      <c r="A351" s="3"/>
    </row>
    <row r="352" spans="1:1" ht="15.75" customHeight="1" x14ac:dyDescent="0.35">
      <c r="A352" s="3"/>
    </row>
    <row r="353" spans="1:1" ht="15.75" customHeight="1" x14ac:dyDescent="0.35">
      <c r="A353" s="3"/>
    </row>
    <row r="354" spans="1:1" ht="15.75" customHeight="1" x14ac:dyDescent="0.35">
      <c r="A354" s="3"/>
    </row>
    <row r="355" spans="1:1" ht="15.75" customHeight="1" x14ac:dyDescent="0.35">
      <c r="A355" s="3"/>
    </row>
    <row r="356" spans="1:1" ht="15.75" customHeight="1" x14ac:dyDescent="0.35">
      <c r="A356" s="3"/>
    </row>
    <row r="357" spans="1:1" ht="15.75" customHeight="1" x14ac:dyDescent="0.35">
      <c r="A357" s="3"/>
    </row>
    <row r="358" spans="1:1" ht="15.75" customHeight="1" x14ac:dyDescent="0.35">
      <c r="A358" s="3"/>
    </row>
    <row r="359" spans="1:1" ht="15.75" customHeight="1" x14ac:dyDescent="0.35">
      <c r="A359" s="3"/>
    </row>
    <row r="360" spans="1:1" ht="15.75" customHeight="1" x14ac:dyDescent="0.35">
      <c r="A360" s="3"/>
    </row>
    <row r="361" spans="1:1" ht="15.75" customHeight="1" x14ac:dyDescent="0.35">
      <c r="A361" s="3"/>
    </row>
    <row r="362" spans="1:1" ht="15.75" customHeight="1" x14ac:dyDescent="0.35">
      <c r="A362" s="3"/>
    </row>
    <row r="363" spans="1:1" ht="15.75" customHeight="1" x14ac:dyDescent="0.35">
      <c r="A363" s="3"/>
    </row>
    <row r="364" spans="1:1" ht="15.75" customHeight="1" x14ac:dyDescent="0.35">
      <c r="A364" s="3"/>
    </row>
    <row r="365" spans="1:1" ht="15.75" customHeight="1" x14ac:dyDescent="0.35">
      <c r="A365" s="3"/>
    </row>
    <row r="366" spans="1:1" ht="15.75" customHeight="1" x14ac:dyDescent="0.35">
      <c r="A366" s="3"/>
    </row>
    <row r="367" spans="1:1" ht="15.75" customHeight="1" x14ac:dyDescent="0.35">
      <c r="A367" s="3"/>
    </row>
    <row r="368" spans="1:1" ht="15.75" customHeight="1" x14ac:dyDescent="0.35">
      <c r="A368" s="3"/>
    </row>
    <row r="369" spans="1:1" ht="15.75" customHeight="1" x14ac:dyDescent="0.35">
      <c r="A369" s="3"/>
    </row>
    <row r="370" spans="1:1" ht="15.75" customHeight="1" x14ac:dyDescent="0.35">
      <c r="A370" s="3"/>
    </row>
    <row r="371" spans="1:1" ht="15.75" customHeight="1" x14ac:dyDescent="0.35">
      <c r="A371" s="3"/>
    </row>
    <row r="372" spans="1:1" ht="15.75" customHeight="1" x14ac:dyDescent="0.35">
      <c r="A372" s="3"/>
    </row>
    <row r="373" spans="1:1" ht="15.75" customHeight="1" x14ac:dyDescent="0.35">
      <c r="A373" s="3"/>
    </row>
    <row r="374" spans="1:1" ht="15.75" customHeight="1" x14ac:dyDescent="0.35">
      <c r="A374" s="3"/>
    </row>
    <row r="375" spans="1:1" ht="15.75" customHeight="1" x14ac:dyDescent="0.35">
      <c r="A375" s="3"/>
    </row>
    <row r="376" spans="1:1" ht="15.75" customHeight="1" x14ac:dyDescent="0.35">
      <c r="A376" s="3"/>
    </row>
    <row r="377" spans="1:1" ht="15.75" customHeight="1" x14ac:dyDescent="0.35">
      <c r="A377" s="3"/>
    </row>
    <row r="378" spans="1:1" ht="15.75" customHeight="1" x14ac:dyDescent="0.35">
      <c r="A378" s="3"/>
    </row>
    <row r="379" spans="1:1" ht="15.75" customHeight="1" x14ac:dyDescent="0.35">
      <c r="A379" s="3"/>
    </row>
    <row r="380" spans="1:1" ht="15.75" customHeight="1" x14ac:dyDescent="0.35">
      <c r="A380" s="3"/>
    </row>
    <row r="381" spans="1:1" ht="15.75" customHeight="1" x14ac:dyDescent="0.35">
      <c r="A381" s="3"/>
    </row>
    <row r="382" spans="1:1" ht="15.75" customHeight="1" x14ac:dyDescent="0.35">
      <c r="A382" s="3"/>
    </row>
    <row r="383" spans="1:1" ht="15.75" customHeight="1" x14ac:dyDescent="0.35">
      <c r="A383" s="3"/>
    </row>
    <row r="384" spans="1:1" ht="15.75" customHeight="1" x14ac:dyDescent="0.35">
      <c r="A384" s="3"/>
    </row>
    <row r="385" spans="1:1" ht="15.75" customHeight="1" x14ac:dyDescent="0.35">
      <c r="A385" s="3"/>
    </row>
    <row r="386" spans="1:1" ht="15.75" customHeight="1" x14ac:dyDescent="0.35">
      <c r="A386" s="3"/>
    </row>
    <row r="387" spans="1:1" ht="15.75" customHeight="1" x14ac:dyDescent="0.35">
      <c r="A387" s="3"/>
    </row>
    <row r="388" spans="1:1" ht="15.75" customHeight="1" x14ac:dyDescent="0.35">
      <c r="A388" s="3"/>
    </row>
    <row r="389" spans="1:1" ht="15.75" customHeight="1" x14ac:dyDescent="0.35">
      <c r="A389" s="3"/>
    </row>
    <row r="390" spans="1:1" ht="15.75" customHeight="1" x14ac:dyDescent="0.35">
      <c r="A390" s="3"/>
    </row>
    <row r="391" spans="1:1" ht="15.75" customHeight="1" x14ac:dyDescent="0.35">
      <c r="A391" s="3"/>
    </row>
    <row r="392" spans="1:1" ht="15.75" customHeight="1" x14ac:dyDescent="0.35">
      <c r="A392" s="3"/>
    </row>
    <row r="393" spans="1:1" ht="15.75" customHeight="1" x14ac:dyDescent="0.35">
      <c r="A393" s="3"/>
    </row>
    <row r="394" spans="1:1" ht="15.75" customHeight="1" x14ac:dyDescent="0.35">
      <c r="A394" s="3"/>
    </row>
    <row r="395" spans="1:1" ht="15.75" customHeight="1" x14ac:dyDescent="0.35">
      <c r="A395" s="3"/>
    </row>
    <row r="396" spans="1:1" ht="15.75" customHeight="1" x14ac:dyDescent="0.35">
      <c r="A396" s="3"/>
    </row>
    <row r="397" spans="1:1" ht="15.75" customHeight="1" x14ac:dyDescent="0.35">
      <c r="A397" s="3"/>
    </row>
    <row r="398" spans="1:1" ht="15.75" customHeight="1" x14ac:dyDescent="0.35">
      <c r="A398" s="3"/>
    </row>
    <row r="399" spans="1:1" ht="15.75" customHeight="1" x14ac:dyDescent="0.35">
      <c r="A399" s="3"/>
    </row>
    <row r="400" spans="1:1" ht="15.75" customHeight="1" x14ac:dyDescent="0.35">
      <c r="A400" s="3"/>
    </row>
    <row r="401" spans="1:1" ht="15.75" customHeight="1" x14ac:dyDescent="0.35">
      <c r="A401" s="3"/>
    </row>
    <row r="402" spans="1:1" ht="15.75" customHeight="1" x14ac:dyDescent="0.35">
      <c r="A402" s="3"/>
    </row>
    <row r="403" spans="1:1" ht="15.75" customHeight="1" x14ac:dyDescent="0.35">
      <c r="A403" s="3"/>
    </row>
    <row r="404" spans="1:1" ht="15.75" customHeight="1" x14ac:dyDescent="0.35">
      <c r="A404" s="3"/>
    </row>
    <row r="405" spans="1:1" ht="15.75" customHeight="1" x14ac:dyDescent="0.35">
      <c r="A405" s="3"/>
    </row>
    <row r="406" spans="1:1" ht="15.75" customHeight="1" x14ac:dyDescent="0.35">
      <c r="A406" s="3"/>
    </row>
    <row r="407" spans="1:1" ht="15.75" customHeight="1" x14ac:dyDescent="0.35">
      <c r="A407" s="3"/>
    </row>
    <row r="408" spans="1:1" ht="15.75" customHeight="1" x14ac:dyDescent="0.35">
      <c r="A408" s="3"/>
    </row>
    <row r="409" spans="1:1" ht="15.75" customHeight="1" x14ac:dyDescent="0.35">
      <c r="A409" s="3"/>
    </row>
    <row r="410" spans="1:1" ht="15.75" customHeight="1" x14ac:dyDescent="0.35">
      <c r="A410" s="3"/>
    </row>
    <row r="411" spans="1:1" ht="15.75" customHeight="1" x14ac:dyDescent="0.35">
      <c r="A411" s="3"/>
    </row>
    <row r="412" spans="1:1" ht="15.75" customHeight="1" x14ac:dyDescent="0.35">
      <c r="A412" s="3"/>
    </row>
    <row r="413" spans="1:1" ht="15.75" customHeight="1" x14ac:dyDescent="0.35">
      <c r="A413" s="3"/>
    </row>
    <row r="414" spans="1:1" ht="15.75" customHeight="1" x14ac:dyDescent="0.35">
      <c r="A414" s="3"/>
    </row>
    <row r="415" spans="1:1" ht="15.75" customHeight="1" x14ac:dyDescent="0.35">
      <c r="A415" s="3"/>
    </row>
    <row r="416" spans="1:1" ht="15.75" customHeight="1" x14ac:dyDescent="0.35">
      <c r="A416" s="3"/>
    </row>
    <row r="417" spans="1:1" ht="15.75" customHeight="1" x14ac:dyDescent="0.35">
      <c r="A417" s="3"/>
    </row>
    <row r="418" spans="1:1" ht="15.75" customHeight="1" x14ac:dyDescent="0.35">
      <c r="A418" s="3"/>
    </row>
    <row r="419" spans="1:1" ht="15.75" customHeight="1" x14ac:dyDescent="0.35">
      <c r="A419" s="3"/>
    </row>
    <row r="420" spans="1:1" ht="15.75" customHeight="1" x14ac:dyDescent="0.35">
      <c r="A420" s="3"/>
    </row>
    <row r="421" spans="1:1" ht="15.75" customHeight="1" x14ac:dyDescent="0.35">
      <c r="A421" s="3"/>
    </row>
    <row r="422" spans="1:1" ht="15.75" customHeight="1" x14ac:dyDescent="0.35">
      <c r="A422" s="3"/>
    </row>
    <row r="423" spans="1:1" ht="15.75" customHeight="1" x14ac:dyDescent="0.35">
      <c r="A423" s="3"/>
    </row>
    <row r="424" spans="1:1" ht="15.75" customHeight="1" x14ac:dyDescent="0.35">
      <c r="A424" s="3"/>
    </row>
    <row r="425" spans="1:1" ht="15.75" customHeight="1" x14ac:dyDescent="0.35">
      <c r="A425" s="3"/>
    </row>
    <row r="426" spans="1:1" ht="15.75" customHeight="1" x14ac:dyDescent="0.35">
      <c r="A426" s="3"/>
    </row>
    <row r="427" spans="1:1" ht="15.75" customHeight="1" x14ac:dyDescent="0.35">
      <c r="A427" s="3"/>
    </row>
    <row r="428" spans="1:1" ht="15.75" customHeight="1" x14ac:dyDescent="0.35">
      <c r="A428" s="3"/>
    </row>
    <row r="429" spans="1:1" ht="15.75" customHeight="1" x14ac:dyDescent="0.35">
      <c r="A429" s="3"/>
    </row>
    <row r="430" spans="1:1" ht="15.75" customHeight="1" x14ac:dyDescent="0.35">
      <c r="A430" s="3"/>
    </row>
    <row r="431" spans="1:1" ht="15.75" customHeight="1" x14ac:dyDescent="0.35">
      <c r="A431" s="3"/>
    </row>
    <row r="432" spans="1:1" ht="15.75" customHeight="1" x14ac:dyDescent="0.35">
      <c r="A432" s="3"/>
    </row>
    <row r="433" spans="1:1" ht="15.75" customHeight="1" x14ac:dyDescent="0.35">
      <c r="A433" s="3"/>
    </row>
    <row r="434" spans="1:1" ht="15.75" customHeight="1" x14ac:dyDescent="0.35">
      <c r="A434" s="3"/>
    </row>
    <row r="435" spans="1:1" ht="15.75" customHeight="1" x14ac:dyDescent="0.35">
      <c r="A435" s="3"/>
    </row>
    <row r="436" spans="1:1" ht="15.75" customHeight="1" x14ac:dyDescent="0.35">
      <c r="A436" s="3"/>
    </row>
    <row r="437" spans="1:1" ht="15.75" customHeight="1" x14ac:dyDescent="0.35">
      <c r="A437" s="3"/>
    </row>
    <row r="438" spans="1:1" ht="15.75" customHeight="1" x14ac:dyDescent="0.35">
      <c r="A438" s="3"/>
    </row>
    <row r="439" spans="1:1" ht="15.75" customHeight="1" x14ac:dyDescent="0.35">
      <c r="A439" s="3"/>
    </row>
    <row r="440" spans="1:1" ht="15.75" customHeight="1" x14ac:dyDescent="0.35">
      <c r="A440" s="3"/>
    </row>
    <row r="441" spans="1:1" ht="15.75" customHeight="1" x14ac:dyDescent="0.35">
      <c r="A441" s="3"/>
    </row>
    <row r="442" spans="1:1" ht="15.75" customHeight="1" x14ac:dyDescent="0.35">
      <c r="A442" s="3"/>
    </row>
    <row r="443" spans="1:1" ht="15.75" customHeight="1" x14ac:dyDescent="0.35">
      <c r="A443" s="3"/>
    </row>
    <row r="444" spans="1:1" ht="15.75" customHeight="1" x14ac:dyDescent="0.35">
      <c r="A444" s="3"/>
    </row>
    <row r="445" spans="1:1" ht="15.75" customHeight="1" x14ac:dyDescent="0.35">
      <c r="A445" s="3"/>
    </row>
    <row r="446" spans="1:1" ht="15.75" customHeight="1" x14ac:dyDescent="0.35">
      <c r="A446" s="3"/>
    </row>
    <row r="447" spans="1:1" ht="15.75" customHeight="1" x14ac:dyDescent="0.35">
      <c r="A447" s="3"/>
    </row>
    <row r="448" spans="1:1" ht="15.75" customHeight="1" x14ac:dyDescent="0.35">
      <c r="A448" s="3"/>
    </row>
    <row r="449" spans="1:1" ht="15.75" customHeight="1" x14ac:dyDescent="0.35">
      <c r="A449" s="3"/>
    </row>
    <row r="450" spans="1:1" ht="15.75" customHeight="1" x14ac:dyDescent="0.35">
      <c r="A450" s="3"/>
    </row>
    <row r="451" spans="1:1" ht="15.75" customHeight="1" x14ac:dyDescent="0.35">
      <c r="A451" s="3"/>
    </row>
    <row r="452" spans="1:1" ht="15.75" customHeight="1" x14ac:dyDescent="0.35">
      <c r="A452" s="3"/>
    </row>
    <row r="453" spans="1:1" ht="15.75" customHeight="1" x14ac:dyDescent="0.35">
      <c r="A453" s="3"/>
    </row>
    <row r="454" spans="1:1" ht="15.75" customHeight="1" x14ac:dyDescent="0.35">
      <c r="A454" s="3"/>
    </row>
    <row r="455" spans="1:1" ht="15.75" customHeight="1" x14ac:dyDescent="0.35">
      <c r="A455" s="3"/>
    </row>
    <row r="456" spans="1:1" ht="15.75" customHeight="1" x14ac:dyDescent="0.35">
      <c r="A456" s="3"/>
    </row>
    <row r="457" spans="1:1" ht="15.75" customHeight="1" x14ac:dyDescent="0.35">
      <c r="A457" s="3"/>
    </row>
    <row r="458" spans="1:1" ht="15.75" customHeight="1" x14ac:dyDescent="0.35">
      <c r="A458" s="3"/>
    </row>
    <row r="459" spans="1:1" ht="15.75" customHeight="1" x14ac:dyDescent="0.35">
      <c r="A459" s="3"/>
    </row>
    <row r="460" spans="1:1" ht="15.75" customHeight="1" x14ac:dyDescent="0.35">
      <c r="A460" s="3"/>
    </row>
    <row r="461" spans="1:1" ht="15.75" customHeight="1" x14ac:dyDescent="0.35">
      <c r="A461" s="3"/>
    </row>
    <row r="462" spans="1:1" ht="15.75" customHeight="1" x14ac:dyDescent="0.35">
      <c r="A462" s="3"/>
    </row>
    <row r="463" spans="1:1" ht="15.75" customHeight="1" x14ac:dyDescent="0.35">
      <c r="A463" s="3"/>
    </row>
    <row r="464" spans="1:1" ht="15.75" customHeight="1" x14ac:dyDescent="0.35">
      <c r="A464" s="3"/>
    </row>
    <row r="465" spans="1:1" ht="15.75" customHeight="1" x14ac:dyDescent="0.35">
      <c r="A465" s="3"/>
    </row>
    <row r="466" spans="1:1" ht="15.75" customHeight="1" x14ac:dyDescent="0.35">
      <c r="A466" s="3"/>
    </row>
    <row r="467" spans="1:1" ht="15.75" customHeight="1" x14ac:dyDescent="0.35">
      <c r="A467" s="3"/>
    </row>
    <row r="468" spans="1:1" ht="15.75" customHeight="1" x14ac:dyDescent="0.35">
      <c r="A468" s="3"/>
    </row>
    <row r="469" spans="1:1" ht="15.75" customHeight="1" x14ac:dyDescent="0.35">
      <c r="A469" s="3"/>
    </row>
    <row r="470" spans="1:1" ht="15.75" customHeight="1" x14ac:dyDescent="0.35">
      <c r="A470" s="3"/>
    </row>
    <row r="471" spans="1:1" ht="15.75" customHeight="1" x14ac:dyDescent="0.35">
      <c r="A471" s="3"/>
    </row>
    <row r="472" spans="1:1" ht="15.75" customHeight="1" x14ac:dyDescent="0.35">
      <c r="A472" s="3"/>
    </row>
    <row r="473" spans="1:1" ht="15.75" customHeight="1" x14ac:dyDescent="0.35">
      <c r="A473" s="3"/>
    </row>
    <row r="474" spans="1:1" ht="15.75" customHeight="1" x14ac:dyDescent="0.35">
      <c r="A474" s="3"/>
    </row>
    <row r="475" spans="1:1" ht="15.75" customHeight="1" x14ac:dyDescent="0.35">
      <c r="A475" s="3"/>
    </row>
    <row r="476" spans="1:1" ht="15.75" customHeight="1" x14ac:dyDescent="0.35">
      <c r="A476" s="3"/>
    </row>
    <row r="477" spans="1:1" ht="15.75" customHeight="1" x14ac:dyDescent="0.35">
      <c r="A477" s="3"/>
    </row>
    <row r="478" spans="1:1" ht="15.75" customHeight="1" x14ac:dyDescent="0.35">
      <c r="A478" s="3"/>
    </row>
    <row r="479" spans="1:1" ht="15.75" customHeight="1" x14ac:dyDescent="0.35">
      <c r="A479" s="3"/>
    </row>
    <row r="480" spans="1:1" ht="15.75" customHeight="1" x14ac:dyDescent="0.35">
      <c r="A480" s="3"/>
    </row>
    <row r="481" spans="1:1" ht="15.75" customHeight="1" x14ac:dyDescent="0.35">
      <c r="A481" s="3"/>
    </row>
    <row r="482" spans="1:1" ht="15.75" customHeight="1" x14ac:dyDescent="0.35">
      <c r="A482" s="3"/>
    </row>
    <row r="483" spans="1:1" ht="15.75" customHeight="1" x14ac:dyDescent="0.35">
      <c r="A483" s="3"/>
    </row>
    <row r="484" spans="1:1" ht="15.75" customHeight="1" x14ac:dyDescent="0.35">
      <c r="A484" s="3"/>
    </row>
    <row r="485" spans="1:1" ht="15.75" customHeight="1" x14ac:dyDescent="0.35">
      <c r="A485" s="3"/>
    </row>
    <row r="486" spans="1:1" ht="15.75" customHeight="1" x14ac:dyDescent="0.35">
      <c r="A486" s="3"/>
    </row>
    <row r="487" spans="1:1" ht="15.75" customHeight="1" x14ac:dyDescent="0.35">
      <c r="A487" s="3"/>
    </row>
    <row r="488" spans="1:1" ht="15.75" customHeight="1" x14ac:dyDescent="0.35">
      <c r="A488" s="3"/>
    </row>
    <row r="489" spans="1:1" ht="15.75" customHeight="1" x14ac:dyDescent="0.35">
      <c r="A489" s="3"/>
    </row>
    <row r="490" spans="1:1" ht="15.75" customHeight="1" x14ac:dyDescent="0.35">
      <c r="A490" s="3"/>
    </row>
    <row r="491" spans="1:1" ht="15.75" customHeight="1" x14ac:dyDescent="0.35">
      <c r="A491" s="3"/>
    </row>
    <row r="492" spans="1:1" ht="15.75" customHeight="1" x14ac:dyDescent="0.35">
      <c r="A492" s="3"/>
    </row>
    <row r="493" spans="1:1" ht="15.75" customHeight="1" x14ac:dyDescent="0.35">
      <c r="A493" s="3"/>
    </row>
    <row r="494" spans="1:1" ht="15.75" customHeight="1" x14ac:dyDescent="0.35">
      <c r="A494" s="3"/>
    </row>
    <row r="495" spans="1:1" ht="15.75" customHeight="1" x14ac:dyDescent="0.35">
      <c r="A495" s="3"/>
    </row>
    <row r="496" spans="1:1" ht="15.75" customHeight="1" x14ac:dyDescent="0.35">
      <c r="A496" s="3"/>
    </row>
    <row r="497" spans="1:1" ht="15.75" customHeight="1" x14ac:dyDescent="0.35">
      <c r="A497" s="3"/>
    </row>
    <row r="498" spans="1:1" ht="15.75" customHeight="1" x14ac:dyDescent="0.35">
      <c r="A498" s="3"/>
    </row>
    <row r="499" spans="1:1" ht="15.75" customHeight="1" x14ac:dyDescent="0.35">
      <c r="A499" s="3"/>
    </row>
    <row r="500" spans="1:1" ht="15.75" customHeight="1" x14ac:dyDescent="0.35">
      <c r="A500" s="3"/>
    </row>
    <row r="501" spans="1:1" ht="15.75" customHeight="1" x14ac:dyDescent="0.35">
      <c r="A501" s="3"/>
    </row>
    <row r="502" spans="1:1" ht="15.75" customHeight="1" x14ac:dyDescent="0.35">
      <c r="A502" s="3"/>
    </row>
    <row r="503" spans="1:1" ht="15.75" customHeight="1" x14ac:dyDescent="0.35">
      <c r="A503" s="3"/>
    </row>
    <row r="504" spans="1:1" ht="15.75" customHeight="1" x14ac:dyDescent="0.35">
      <c r="A504" s="3"/>
    </row>
    <row r="505" spans="1:1" ht="15.75" customHeight="1" x14ac:dyDescent="0.35">
      <c r="A505" s="3"/>
    </row>
    <row r="506" spans="1:1" ht="15.75" customHeight="1" x14ac:dyDescent="0.35">
      <c r="A506" s="3"/>
    </row>
    <row r="507" spans="1:1" ht="15.75" customHeight="1" x14ac:dyDescent="0.35">
      <c r="A507" s="3"/>
    </row>
    <row r="508" spans="1:1" ht="15.75" customHeight="1" x14ac:dyDescent="0.35">
      <c r="A508" s="3"/>
    </row>
    <row r="509" spans="1:1" ht="15.75" customHeight="1" x14ac:dyDescent="0.35">
      <c r="A509" s="3"/>
    </row>
    <row r="510" spans="1:1" ht="15.75" customHeight="1" x14ac:dyDescent="0.35">
      <c r="A510" s="3"/>
    </row>
    <row r="511" spans="1:1" ht="15.75" customHeight="1" x14ac:dyDescent="0.35">
      <c r="A511" s="3"/>
    </row>
    <row r="512" spans="1:1" ht="15.75" customHeight="1" x14ac:dyDescent="0.35">
      <c r="A512" s="3"/>
    </row>
    <row r="513" spans="1:1" ht="15.75" customHeight="1" x14ac:dyDescent="0.35">
      <c r="A513" s="3"/>
    </row>
    <row r="514" spans="1:1" ht="15.75" customHeight="1" x14ac:dyDescent="0.35">
      <c r="A514" s="3"/>
    </row>
    <row r="515" spans="1:1" ht="15.75" customHeight="1" x14ac:dyDescent="0.35">
      <c r="A515" s="3"/>
    </row>
    <row r="516" spans="1:1" ht="15.75" customHeight="1" x14ac:dyDescent="0.35">
      <c r="A516" s="3"/>
    </row>
    <row r="517" spans="1:1" ht="15.75" customHeight="1" x14ac:dyDescent="0.35">
      <c r="A517" s="3"/>
    </row>
    <row r="518" spans="1:1" ht="15.75" customHeight="1" x14ac:dyDescent="0.35">
      <c r="A518" s="3"/>
    </row>
    <row r="519" spans="1:1" ht="15.75" customHeight="1" x14ac:dyDescent="0.35">
      <c r="A519" s="3"/>
    </row>
    <row r="520" spans="1:1" ht="15.75" customHeight="1" x14ac:dyDescent="0.35">
      <c r="A520" s="3"/>
    </row>
    <row r="521" spans="1:1" ht="15.75" customHeight="1" x14ac:dyDescent="0.35">
      <c r="A521" s="3"/>
    </row>
    <row r="522" spans="1:1" ht="15.75" customHeight="1" x14ac:dyDescent="0.35">
      <c r="A522" s="3"/>
    </row>
    <row r="523" spans="1:1" ht="15.75" customHeight="1" x14ac:dyDescent="0.35">
      <c r="A523" s="3"/>
    </row>
    <row r="524" spans="1:1" ht="15.75" customHeight="1" x14ac:dyDescent="0.35">
      <c r="A524" s="3"/>
    </row>
    <row r="525" spans="1:1" ht="15.75" customHeight="1" x14ac:dyDescent="0.35">
      <c r="A525" s="3"/>
    </row>
    <row r="526" spans="1:1" ht="15.75" customHeight="1" x14ac:dyDescent="0.35">
      <c r="A526" s="3"/>
    </row>
    <row r="527" spans="1:1" ht="15.75" customHeight="1" x14ac:dyDescent="0.35">
      <c r="A527" s="3"/>
    </row>
    <row r="528" spans="1:1" ht="15.75" customHeight="1" x14ac:dyDescent="0.35">
      <c r="A528" s="3"/>
    </row>
    <row r="529" spans="1:1" ht="15.75" customHeight="1" x14ac:dyDescent="0.35">
      <c r="A529" s="3"/>
    </row>
    <row r="530" spans="1:1" ht="15.75" customHeight="1" x14ac:dyDescent="0.35">
      <c r="A530" s="3"/>
    </row>
    <row r="531" spans="1:1" ht="15.75" customHeight="1" x14ac:dyDescent="0.35">
      <c r="A531" s="3"/>
    </row>
    <row r="532" spans="1:1" ht="15.75" customHeight="1" x14ac:dyDescent="0.35">
      <c r="A532" s="3"/>
    </row>
    <row r="533" spans="1:1" ht="15.75" customHeight="1" x14ac:dyDescent="0.35">
      <c r="A533" s="3"/>
    </row>
    <row r="534" spans="1:1" ht="15.75" customHeight="1" x14ac:dyDescent="0.35">
      <c r="A534" s="3"/>
    </row>
    <row r="535" spans="1:1" ht="15.75" customHeight="1" x14ac:dyDescent="0.35">
      <c r="A535" s="3"/>
    </row>
    <row r="536" spans="1:1" ht="15.75" customHeight="1" x14ac:dyDescent="0.35">
      <c r="A536" s="3"/>
    </row>
    <row r="537" spans="1:1" ht="15.75" customHeight="1" x14ac:dyDescent="0.35">
      <c r="A537" s="3"/>
    </row>
    <row r="538" spans="1:1" ht="15.75" customHeight="1" x14ac:dyDescent="0.35">
      <c r="A538" s="3"/>
    </row>
    <row r="539" spans="1:1" ht="15.75" customHeight="1" x14ac:dyDescent="0.35">
      <c r="A539" s="3"/>
    </row>
    <row r="540" spans="1:1" ht="15.75" customHeight="1" x14ac:dyDescent="0.35">
      <c r="A540" s="3"/>
    </row>
    <row r="541" spans="1:1" ht="15.75" customHeight="1" x14ac:dyDescent="0.35">
      <c r="A541" s="3"/>
    </row>
    <row r="542" spans="1:1" ht="15.75" customHeight="1" x14ac:dyDescent="0.35">
      <c r="A542" s="3"/>
    </row>
    <row r="543" spans="1:1" ht="15.75" customHeight="1" x14ac:dyDescent="0.35">
      <c r="A543" s="3"/>
    </row>
    <row r="544" spans="1:1" ht="15.75" customHeight="1" x14ac:dyDescent="0.35">
      <c r="A544" s="3"/>
    </row>
    <row r="545" spans="1:1" ht="15.75" customHeight="1" x14ac:dyDescent="0.35">
      <c r="A545" s="3"/>
    </row>
    <row r="546" spans="1:1" ht="15.75" customHeight="1" x14ac:dyDescent="0.35">
      <c r="A546" s="3"/>
    </row>
    <row r="547" spans="1:1" ht="15.75" customHeight="1" x14ac:dyDescent="0.35">
      <c r="A547" s="3"/>
    </row>
    <row r="548" spans="1:1" ht="15.75" customHeight="1" x14ac:dyDescent="0.35">
      <c r="A548" s="3"/>
    </row>
    <row r="549" spans="1:1" ht="15.75" customHeight="1" x14ac:dyDescent="0.35">
      <c r="A549" s="3"/>
    </row>
    <row r="550" spans="1:1" ht="15.75" customHeight="1" x14ac:dyDescent="0.35">
      <c r="A550" s="3"/>
    </row>
    <row r="551" spans="1:1" ht="15.75" customHeight="1" x14ac:dyDescent="0.35">
      <c r="A551" s="3"/>
    </row>
    <row r="552" spans="1:1" ht="15.75" customHeight="1" x14ac:dyDescent="0.35">
      <c r="A552" s="3"/>
    </row>
    <row r="553" spans="1:1" ht="15.75" customHeight="1" x14ac:dyDescent="0.35">
      <c r="A553" s="3"/>
    </row>
    <row r="554" spans="1:1" ht="15.75" customHeight="1" x14ac:dyDescent="0.35">
      <c r="A554" s="3"/>
    </row>
    <row r="555" spans="1:1" ht="15.75" customHeight="1" x14ac:dyDescent="0.35">
      <c r="A555" s="3"/>
    </row>
    <row r="556" spans="1:1" ht="15.75" customHeight="1" x14ac:dyDescent="0.35">
      <c r="A556" s="3"/>
    </row>
    <row r="557" spans="1:1" ht="15.75" customHeight="1" x14ac:dyDescent="0.35">
      <c r="A557" s="3"/>
    </row>
    <row r="558" spans="1:1" ht="15.75" customHeight="1" x14ac:dyDescent="0.35">
      <c r="A558" s="3"/>
    </row>
    <row r="559" spans="1:1" ht="15.75" customHeight="1" x14ac:dyDescent="0.35">
      <c r="A559" s="3"/>
    </row>
    <row r="560" spans="1:1" ht="15.75" customHeight="1" x14ac:dyDescent="0.35">
      <c r="A560" s="3"/>
    </row>
    <row r="561" spans="1:1" ht="15.75" customHeight="1" x14ac:dyDescent="0.35">
      <c r="A561" s="3"/>
    </row>
    <row r="562" spans="1:1" ht="15.75" customHeight="1" x14ac:dyDescent="0.35">
      <c r="A562" s="3"/>
    </row>
    <row r="563" spans="1:1" ht="15.75" customHeight="1" x14ac:dyDescent="0.35">
      <c r="A563" s="3"/>
    </row>
    <row r="564" spans="1:1" ht="15.75" customHeight="1" x14ac:dyDescent="0.35">
      <c r="A564" s="3"/>
    </row>
    <row r="565" spans="1:1" ht="15.75" customHeight="1" x14ac:dyDescent="0.35">
      <c r="A565" s="3"/>
    </row>
    <row r="566" spans="1:1" ht="15.75" customHeight="1" x14ac:dyDescent="0.35">
      <c r="A566" s="3"/>
    </row>
    <row r="567" spans="1:1" ht="15.75" customHeight="1" x14ac:dyDescent="0.35">
      <c r="A567" s="3"/>
    </row>
    <row r="568" spans="1:1" ht="15.75" customHeight="1" x14ac:dyDescent="0.35">
      <c r="A568" s="3"/>
    </row>
    <row r="569" spans="1:1" ht="15.75" customHeight="1" x14ac:dyDescent="0.35">
      <c r="A569" s="3"/>
    </row>
    <row r="570" spans="1:1" ht="15.75" customHeight="1" x14ac:dyDescent="0.35">
      <c r="A570" s="3"/>
    </row>
    <row r="571" spans="1:1" ht="15.75" customHeight="1" x14ac:dyDescent="0.35">
      <c r="A571" s="3"/>
    </row>
    <row r="572" spans="1:1" ht="15.75" customHeight="1" x14ac:dyDescent="0.35">
      <c r="A572" s="3"/>
    </row>
    <row r="573" spans="1:1" ht="15.75" customHeight="1" x14ac:dyDescent="0.35">
      <c r="A573" s="3"/>
    </row>
    <row r="574" spans="1:1" ht="15.75" customHeight="1" x14ac:dyDescent="0.35">
      <c r="A574" s="3"/>
    </row>
    <row r="575" spans="1:1" ht="15.75" customHeight="1" x14ac:dyDescent="0.35">
      <c r="A575" s="3"/>
    </row>
    <row r="576" spans="1:1" ht="15.75" customHeight="1" x14ac:dyDescent="0.35">
      <c r="A576" s="3"/>
    </row>
    <row r="577" spans="1:1" ht="15.75" customHeight="1" x14ac:dyDescent="0.35">
      <c r="A577" s="3"/>
    </row>
    <row r="578" spans="1:1" ht="15.75" customHeight="1" x14ac:dyDescent="0.35">
      <c r="A578" s="3"/>
    </row>
    <row r="579" spans="1:1" ht="15.75" customHeight="1" x14ac:dyDescent="0.35">
      <c r="A579" s="3"/>
    </row>
    <row r="580" spans="1:1" ht="15.75" customHeight="1" x14ac:dyDescent="0.35">
      <c r="A580" s="3"/>
    </row>
    <row r="581" spans="1:1" ht="15.75" customHeight="1" x14ac:dyDescent="0.35">
      <c r="A581" s="3"/>
    </row>
    <row r="582" spans="1:1" ht="15.75" customHeight="1" x14ac:dyDescent="0.35">
      <c r="A582" s="3"/>
    </row>
    <row r="583" spans="1:1" ht="15.75" customHeight="1" x14ac:dyDescent="0.35">
      <c r="A583" s="3"/>
    </row>
    <row r="584" spans="1:1" ht="15.75" customHeight="1" x14ac:dyDescent="0.35">
      <c r="A584" s="3"/>
    </row>
    <row r="585" spans="1:1" ht="15.75" customHeight="1" x14ac:dyDescent="0.35">
      <c r="A585" s="3"/>
    </row>
    <row r="586" spans="1:1" ht="15.75" customHeight="1" x14ac:dyDescent="0.35">
      <c r="A586" s="3"/>
    </row>
    <row r="587" spans="1:1" ht="15.75" customHeight="1" x14ac:dyDescent="0.35">
      <c r="A587" s="3"/>
    </row>
    <row r="588" spans="1:1" ht="15.75" customHeight="1" x14ac:dyDescent="0.35">
      <c r="A588" s="3"/>
    </row>
    <row r="589" spans="1:1" ht="15.75" customHeight="1" x14ac:dyDescent="0.35">
      <c r="A589" s="3"/>
    </row>
    <row r="590" spans="1:1" ht="15.75" customHeight="1" x14ac:dyDescent="0.35">
      <c r="A590" s="3"/>
    </row>
    <row r="591" spans="1:1" ht="15.75" customHeight="1" x14ac:dyDescent="0.35">
      <c r="A591" s="3"/>
    </row>
    <row r="592" spans="1:1" ht="15.75" customHeight="1" x14ac:dyDescent="0.35">
      <c r="A592" s="3"/>
    </row>
    <row r="593" spans="1:1" ht="15.75" customHeight="1" x14ac:dyDescent="0.35">
      <c r="A593" s="3"/>
    </row>
    <row r="594" spans="1:1" ht="15.75" customHeight="1" x14ac:dyDescent="0.35">
      <c r="A594" s="3"/>
    </row>
    <row r="595" spans="1:1" ht="15.75" customHeight="1" x14ac:dyDescent="0.35">
      <c r="A595" s="3"/>
    </row>
    <row r="596" spans="1:1" ht="15.75" customHeight="1" x14ac:dyDescent="0.35">
      <c r="A596" s="3"/>
    </row>
    <row r="597" spans="1:1" ht="15.75" customHeight="1" x14ac:dyDescent="0.35">
      <c r="A597" s="3"/>
    </row>
    <row r="598" spans="1:1" ht="15.75" customHeight="1" x14ac:dyDescent="0.35">
      <c r="A598" s="3"/>
    </row>
    <row r="599" spans="1:1" ht="15.75" customHeight="1" x14ac:dyDescent="0.35">
      <c r="A599" s="3"/>
    </row>
    <row r="600" spans="1:1" ht="15.75" customHeight="1" x14ac:dyDescent="0.35">
      <c r="A600" s="3"/>
    </row>
    <row r="601" spans="1:1" ht="15.75" customHeight="1" x14ac:dyDescent="0.35">
      <c r="A601" s="3"/>
    </row>
    <row r="602" spans="1:1" ht="15.75" customHeight="1" x14ac:dyDescent="0.35">
      <c r="A602" s="3"/>
    </row>
    <row r="603" spans="1:1" ht="15.75" customHeight="1" x14ac:dyDescent="0.35">
      <c r="A603" s="3"/>
    </row>
    <row r="604" spans="1:1" ht="15.75" customHeight="1" x14ac:dyDescent="0.35">
      <c r="A604" s="3"/>
    </row>
    <row r="605" spans="1:1" ht="15.75" customHeight="1" x14ac:dyDescent="0.35">
      <c r="A605" s="3"/>
    </row>
    <row r="606" spans="1:1" ht="15.75" customHeight="1" x14ac:dyDescent="0.35">
      <c r="A606" s="3"/>
    </row>
    <row r="607" spans="1:1" ht="15.75" customHeight="1" x14ac:dyDescent="0.35">
      <c r="A607" s="3"/>
    </row>
    <row r="608" spans="1:1" ht="15.75" customHeight="1" x14ac:dyDescent="0.35">
      <c r="A608" s="3"/>
    </row>
    <row r="609" spans="1:1" ht="15.75" customHeight="1" x14ac:dyDescent="0.35">
      <c r="A609" s="3"/>
    </row>
    <row r="610" spans="1:1" ht="15.75" customHeight="1" x14ac:dyDescent="0.35">
      <c r="A610" s="3"/>
    </row>
    <row r="611" spans="1:1" ht="15.75" customHeight="1" x14ac:dyDescent="0.35">
      <c r="A611" s="3"/>
    </row>
    <row r="612" spans="1:1" ht="15.75" customHeight="1" x14ac:dyDescent="0.35">
      <c r="A612" s="3"/>
    </row>
    <row r="613" spans="1:1" ht="15.75" customHeight="1" x14ac:dyDescent="0.35">
      <c r="A613" s="3"/>
    </row>
    <row r="614" spans="1:1" ht="15.75" customHeight="1" x14ac:dyDescent="0.35">
      <c r="A614" s="3"/>
    </row>
    <row r="615" spans="1:1" ht="15.75" customHeight="1" x14ac:dyDescent="0.35">
      <c r="A615" s="3"/>
    </row>
    <row r="616" spans="1:1" ht="15.75" customHeight="1" x14ac:dyDescent="0.35">
      <c r="A616" s="3"/>
    </row>
    <row r="617" spans="1:1" ht="15.75" customHeight="1" x14ac:dyDescent="0.35">
      <c r="A617" s="3"/>
    </row>
    <row r="618" spans="1:1" ht="15.75" customHeight="1" x14ac:dyDescent="0.35">
      <c r="A618" s="3"/>
    </row>
    <row r="619" spans="1:1" ht="15.75" customHeight="1" x14ac:dyDescent="0.35">
      <c r="A619" s="3"/>
    </row>
    <row r="620" spans="1:1" ht="15.75" customHeight="1" x14ac:dyDescent="0.35">
      <c r="A620" s="3"/>
    </row>
    <row r="621" spans="1:1" ht="15.75" customHeight="1" x14ac:dyDescent="0.35">
      <c r="A621" s="3"/>
    </row>
    <row r="622" spans="1:1" ht="15.75" customHeight="1" x14ac:dyDescent="0.35">
      <c r="A622" s="3"/>
    </row>
    <row r="623" spans="1:1" ht="15.75" customHeight="1" x14ac:dyDescent="0.35">
      <c r="A623" s="3"/>
    </row>
    <row r="624" spans="1:1" ht="15.75" customHeight="1" x14ac:dyDescent="0.35">
      <c r="A624" s="3"/>
    </row>
    <row r="625" spans="1:1" ht="15.75" customHeight="1" x14ac:dyDescent="0.35">
      <c r="A625" s="3"/>
    </row>
    <row r="626" spans="1:1" ht="15.75" customHeight="1" x14ac:dyDescent="0.35">
      <c r="A626" s="3"/>
    </row>
    <row r="627" spans="1:1" ht="15.75" customHeight="1" x14ac:dyDescent="0.35">
      <c r="A627" s="3"/>
    </row>
    <row r="628" spans="1:1" ht="15.75" customHeight="1" x14ac:dyDescent="0.35">
      <c r="A628" s="3"/>
    </row>
    <row r="629" spans="1:1" ht="15.75" customHeight="1" x14ac:dyDescent="0.35">
      <c r="A629" s="3"/>
    </row>
    <row r="630" spans="1:1" ht="15.75" customHeight="1" x14ac:dyDescent="0.35">
      <c r="A630" s="3"/>
    </row>
    <row r="631" spans="1:1" ht="15.75" customHeight="1" x14ac:dyDescent="0.35">
      <c r="A631" s="3"/>
    </row>
    <row r="632" spans="1:1" ht="15.75" customHeight="1" x14ac:dyDescent="0.35">
      <c r="A632" s="3"/>
    </row>
    <row r="633" spans="1:1" ht="15.75" customHeight="1" x14ac:dyDescent="0.35">
      <c r="A633" s="3"/>
    </row>
    <row r="634" spans="1:1" ht="15.75" customHeight="1" x14ac:dyDescent="0.35">
      <c r="A634" s="3"/>
    </row>
    <row r="635" spans="1:1" ht="15.75" customHeight="1" x14ac:dyDescent="0.35">
      <c r="A635" s="3"/>
    </row>
    <row r="636" spans="1:1" ht="15.75" customHeight="1" x14ac:dyDescent="0.35">
      <c r="A636" s="3"/>
    </row>
    <row r="637" spans="1:1" ht="15.75" customHeight="1" x14ac:dyDescent="0.35">
      <c r="A637" s="3"/>
    </row>
    <row r="638" spans="1:1" ht="15.75" customHeight="1" x14ac:dyDescent="0.35">
      <c r="A638" s="3"/>
    </row>
    <row r="639" spans="1:1" ht="15.75" customHeight="1" x14ac:dyDescent="0.35">
      <c r="A639" s="3"/>
    </row>
    <row r="640" spans="1:1" ht="15.75" customHeight="1" x14ac:dyDescent="0.35">
      <c r="A640" s="3"/>
    </row>
    <row r="641" spans="1:1" ht="15.75" customHeight="1" x14ac:dyDescent="0.35">
      <c r="A641" s="3"/>
    </row>
    <row r="642" spans="1:1" ht="15.75" customHeight="1" x14ac:dyDescent="0.35">
      <c r="A642" s="3"/>
    </row>
    <row r="643" spans="1:1" ht="15.75" customHeight="1" x14ac:dyDescent="0.35">
      <c r="A643" s="3"/>
    </row>
    <row r="644" spans="1:1" ht="15.75" customHeight="1" x14ac:dyDescent="0.35">
      <c r="A644" s="3"/>
    </row>
    <row r="645" spans="1:1" ht="15.75" customHeight="1" x14ac:dyDescent="0.35">
      <c r="A645" s="3"/>
    </row>
    <row r="646" spans="1:1" ht="15.75" customHeight="1" x14ac:dyDescent="0.35">
      <c r="A646" s="3"/>
    </row>
    <row r="647" spans="1:1" ht="15.75" customHeight="1" x14ac:dyDescent="0.35">
      <c r="A647" s="3"/>
    </row>
    <row r="648" spans="1:1" ht="15.75" customHeight="1" x14ac:dyDescent="0.35">
      <c r="A648" s="3"/>
    </row>
    <row r="649" spans="1:1" ht="15.75" customHeight="1" x14ac:dyDescent="0.35">
      <c r="A649" s="3"/>
    </row>
    <row r="650" spans="1:1" ht="15.75" customHeight="1" x14ac:dyDescent="0.35">
      <c r="A650" s="3"/>
    </row>
    <row r="651" spans="1:1" ht="15.75" customHeight="1" x14ac:dyDescent="0.35">
      <c r="A651" s="3"/>
    </row>
    <row r="652" spans="1:1" ht="15.75" customHeight="1" x14ac:dyDescent="0.35">
      <c r="A652" s="3"/>
    </row>
    <row r="653" spans="1:1" ht="15.75" customHeight="1" x14ac:dyDescent="0.35">
      <c r="A653" s="3"/>
    </row>
    <row r="654" spans="1:1" ht="15.75" customHeight="1" x14ac:dyDescent="0.35">
      <c r="A654" s="3"/>
    </row>
    <row r="655" spans="1:1" ht="15.75" customHeight="1" x14ac:dyDescent="0.35">
      <c r="A655" s="3"/>
    </row>
    <row r="656" spans="1:1" ht="15.75" customHeight="1" x14ac:dyDescent="0.35">
      <c r="A656" s="3"/>
    </row>
    <row r="657" spans="1:1" ht="15.75" customHeight="1" x14ac:dyDescent="0.35">
      <c r="A657" s="3"/>
    </row>
    <row r="658" spans="1:1" ht="15.75" customHeight="1" x14ac:dyDescent="0.35">
      <c r="A658" s="3"/>
    </row>
    <row r="659" spans="1:1" ht="15.75" customHeight="1" x14ac:dyDescent="0.35">
      <c r="A659" s="3"/>
    </row>
    <row r="660" spans="1:1" ht="15.75" customHeight="1" x14ac:dyDescent="0.35">
      <c r="A660" s="3"/>
    </row>
    <row r="661" spans="1:1" ht="15.75" customHeight="1" x14ac:dyDescent="0.35">
      <c r="A661" s="3"/>
    </row>
    <row r="662" spans="1:1" ht="15.75" customHeight="1" x14ac:dyDescent="0.35">
      <c r="A662" s="3"/>
    </row>
    <row r="663" spans="1:1" ht="15.75" customHeight="1" x14ac:dyDescent="0.35">
      <c r="A663" s="3"/>
    </row>
    <row r="664" spans="1:1" ht="15.75" customHeight="1" x14ac:dyDescent="0.35">
      <c r="A664" s="3"/>
    </row>
    <row r="665" spans="1:1" ht="15.75" customHeight="1" x14ac:dyDescent="0.35">
      <c r="A665" s="3"/>
    </row>
    <row r="666" spans="1:1" ht="15.75" customHeight="1" x14ac:dyDescent="0.35">
      <c r="A666" s="3"/>
    </row>
    <row r="667" spans="1:1" ht="15.75" customHeight="1" x14ac:dyDescent="0.35">
      <c r="A667" s="3"/>
    </row>
    <row r="668" spans="1:1" ht="15.75" customHeight="1" x14ac:dyDescent="0.35">
      <c r="A668" s="3"/>
    </row>
    <row r="669" spans="1:1" ht="15.75" customHeight="1" x14ac:dyDescent="0.35">
      <c r="A669" s="3"/>
    </row>
    <row r="670" spans="1:1" ht="15.75" customHeight="1" x14ac:dyDescent="0.35">
      <c r="A670" s="3"/>
    </row>
    <row r="671" spans="1:1" ht="15.75" customHeight="1" x14ac:dyDescent="0.35">
      <c r="A671" s="3"/>
    </row>
    <row r="672" spans="1:1" ht="15.75" customHeight="1" x14ac:dyDescent="0.35">
      <c r="A672" s="3"/>
    </row>
    <row r="673" spans="1:1" ht="15.75" customHeight="1" x14ac:dyDescent="0.35">
      <c r="A673" s="3"/>
    </row>
    <row r="674" spans="1:1" ht="15.75" customHeight="1" x14ac:dyDescent="0.35">
      <c r="A674" s="3"/>
    </row>
    <row r="675" spans="1:1" ht="15.75" customHeight="1" x14ac:dyDescent="0.35">
      <c r="A675" s="3"/>
    </row>
    <row r="676" spans="1:1" ht="15.75" customHeight="1" x14ac:dyDescent="0.35">
      <c r="A676" s="3"/>
    </row>
    <row r="677" spans="1:1" ht="15.75" customHeight="1" x14ac:dyDescent="0.35">
      <c r="A677" s="3"/>
    </row>
    <row r="678" spans="1:1" ht="15.75" customHeight="1" x14ac:dyDescent="0.35">
      <c r="A678" s="3"/>
    </row>
    <row r="679" spans="1:1" ht="15.75" customHeight="1" x14ac:dyDescent="0.35">
      <c r="A679" s="3"/>
    </row>
    <row r="680" spans="1:1" ht="15.75" customHeight="1" x14ac:dyDescent="0.35">
      <c r="A680" s="3"/>
    </row>
    <row r="681" spans="1:1" ht="15.75" customHeight="1" x14ac:dyDescent="0.35">
      <c r="A681" s="3"/>
    </row>
    <row r="682" spans="1:1" ht="15.75" customHeight="1" x14ac:dyDescent="0.35">
      <c r="A682" s="3"/>
    </row>
    <row r="683" spans="1:1" ht="15.75" customHeight="1" x14ac:dyDescent="0.35">
      <c r="A683" s="3"/>
    </row>
    <row r="684" spans="1:1" ht="15.75" customHeight="1" x14ac:dyDescent="0.35">
      <c r="A684" s="3"/>
    </row>
    <row r="685" spans="1:1" ht="15.75" customHeight="1" x14ac:dyDescent="0.35">
      <c r="A685" s="3"/>
    </row>
    <row r="686" spans="1:1" ht="15.75" customHeight="1" x14ac:dyDescent="0.35">
      <c r="A686" s="3"/>
    </row>
    <row r="687" spans="1:1" ht="15.75" customHeight="1" x14ac:dyDescent="0.35">
      <c r="A687" s="3"/>
    </row>
    <row r="688" spans="1:1" ht="15.75" customHeight="1" x14ac:dyDescent="0.35">
      <c r="A688" s="3"/>
    </row>
    <row r="689" spans="1:1" ht="15.75" customHeight="1" x14ac:dyDescent="0.35">
      <c r="A689" s="3"/>
    </row>
    <row r="690" spans="1:1" ht="15.75" customHeight="1" x14ac:dyDescent="0.35">
      <c r="A690" s="3"/>
    </row>
    <row r="691" spans="1:1" ht="15.75" customHeight="1" x14ac:dyDescent="0.35">
      <c r="A691" s="3"/>
    </row>
    <row r="692" spans="1:1" ht="15.75" customHeight="1" x14ac:dyDescent="0.35">
      <c r="A692" s="3"/>
    </row>
    <row r="693" spans="1:1" ht="15.75" customHeight="1" x14ac:dyDescent="0.35">
      <c r="A693" s="3"/>
    </row>
    <row r="694" spans="1:1" ht="15.75" customHeight="1" x14ac:dyDescent="0.35">
      <c r="A694" s="3"/>
    </row>
    <row r="695" spans="1:1" ht="15.75" customHeight="1" x14ac:dyDescent="0.35">
      <c r="A695" s="3"/>
    </row>
    <row r="696" spans="1:1" ht="15.75" customHeight="1" x14ac:dyDescent="0.35">
      <c r="A696" s="3"/>
    </row>
    <row r="697" spans="1:1" ht="15.75" customHeight="1" x14ac:dyDescent="0.35">
      <c r="A697" s="3"/>
    </row>
    <row r="698" spans="1:1" ht="15.75" customHeight="1" x14ac:dyDescent="0.35">
      <c r="A698" s="3"/>
    </row>
    <row r="699" spans="1:1" ht="15.75" customHeight="1" x14ac:dyDescent="0.35">
      <c r="A699" s="3"/>
    </row>
    <row r="700" spans="1:1" ht="15.75" customHeight="1" x14ac:dyDescent="0.35">
      <c r="A700" s="3"/>
    </row>
    <row r="701" spans="1:1" ht="15.75" customHeight="1" x14ac:dyDescent="0.35">
      <c r="A701" s="3"/>
    </row>
    <row r="702" spans="1:1" ht="15.75" customHeight="1" x14ac:dyDescent="0.35">
      <c r="A702" s="3"/>
    </row>
    <row r="703" spans="1:1" ht="15.75" customHeight="1" x14ac:dyDescent="0.35">
      <c r="A703" s="3"/>
    </row>
    <row r="704" spans="1:1" ht="15.75" customHeight="1" x14ac:dyDescent="0.35">
      <c r="A704" s="3"/>
    </row>
    <row r="705" spans="1:1" ht="15.75" customHeight="1" x14ac:dyDescent="0.35">
      <c r="A705" s="3"/>
    </row>
    <row r="706" spans="1:1" ht="15.75" customHeight="1" x14ac:dyDescent="0.35">
      <c r="A706" s="3"/>
    </row>
    <row r="707" spans="1:1" ht="15.75" customHeight="1" x14ac:dyDescent="0.35">
      <c r="A707" s="3"/>
    </row>
    <row r="708" spans="1:1" ht="15.75" customHeight="1" x14ac:dyDescent="0.35">
      <c r="A708" s="3"/>
    </row>
    <row r="709" spans="1:1" ht="15.75" customHeight="1" x14ac:dyDescent="0.35">
      <c r="A709" s="3"/>
    </row>
    <row r="710" spans="1:1" ht="15.75" customHeight="1" x14ac:dyDescent="0.35">
      <c r="A710" s="3"/>
    </row>
    <row r="711" spans="1:1" ht="15.75" customHeight="1" x14ac:dyDescent="0.35">
      <c r="A711" s="3"/>
    </row>
    <row r="712" spans="1:1" ht="15.75" customHeight="1" x14ac:dyDescent="0.35">
      <c r="A712" s="3"/>
    </row>
    <row r="713" spans="1:1" ht="15.75" customHeight="1" x14ac:dyDescent="0.35">
      <c r="A713" s="3"/>
    </row>
    <row r="714" spans="1:1" ht="15.75" customHeight="1" x14ac:dyDescent="0.35">
      <c r="A714" s="3"/>
    </row>
    <row r="715" spans="1:1" ht="15.75" customHeight="1" x14ac:dyDescent="0.35">
      <c r="A715" s="3"/>
    </row>
    <row r="716" spans="1:1" ht="15.75" customHeight="1" x14ac:dyDescent="0.35">
      <c r="A716" s="3"/>
    </row>
    <row r="717" spans="1:1" ht="15.75" customHeight="1" x14ac:dyDescent="0.35">
      <c r="A717" s="3"/>
    </row>
    <row r="718" spans="1:1" ht="15.75" customHeight="1" x14ac:dyDescent="0.35">
      <c r="A718" s="3"/>
    </row>
    <row r="719" spans="1:1" ht="15.75" customHeight="1" x14ac:dyDescent="0.35">
      <c r="A719" s="3"/>
    </row>
    <row r="720" spans="1:1" ht="15.75" customHeight="1" x14ac:dyDescent="0.35">
      <c r="A720" s="3"/>
    </row>
    <row r="721" spans="1:1" ht="15.75" customHeight="1" x14ac:dyDescent="0.35">
      <c r="A721" s="3"/>
    </row>
    <row r="722" spans="1:1" ht="15.75" customHeight="1" x14ac:dyDescent="0.35">
      <c r="A722" s="3"/>
    </row>
    <row r="723" spans="1:1" ht="15.75" customHeight="1" x14ac:dyDescent="0.35">
      <c r="A723" s="3"/>
    </row>
    <row r="724" spans="1:1" ht="15.75" customHeight="1" x14ac:dyDescent="0.35">
      <c r="A724" s="3"/>
    </row>
    <row r="725" spans="1:1" ht="15.75" customHeight="1" x14ac:dyDescent="0.35">
      <c r="A725" s="3"/>
    </row>
    <row r="726" spans="1:1" ht="15.75" customHeight="1" x14ac:dyDescent="0.35">
      <c r="A726" s="3"/>
    </row>
    <row r="727" spans="1:1" ht="15.75" customHeight="1" x14ac:dyDescent="0.35">
      <c r="A727" s="3"/>
    </row>
    <row r="728" spans="1:1" ht="15.75" customHeight="1" x14ac:dyDescent="0.35">
      <c r="A728" s="3"/>
    </row>
    <row r="729" spans="1:1" ht="15.75" customHeight="1" x14ac:dyDescent="0.35">
      <c r="A729" s="3"/>
    </row>
    <row r="730" spans="1:1" ht="15.75" customHeight="1" x14ac:dyDescent="0.35">
      <c r="A730" s="3"/>
    </row>
    <row r="731" spans="1:1" ht="15.75" customHeight="1" x14ac:dyDescent="0.35">
      <c r="A731" s="3"/>
    </row>
    <row r="732" spans="1:1" ht="15.75" customHeight="1" x14ac:dyDescent="0.35">
      <c r="A732" s="3"/>
    </row>
    <row r="733" spans="1:1" ht="15.75" customHeight="1" x14ac:dyDescent="0.35">
      <c r="A733" s="3"/>
    </row>
    <row r="734" spans="1:1" ht="15.75" customHeight="1" x14ac:dyDescent="0.35">
      <c r="A734" s="3"/>
    </row>
    <row r="735" spans="1:1" ht="15.75" customHeight="1" x14ac:dyDescent="0.35">
      <c r="A735" s="3"/>
    </row>
    <row r="736" spans="1:1" ht="15.75" customHeight="1" x14ac:dyDescent="0.35">
      <c r="A736" s="3"/>
    </row>
    <row r="737" spans="1:1" ht="15.75" customHeight="1" x14ac:dyDescent="0.35">
      <c r="A737" s="3"/>
    </row>
    <row r="738" spans="1:1" ht="15.75" customHeight="1" x14ac:dyDescent="0.35">
      <c r="A738" s="3"/>
    </row>
    <row r="739" spans="1:1" ht="15.75" customHeight="1" x14ac:dyDescent="0.35">
      <c r="A739" s="3"/>
    </row>
    <row r="740" spans="1:1" ht="15.75" customHeight="1" x14ac:dyDescent="0.35">
      <c r="A740" s="3"/>
    </row>
    <row r="741" spans="1:1" ht="15.75" customHeight="1" x14ac:dyDescent="0.35">
      <c r="A741" s="3"/>
    </row>
    <row r="742" spans="1:1" ht="15.75" customHeight="1" x14ac:dyDescent="0.35">
      <c r="A742" s="3"/>
    </row>
    <row r="743" spans="1:1" ht="15.75" customHeight="1" x14ac:dyDescent="0.35">
      <c r="A743" s="3"/>
    </row>
    <row r="744" spans="1:1" ht="15.75" customHeight="1" x14ac:dyDescent="0.35">
      <c r="A744" s="3"/>
    </row>
    <row r="745" spans="1:1" ht="15.75" customHeight="1" x14ac:dyDescent="0.35">
      <c r="A745" s="3"/>
    </row>
    <row r="746" spans="1:1" ht="15.75" customHeight="1" x14ac:dyDescent="0.35">
      <c r="A746" s="3"/>
    </row>
    <row r="747" spans="1:1" ht="15.75" customHeight="1" x14ac:dyDescent="0.35">
      <c r="A747" s="3"/>
    </row>
    <row r="748" spans="1:1" ht="15.75" customHeight="1" x14ac:dyDescent="0.35">
      <c r="A748" s="3"/>
    </row>
    <row r="749" spans="1:1" ht="15.75" customHeight="1" x14ac:dyDescent="0.35">
      <c r="A749" s="3"/>
    </row>
    <row r="750" spans="1:1" ht="15.75" customHeight="1" x14ac:dyDescent="0.35">
      <c r="A750" s="3"/>
    </row>
    <row r="751" spans="1:1" ht="15.75" customHeight="1" x14ac:dyDescent="0.35">
      <c r="A751" s="3"/>
    </row>
    <row r="752" spans="1:1" ht="15.75" customHeight="1" x14ac:dyDescent="0.35">
      <c r="A752" s="3"/>
    </row>
    <row r="753" spans="1:1" ht="15.75" customHeight="1" x14ac:dyDescent="0.35">
      <c r="A753" s="3"/>
    </row>
    <row r="754" spans="1:1" ht="15.75" customHeight="1" x14ac:dyDescent="0.35">
      <c r="A754" s="3"/>
    </row>
    <row r="755" spans="1:1" ht="15.75" customHeight="1" x14ac:dyDescent="0.35">
      <c r="A755" s="3"/>
    </row>
    <row r="756" spans="1:1" ht="15.75" customHeight="1" x14ac:dyDescent="0.35">
      <c r="A756" s="3"/>
    </row>
    <row r="757" spans="1:1" ht="15.75" customHeight="1" x14ac:dyDescent="0.35">
      <c r="A757" s="3"/>
    </row>
    <row r="758" spans="1:1" ht="15.75" customHeight="1" x14ac:dyDescent="0.35">
      <c r="A758" s="3"/>
    </row>
    <row r="759" spans="1:1" ht="15.75" customHeight="1" x14ac:dyDescent="0.35">
      <c r="A759" s="3"/>
    </row>
    <row r="760" spans="1:1" ht="15.75" customHeight="1" x14ac:dyDescent="0.35">
      <c r="A760" s="3"/>
    </row>
    <row r="761" spans="1:1" ht="15.75" customHeight="1" x14ac:dyDescent="0.35">
      <c r="A761" s="3"/>
    </row>
    <row r="762" spans="1:1" ht="15.75" customHeight="1" x14ac:dyDescent="0.35">
      <c r="A762" s="3"/>
    </row>
    <row r="763" spans="1:1" ht="15.75" customHeight="1" x14ac:dyDescent="0.35">
      <c r="A763" s="3"/>
    </row>
    <row r="764" spans="1:1" ht="15.75" customHeight="1" x14ac:dyDescent="0.35">
      <c r="A764" s="3"/>
    </row>
    <row r="765" spans="1:1" ht="15.75" customHeight="1" x14ac:dyDescent="0.35">
      <c r="A765" s="3"/>
    </row>
    <row r="766" spans="1:1" ht="15.75" customHeight="1" x14ac:dyDescent="0.35">
      <c r="A766" s="3"/>
    </row>
    <row r="767" spans="1:1" ht="15.75" customHeight="1" x14ac:dyDescent="0.35">
      <c r="A767" s="3"/>
    </row>
    <row r="768" spans="1:1" ht="15.75" customHeight="1" x14ac:dyDescent="0.35">
      <c r="A768" s="3"/>
    </row>
    <row r="769" spans="1:1" ht="15.75" customHeight="1" x14ac:dyDescent="0.35">
      <c r="A769" s="3"/>
    </row>
    <row r="770" spans="1:1" ht="15.75" customHeight="1" x14ac:dyDescent="0.35">
      <c r="A770" s="3"/>
    </row>
    <row r="771" spans="1:1" ht="15.75" customHeight="1" x14ac:dyDescent="0.35">
      <c r="A771" s="3"/>
    </row>
    <row r="772" spans="1:1" ht="15.75" customHeight="1" x14ac:dyDescent="0.35">
      <c r="A772" s="3"/>
    </row>
    <row r="773" spans="1:1" ht="15.75" customHeight="1" x14ac:dyDescent="0.35">
      <c r="A773" s="3"/>
    </row>
    <row r="774" spans="1:1" ht="15.75" customHeight="1" x14ac:dyDescent="0.35">
      <c r="A774" s="3"/>
    </row>
    <row r="775" spans="1:1" ht="15.75" customHeight="1" x14ac:dyDescent="0.35">
      <c r="A775" s="3"/>
    </row>
    <row r="776" spans="1:1" ht="15.75" customHeight="1" x14ac:dyDescent="0.35">
      <c r="A776" s="3"/>
    </row>
    <row r="777" spans="1:1" ht="15.75" customHeight="1" x14ac:dyDescent="0.35">
      <c r="A777" s="3"/>
    </row>
    <row r="778" spans="1:1" ht="15.75" customHeight="1" x14ac:dyDescent="0.35">
      <c r="A778" s="3"/>
    </row>
    <row r="779" spans="1:1" ht="15.75" customHeight="1" x14ac:dyDescent="0.35">
      <c r="A779" s="3"/>
    </row>
    <row r="780" spans="1:1" ht="15.75" customHeight="1" x14ac:dyDescent="0.35">
      <c r="A780" s="3"/>
    </row>
    <row r="781" spans="1:1" ht="15.75" customHeight="1" x14ac:dyDescent="0.35">
      <c r="A781" s="3"/>
    </row>
    <row r="782" spans="1:1" ht="15.75" customHeight="1" x14ac:dyDescent="0.35">
      <c r="A782" s="3"/>
    </row>
    <row r="783" spans="1:1" ht="15.75" customHeight="1" x14ac:dyDescent="0.35">
      <c r="A783" s="3"/>
    </row>
    <row r="784" spans="1:1" ht="15.75" customHeight="1" x14ac:dyDescent="0.35">
      <c r="A784" s="3"/>
    </row>
    <row r="785" spans="1:1" ht="15.75" customHeight="1" x14ac:dyDescent="0.35">
      <c r="A785" s="3"/>
    </row>
    <row r="786" spans="1:1" ht="15.75" customHeight="1" x14ac:dyDescent="0.35">
      <c r="A786" s="3"/>
    </row>
    <row r="787" spans="1:1" ht="15.75" customHeight="1" x14ac:dyDescent="0.35">
      <c r="A787" s="3"/>
    </row>
    <row r="788" spans="1:1" ht="15.75" customHeight="1" x14ac:dyDescent="0.35">
      <c r="A788" s="3"/>
    </row>
    <row r="789" spans="1:1" ht="15.75" customHeight="1" x14ac:dyDescent="0.35">
      <c r="A789" s="3"/>
    </row>
    <row r="790" spans="1:1" ht="15.75" customHeight="1" x14ac:dyDescent="0.35">
      <c r="A790" s="3"/>
    </row>
    <row r="791" spans="1:1" ht="15.75" customHeight="1" x14ac:dyDescent="0.35">
      <c r="A791" s="3"/>
    </row>
    <row r="792" spans="1:1" ht="15.75" customHeight="1" x14ac:dyDescent="0.35">
      <c r="A792" s="3"/>
    </row>
    <row r="793" spans="1:1" ht="15.75" customHeight="1" x14ac:dyDescent="0.35">
      <c r="A793" s="3"/>
    </row>
    <row r="794" spans="1:1" ht="15.75" customHeight="1" x14ac:dyDescent="0.35">
      <c r="A794" s="3"/>
    </row>
    <row r="795" spans="1:1" ht="15.75" customHeight="1" x14ac:dyDescent="0.35">
      <c r="A795" s="3"/>
    </row>
    <row r="796" spans="1:1" ht="15.75" customHeight="1" x14ac:dyDescent="0.35">
      <c r="A796" s="3"/>
    </row>
    <row r="797" spans="1:1" ht="15.75" customHeight="1" x14ac:dyDescent="0.35">
      <c r="A797" s="3"/>
    </row>
    <row r="798" spans="1:1" ht="15.75" customHeight="1" x14ac:dyDescent="0.35">
      <c r="A798" s="3"/>
    </row>
    <row r="799" spans="1:1" ht="15.75" customHeight="1" x14ac:dyDescent="0.35">
      <c r="A799" s="3"/>
    </row>
    <row r="800" spans="1:1" ht="15.75" customHeight="1" x14ac:dyDescent="0.35">
      <c r="A800" s="3"/>
    </row>
    <row r="801" spans="1:1" ht="15.75" customHeight="1" x14ac:dyDescent="0.35">
      <c r="A801" s="3"/>
    </row>
    <row r="802" spans="1:1" ht="15.75" customHeight="1" x14ac:dyDescent="0.35">
      <c r="A802" s="3"/>
    </row>
    <row r="803" spans="1:1" ht="15.75" customHeight="1" x14ac:dyDescent="0.35">
      <c r="A803" s="3"/>
    </row>
    <row r="804" spans="1:1" ht="15.75" customHeight="1" x14ac:dyDescent="0.35">
      <c r="A804" s="3"/>
    </row>
    <row r="805" spans="1:1" ht="15.75" customHeight="1" x14ac:dyDescent="0.35">
      <c r="A805" s="3"/>
    </row>
    <row r="806" spans="1:1" ht="15.75" customHeight="1" x14ac:dyDescent="0.35">
      <c r="A806" s="3"/>
    </row>
    <row r="807" spans="1:1" ht="15.75" customHeight="1" x14ac:dyDescent="0.35">
      <c r="A807" s="3"/>
    </row>
    <row r="808" spans="1:1" ht="15.75" customHeight="1" x14ac:dyDescent="0.35">
      <c r="A808" s="3"/>
    </row>
    <row r="809" spans="1:1" ht="15.75" customHeight="1" x14ac:dyDescent="0.35">
      <c r="A809" s="3"/>
    </row>
    <row r="810" spans="1:1" ht="15.75" customHeight="1" x14ac:dyDescent="0.35">
      <c r="A810" s="3"/>
    </row>
    <row r="811" spans="1:1" ht="15.75" customHeight="1" x14ac:dyDescent="0.35">
      <c r="A811" s="3"/>
    </row>
    <row r="812" spans="1:1" ht="15.75" customHeight="1" x14ac:dyDescent="0.35">
      <c r="A812" s="3"/>
    </row>
    <row r="813" spans="1:1" ht="15.75" customHeight="1" x14ac:dyDescent="0.35">
      <c r="A813" s="3"/>
    </row>
    <row r="814" spans="1:1" ht="15.75" customHeight="1" x14ac:dyDescent="0.35">
      <c r="A814" s="3"/>
    </row>
    <row r="815" spans="1:1" ht="15.75" customHeight="1" x14ac:dyDescent="0.35">
      <c r="A815" s="3"/>
    </row>
    <row r="816" spans="1:1" ht="15.75" customHeight="1" x14ac:dyDescent="0.35">
      <c r="A816" s="3"/>
    </row>
    <row r="817" spans="1:1" ht="15.75" customHeight="1" x14ac:dyDescent="0.35">
      <c r="A817" s="3"/>
    </row>
    <row r="818" spans="1:1" ht="15.75" customHeight="1" x14ac:dyDescent="0.35">
      <c r="A818" s="3"/>
    </row>
    <row r="819" spans="1:1" ht="15.75" customHeight="1" x14ac:dyDescent="0.35">
      <c r="A819" s="3"/>
    </row>
    <row r="820" spans="1:1" ht="15.75" customHeight="1" x14ac:dyDescent="0.35">
      <c r="A820" s="3"/>
    </row>
    <row r="821" spans="1:1" ht="15.75" customHeight="1" x14ac:dyDescent="0.35">
      <c r="A821" s="3"/>
    </row>
    <row r="822" spans="1:1" ht="15.75" customHeight="1" x14ac:dyDescent="0.35">
      <c r="A822" s="3"/>
    </row>
    <row r="823" spans="1:1" ht="15.75" customHeight="1" x14ac:dyDescent="0.35">
      <c r="A823" s="3"/>
    </row>
    <row r="824" spans="1:1" ht="15.75" customHeight="1" x14ac:dyDescent="0.35">
      <c r="A824" s="3"/>
    </row>
    <row r="825" spans="1:1" ht="15.75" customHeight="1" x14ac:dyDescent="0.35">
      <c r="A825" s="3"/>
    </row>
    <row r="826" spans="1:1" ht="15.75" customHeight="1" x14ac:dyDescent="0.35">
      <c r="A826" s="3"/>
    </row>
    <row r="827" spans="1:1" ht="15.75" customHeight="1" x14ac:dyDescent="0.35">
      <c r="A827" s="3"/>
    </row>
    <row r="828" spans="1:1" ht="15.75" customHeight="1" x14ac:dyDescent="0.35">
      <c r="A828" s="3"/>
    </row>
    <row r="829" spans="1:1" ht="15.75" customHeight="1" x14ac:dyDescent="0.35">
      <c r="A829" s="3"/>
    </row>
    <row r="830" spans="1:1" ht="15.75" customHeight="1" x14ac:dyDescent="0.35">
      <c r="A830" s="3"/>
    </row>
    <row r="831" spans="1:1" ht="15.75" customHeight="1" x14ac:dyDescent="0.35">
      <c r="A831" s="3"/>
    </row>
    <row r="832" spans="1:1" ht="15.75" customHeight="1" x14ac:dyDescent="0.35">
      <c r="A832" s="3"/>
    </row>
    <row r="833" spans="1:1" ht="15.75" customHeight="1" x14ac:dyDescent="0.35">
      <c r="A833" s="3"/>
    </row>
    <row r="834" spans="1:1" ht="15.75" customHeight="1" x14ac:dyDescent="0.35">
      <c r="A834" s="3"/>
    </row>
    <row r="835" spans="1:1" ht="15.75" customHeight="1" x14ac:dyDescent="0.35">
      <c r="A835" s="3"/>
    </row>
    <row r="836" spans="1:1" ht="15.75" customHeight="1" x14ac:dyDescent="0.35">
      <c r="A836" s="3"/>
    </row>
    <row r="837" spans="1:1" ht="15.75" customHeight="1" x14ac:dyDescent="0.35">
      <c r="A837" s="3"/>
    </row>
    <row r="838" spans="1:1" ht="15.75" customHeight="1" x14ac:dyDescent="0.35">
      <c r="A838" s="3"/>
    </row>
    <row r="839" spans="1:1" ht="15.75" customHeight="1" x14ac:dyDescent="0.35">
      <c r="A839" s="3"/>
    </row>
    <row r="840" spans="1:1" ht="15.75" customHeight="1" x14ac:dyDescent="0.35">
      <c r="A840" s="3"/>
    </row>
    <row r="841" spans="1:1" ht="15.75" customHeight="1" x14ac:dyDescent="0.35">
      <c r="A841" s="3"/>
    </row>
    <row r="842" spans="1:1" ht="15.75" customHeight="1" x14ac:dyDescent="0.35">
      <c r="A842" s="3"/>
    </row>
    <row r="843" spans="1:1" ht="15.75" customHeight="1" x14ac:dyDescent="0.35">
      <c r="A843" s="3"/>
    </row>
    <row r="844" spans="1:1" ht="15.75" customHeight="1" x14ac:dyDescent="0.35">
      <c r="A844" s="3"/>
    </row>
    <row r="845" spans="1:1" ht="15.75" customHeight="1" x14ac:dyDescent="0.35">
      <c r="A845" s="3"/>
    </row>
    <row r="846" spans="1:1" ht="15.75" customHeight="1" x14ac:dyDescent="0.35">
      <c r="A846" s="3"/>
    </row>
    <row r="847" spans="1:1" ht="15.75" customHeight="1" x14ac:dyDescent="0.35">
      <c r="A847" s="3"/>
    </row>
    <row r="848" spans="1:1" ht="15.75" customHeight="1" x14ac:dyDescent="0.35">
      <c r="A848" s="3"/>
    </row>
    <row r="849" spans="1:1" ht="15.75" customHeight="1" x14ac:dyDescent="0.35">
      <c r="A849" s="3"/>
    </row>
    <row r="850" spans="1:1" ht="15.75" customHeight="1" x14ac:dyDescent="0.35">
      <c r="A850" s="3"/>
    </row>
    <row r="851" spans="1:1" ht="15.75" customHeight="1" x14ac:dyDescent="0.35">
      <c r="A851" s="3"/>
    </row>
    <row r="852" spans="1:1" ht="15.75" customHeight="1" x14ac:dyDescent="0.35">
      <c r="A852" s="3"/>
    </row>
    <row r="853" spans="1:1" ht="15.75" customHeight="1" x14ac:dyDescent="0.35">
      <c r="A853" s="3"/>
    </row>
    <row r="854" spans="1:1" ht="15.75" customHeight="1" x14ac:dyDescent="0.35">
      <c r="A854" s="3"/>
    </row>
    <row r="855" spans="1:1" ht="15.75" customHeight="1" x14ac:dyDescent="0.35">
      <c r="A855" s="3"/>
    </row>
    <row r="856" spans="1:1" ht="15.75" customHeight="1" x14ac:dyDescent="0.35">
      <c r="A856" s="3"/>
    </row>
    <row r="857" spans="1:1" ht="15.75" customHeight="1" x14ac:dyDescent="0.35">
      <c r="A857" s="3"/>
    </row>
    <row r="858" spans="1:1" ht="15.75" customHeight="1" x14ac:dyDescent="0.35">
      <c r="A858" s="3"/>
    </row>
    <row r="859" spans="1:1" ht="15.75" customHeight="1" x14ac:dyDescent="0.35">
      <c r="A859" s="3"/>
    </row>
    <row r="860" spans="1:1" ht="15.75" customHeight="1" x14ac:dyDescent="0.35">
      <c r="A860" s="3"/>
    </row>
    <row r="861" spans="1:1" ht="15.75" customHeight="1" x14ac:dyDescent="0.35">
      <c r="A861" s="3"/>
    </row>
    <row r="862" spans="1:1" ht="15.75" customHeight="1" x14ac:dyDescent="0.35">
      <c r="A862" s="3"/>
    </row>
    <row r="863" spans="1:1" ht="15.75" customHeight="1" x14ac:dyDescent="0.35">
      <c r="A863" s="3"/>
    </row>
    <row r="864" spans="1:1" ht="15.75" customHeight="1" x14ac:dyDescent="0.35">
      <c r="A864" s="3"/>
    </row>
    <row r="865" spans="1:1" ht="15.75" customHeight="1" x14ac:dyDescent="0.35">
      <c r="A865" s="3"/>
    </row>
    <row r="866" spans="1:1" ht="15.75" customHeight="1" x14ac:dyDescent="0.35">
      <c r="A866" s="3"/>
    </row>
    <row r="867" spans="1:1" ht="15.75" customHeight="1" x14ac:dyDescent="0.35">
      <c r="A867" s="3"/>
    </row>
    <row r="868" spans="1:1" ht="15.75" customHeight="1" x14ac:dyDescent="0.35">
      <c r="A868" s="3"/>
    </row>
    <row r="869" spans="1:1" ht="15.75" customHeight="1" x14ac:dyDescent="0.35">
      <c r="A869" s="3"/>
    </row>
    <row r="870" spans="1:1" ht="15.75" customHeight="1" x14ac:dyDescent="0.35">
      <c r="A870" s="3"/>
    </row>
    <row r="871" spans="1:1" ht="15.75" customHeight="1" x14ac:dyDescent="0.35">
      <c r="A871" s="3"/>
    </row>
    <row r="872" spans="1:1" ht="15.75" customHeight="1" x14ac:dyDescent="0.35">
      <c r="A872" s="3"/>
    </row>
    <row r="873" spans="1:1" ht="15.75" customHeight="1" x14ac:dyDescent="0.35">
      <c r="A873" s="3"/>
    </row>
    <row r="874" spans="1:1" ht="15.75" customHeight="1" x14ac:dyDescent="0.35">
      <c r="A874" s="3"/>
    </row>
    <row r="875" spans="1:1" ht="15.75" customHeight="1" x14ac:dyDescent="0.35">
      <c r="A875" s="3"/>
    </row>
    <row r="876" spans="1:1" ht="15.75" customHeight="1" x14ac:dyDescent="0.35">
      <c r="A876" s="3"/>
    </row>
    <row r="877" spans="1:1" ht="15.75" customHeight="1" x14ac:dyDescent="0.35">
      <c r="A877" s="3"/>
    </row>
    <row r="878" spans="1:1" ht="15.75" customHeight="1" x14ac:dyDescent="0.35">
      <c r="A878" s="3"/>
    </row>
    <row r="879" spans="1:1" ht="15.75" customHeight="1" x14ac:dyDescent="0.35">
      <c r="A879" s="3"/>
    </row>
    <row r="880" spans="1:1" ht="15.75" customHeight="1" x14ac:dyDescent="0.35">
      <c r="A880" s="3"/>
    </row>
    <row r="881" spans="1:1" ht="15.75" customHeight="1" x14ac:dyDescent="0.35">
      <c r="A881" s="3"/>
    </row>
    <row r="882" spans="1:1" ht="15.75" customHeight="1" x14ac:dyDescent="0.35">
      <c r="A882" s="3"/>
    </row>
    <row r="883" spans="1:1" ht="15.75" customHeight="1" x14ac:dyDescent="0.35">
      <c r="A883" s="3"/>
    </row>
    <row r="884" spans="1:1" ht="15.75" customHeight="1" x14ac:dyDescent="0.35">
      <c r="A884" s="3"/>
    </row>
    <row r="885" spans="1:1" ht="15.75" customHeight="1" x14ac:dyDescent="0.35">
      <c r="A885" s="3"/>
    </row>
    <row r="886" spans="1:1" ht="15.75" customHeight="1" x14ac:dyDescent="0.35">
      <c r="A886" s="3"/>
    </row>
    <row r="887" spans="1:1" ht="15.75" customHeight="1" x14ac:dyDescent="0.35">
      <c r="A887" s="3"/>
    </row>
    <row r="888" spans="1:1" ht="15.75" customHeight="1" x14ac:dyDescent="0.35">
      <c r="A888" s="3"/>
    </row>
    <row r="889" spans="1:1" ht="15.75" customHeight="1" x14ac:dyDescent="0.35">
      <c r="A889" s="3"/>
    </row>
    <row r="890" spans="1:1" ht="15.75" customHeight="1" x14ac:dyDescent="0.35">
      <c r="A890" s="3"/>
    </row>
    <row r="891" spans="1:1" ht="15.75" customHeight="1" x14ac:dyDescent="0.35">
      <c r="A891" s="3"/>
    </row>
    <row r="892" spans="1:1" ht="15.75" customHeight="1" x14ac:dyDescent="0.35">
      <c r="A892" s="3"/>
    </row>
    <row r="893" spans="1:1" ht="15.75" customHeight="1" x14ac:dyDescent="0.35">
      <c r="A893" s="3"/>
    </row>
    <row r="894" spans="1:1" ht="15.75" customHeight="1" x14ac:dyDescent="0.35">
      <c r="A894" s="3"/>
    </row>
    <row r="895" spans="1:1" ht="15.75" customHeight="1" x14ac:dyDescent="0.35">
      <c r="A895" s="3"/>
    </row>
    <row r="896" spans="1:1" ht="15.75" customHeight="1" x14ac:dyDescent="0.35">
      <c r="A896" s="3"/>
    </row>
    <row r="897" spans="1:1" ht="15.75" customHeight="1" x14ac:dyDescent="0.35">
      <c r="A897" s="3"/>
    </row>
    <row r="898" spans="1:1" ht="15.75" customHeight="1" x14ac:dyDescent="0.35">
      <c r="A898" s="3"/>
    </row>
    <row r="899" spans="1:1" ht="15.75" customHeight="1" x14ac:dyDescent="0.35">
      <c r="A899" s="3"/>
    </row>
    <row r="900" spans="1:1" ht="15.75" customHeight="1" x14ac:dyDescent="0.35">
      <c r="A900" s="3"/>
    </row>
    <row r="901" spans="1:1" ht="15.75" customHeight="1" x14ac:dyDescent="0.35">
      <c r="A901" s="3"/>
    </row>
    <row r="902" spans="1:1" ht="15.75" customHeight="1" x14ac:dyDescent="0.35">
      <c r="A902" s="3"/>
    </row>
    <row r="903" spans="1:1" ht="15.75" customHeight="1" x14ac:dyDescent="0.35">
      <c r="A903" s="3"/>
    </row>
    <row r="904" spans="1:1" ht="15.75" customHeight="1" x14ac:dyDescent="0.35">
      <c r="A904" s="3"/>
    </row>
    <row r="905" spans="1:1" ht="15.75" customHeight="1" x14ac:dyDescent="0.35">
      <c r="A905" s="3"/>
    </row>
    <row r="906" spans="1:1" ht="15.75" customHeight="1" x14ac:dyDescent="0.35">
      <c r="A906" s="3"/>
    </row>
    <row r="907" spans="1:1" ht="15.75" customHeight="1" x14ac:dyDescent="0.35">
      <c r="A907" s="3"/>
    </row>
    <row r="908" spans="1:1" ht="15.75" customHeight="1" x14ac:dyDescent="0.35">
      <c r="A908" s="3"/>
    </row>
    <row r="909" spans="1:1" ht="15.75" customHeight="1" x14ac:dyDescent="0.35">
      <c r="A909" s="3"/>
    </row>
    <row r="910" spans="1:1" ht="15.75" customHeight="1" x14ac:dyDescent="0.35">
      <c r="A910" s="3"/>
    </row>
    <row r="911" spans="1:1" ht="15.75" customHeight="1" x14ac:dyDescent="0.35">
      <c r="A911" s="3"/>
    </row>
    <row r="912" spans="1:1" ht="15.75" customHeight="1" x14ac:dyDescent="0.35">
      <c r="A912" s="3"/>
    </row>
    <row r="913" spans="1:1" ht="15.75" customHeight="1" x14ac:dyDescent="0.35">
      <c r="A913" s="3"/>
    </row>
    <row r="914" spans="1:1" ht="15.75" customHeight="1" x14ac:dyDescent="0.35">
      <c r="A914" s="3"/>
    </row>
    <row r="915" spans="1:1" ht="15.75" customHeight="1" x14ac:dyDescent="0.35">
      <c r="A915" s="3"/>
    </row>
    <row r="916" spans="1:1" ht="15.75" customHeight="1" x14ac:dyDescent="0.35">
      <c r="A916" s="3"/>
    </row>
    <row r="917" spans="1:1" ht="15.75" customHeight="1" x14ac:dyDescent="0.35">
      <c r="A917" s="3"/>
    </row>
    <row r="918" spans="1:1" ht="15.75" customHeight="1" x14ac:dyDescent="0.35">
      <c r="A918" s="3"/>
    </row>
    <row r="919" spans="1:1" ht="15.75" customHeight="1" x14ac:dyDescent="0.35">
      <c r="A919" s="3"/>
    </row>
    <row r="920" spans="1:1" ht="15.75" customHeight="1" x14ac:dyDescent="0.35">
      <c r="A920" s="3"/>
    </row>
    <row r="921" spans="1:1" ht="15.75" customHeight="1" x14ac:dyDescent="0.35">
      <c r="A921" s="3"/>
    </row>
    <row r="922" spans="1:1" ht="15.75" customHeight="1" x14ac:dyDescent="0.35">
      <c r="A922" s="3"/>
    </row>
    <row r="923" spans="1:1" ht="15.75" customHeight="1" x14ac:dyDescent="0.35">
      <c r="A923" s="3"/>
    </row>
    <row r="924" spans="1:1" ht="15.75" customHeight="1" x14ac:dyDescent="0.35">
      <c r="A924" s="3"/>
    </row>
    <row r="925" spans="1:1" ht="15.75" customHeight="1" x14ac:dyDescent="0.35">
      <c r="A925" s="3"/>
    </row>
    <row r="926" spans="1:1" ht="15.75" customHeight="1" x14ac:dyDescent="0.35">
      <c r="A926" s="3"/>
    </row>
    <row r="927" spans="1:1" ht="15.75" customHeight="1" x14ac:dyDescent="0.35">
      <c r="A927" s="3"/>
    </row>
    <row r="928" spans="1:1" ht="15.75" customHeight="1" x14ac:dyDescent="0.35">
      <c r="A928" s="3"/>
    </row>
    <row r="929" spans="1:1" ht="15.75" customHeight="1" x14ac:dyDescent="0.35">
      <c r="A929" s="3"/>
    </row>
    <row r="930" spans="1:1" ht="15.75" customHeight="1" x14ac:dyDescent="0.35">
      <c r="A930" s="3"/>
    </row>
    <row r="931" spans="1:1" ht="15.75" customHeight="1" x14ac:dyDescent="0.35">
      <c r="A931" s="3"/>
    </row>
    <row r="932" spans="1:1" ht="15.75" customHeight="1" x14ac:dyDescent="0.35">
      <c r="A932" s="3"/>
    </row>
    <row r="933" spans="1:1" ht="15.75" customHeight="1" x14ac:dyDescent="0.35">
      <c r="A933" s="3"/>
    </row>
    <row r="934" spans="1:1" ht="15.75" customHeight="1" x14ac:dyDescent="0.35">
      <c r="A934" s="3"/>
    </row>
    <row r="935" spans="1:1" ht="15.75" customHeight="1" x14ac:dyDescent="0.35">
      <c r="A935" s="3"/>
    </row>
    <row r="936" spans="1:1" ht="15.75" customHeight="1" x14ac:dyDescent="0.35">
      <c r="A936" s="3"/>
    </row>
    <row r="937" spans="1:1" ht="15.75" customHeight="1" x14ac:dyDescent="0.35">
      <c r="A937" s="3"/>
    </row>
    <row r="938" spans="1:1" ht="15.75" customHeight="1" x14ac:dyDescent="0.35">
      <c r="A938" s="3"/>
    </row>
    <row r="939" spans="1:1" ht="15.75" customHeight="1" x14ac:dyDescent="0.35">
      <c r="A939" s="3"/>
    </row>
    <row r="940" spans="1:1" ht="15.75" customHeight="1" x14ac:dyDescent="0.35">
      <c r="A940" s="3"/>
    </row>
    <row r="941" spans="1:1" ht="15.75" customHeight="1" x14ac:dyDescent="0.35">
      <c r="A941" s="3"/>
    </row>
    <row r="942" spans="1:1" ht="15.75" customHeight="1" x14ac:dyDescent="0.35">
      <c r="A942" s="3"/>
    </row>
    <row r="943" spans="1:1" ht="15.75" customHeight="1" x14ac:dyDescent="0.35">
      <c r="A943" s="3"/>
    </row>
    <row r="944" spans="1:1" ht="15.75" customHeight="1" x14ac:dyDescent="0.35">
      <c r="A944" s="3"/>
    </row>
    <row r="945" spans="1:1" ht="15.75" customHeight="1" x14ac:dyDescent="0.35">
      <c r="A945" s="3"/>
    </row>
    <row r="946" spans="1:1" ht="15.75" customHeight="1" x14ac:dyDescent="0.35">
      <c r="A946" s="3"/>
    </row>
    <row r="947" spans="1:1" ht="15.75" customHeight="1" x14ac:dyDescent="0.35">
      <c r="A947" s="3"/>
    </row>
    <row r="948" spans="1:1" ht="15.75" customHeight="1" x14ac:dyDescent="0.35">
      <c r="A948" s="3"/>
    </row>
    <row r="949" spans="1:1" ht="15.75" customHeight="1" x14ac:dyDescent="0.35">
      <c r="A949" s="3"/>
    </row>
    <row r="950" spans="1:1" ht="15.75" customHeight="1" x14ac:dyDescent="0.35">
      <c r="A950" s="3"/>
    </row>
    <row r="951" spans="1:1" ht="15.75" customHeight="1" x14ac:dyDescent="0.35">
      <c r="A951" s="3"/>
    </row>
    <row r="952" spans="1:1" ht="15.75" customHeight="1" x14ac:dyDescent="0.35">
      <c r="A952" s="3"/>
    </row>
    <row r="953" spans="1:1" ht="15.75" customHeight="1" x14ac:dyDescent="0.35">
      <c r="A953" s="3"/>
    </row>
    <row r="954" spans="1:1" ht="15.75" customHeight="1" x14ac:dyDescent="0.35">
      <c r="A954" s="3"/>
    </row>
    <row r="955" spans="1:1" ht="15.75" customHeight="1" x14ac:dyDescent="0.35">
      <c r="A955" s="3"/>
    </row>
    <row r="956" spans="1:1" ht="15.75" customHeight="1" x14ac:dyDescent="0.35">
      <c r="A956" s="3"/>
    </row>
    <row r="957" spans="1:1" ht="15.75" customHeight="1" x14ac:dyDescent="0.35">
      <c r="A957" s="3"/>
    </row>
    <row r="958" spans="1:1" ht="15.75" customHeight="1" x14ac:dyDescent="0.35">
      <c r="A958" s="3"/>
    </row>
    <row r="959" spans="1:1" ht="15.75" customHeight="1" x14ac:dyDescent="0.35">
      <c r="A959" s="3"/>
    </row>
    <row r="960" spans="1:1" ht="15.75" customHeight="1" x14ac:dyDescent="0.35">
      <c r="A960" s="3"/>
    </row>
    <row r="961" spans="1:1" ht="15.75" customHeight="1" x14ac:dyDescent="0.35">
      <c r="A961" s="3"/>
    </row>
    <row r="962" spans="1:1" ht="15.75" customHeight="1" x14ac:dyDescent="0.35">
      <c r="A962" s="3"/>
    </row>
    <row r="963" spans="1:1" ht="15.75" customHeight="1" x14ac:dyDescent="0.35">
      <c r="A963" s="3"/>
    </row>
    <row r="964" spans="1:1" ht="15.75" customHeight="1" x14ac:dyDescent="0.35">
      <c r="A964" s="3"/>
    </row>
    <row r="965" spans="1:1" ht="15.75" customHeight="1" x14ac:dyDescent="0.35">
      <c r="A965" s="3"/>
    </row>
    <row r="966" spans="1:1" ht="15.75" customHeight="1" x14ac:dyDescent="0.35">
      <c r="A966" s="3"/>
    </row>
    <row r="967" spans="1:1" ht="15.75" customHeight="1" x14ac:dyDescent="0.35">
      <c r="A967" s="3"/>
    </row>
    <row r="968" spans="1:1" ht="15.75" customHeight="1" x14ac:dyDescent="0.35">
      <c r="A968" s="3"/>
    </row>
    <row r="969" spans="1:1" ht="15.75" customHeight="1" x14ac:dyDescent="0.35">
      <c r="A969" s="3"/>
    </row>
    <row r="970" spans="1:1" ht="15.75" customHeight="1" x14ac:dyDescent="0.35">
      <c r="A970" s="3"/>
    </row>
    <row r="971" spans="1:1" ht="15.75" customHeight="1" x14ac:dyDescent="0.35">
      <c r="A971" s="3"/>
    </row>
    <row r="972" spans="1:1" ht="15.75" customHeight="1" x14ac:dyDescent="0.35">
      <c r="A972" s="3"/>
    </row>
    <row r="973" spans="1:1" ht="15.75" customHeight="1" x14ac:dyDescent="0.35">
      <c r="A973" s="3"/>
    </row>
    <row r="974" spans="1:1" ht="15.75" customHeight="1" x14ac:dyDescent="0.35">
      <c r="A974" s="3"/>
    </row>
    <row r="975" spans="1:1" ht="15.75" customHeight="1" x14ac:dyDescent="0.35">
      <c r="A975" s="3"/>
    </row>
    <row r="976" spans="1:1" ht="15.75" customHeight="1" x14ac:dyDescent="0.35">
      <c r="A976" s="3"/>
    </row>
    <row r="977" spans="1:1" ht="15.75" customHeight="1" x14ac:dyDescent="0.35">
      <c r="A977" s="3"/>
    </row>
    <row r="978" spans="1:1" ht="15.75" customHeight="1" x14ac:dyDescent="0.35">
      <c r="A978" s="3"/>
    </row>
    <row r="979" spans="1:1" ht="15.75" customHeight="1" x14ac:dyDescent="0.35">
      <c r="A979" s="3"/>
    </row>
    <row r="980" spans="1:1" ht="15.75" customHeight="1" x14ac:dyDescent="0.35">
      <c r="A980" s="3"/>
    </row>
    <row r="981" spans="1:1" ht="15.75" customHeight="1" x14ac:dyDescent="0.35">
      <c r="A981" s="3"/>
    </row>
    <row r="982" spans="1:1" ht="15.75" customHeight="1" x14ac:dyDescent="0.35">
      <c r="A982" s="3"/>
    </row>
    <row r="983" spans="1:1" ht="15.75" customHeight="1" x14ac:dyDescent="0.35">
      <c r="A983" s="3"/>
    </row>
    <row r="984" spans="1:1" ht="15.75" customHeight="1" x14ac:dyDescent="0.35">
      <c r="A984" s="3"/>
    </row>
    <row r="985" spans="1:1" ht="15.75" customHeight="1" x14ac:dyDescent="0.35">
      <c r="A985" s="3"/>
    </row>
    <row r="986" spans="1:1" ht="15.75" customHeight="1" x14ac:dyDescent="0.35">
      <c r="A986" s="3"/>
    </row>
    <row r="987" spans="1:1" ht="15.75" customHeight="1" x14ac:dyDescent="0.35">
      <c r="A987" s="3"/>
    </row>
    <row r="988" spans="1:1" ht="15.75" customHeight="1" x14ac:dyDescent="0.35">
      <c r="A988" s="3"/>
    </row>
    <row r="989" spans="1:1" ht="15.75" customHeight="1" x14ac:dyDescent="0.35">
      <c r="A989" s="3"/>
    </row>
    <row r="990" spans="1:1" ht="15.75" customHeight="1" x14ac:dyDescent="0.35">
      <c r="A990" s="3"/>
    </row>
    <row r="991" spans="1:1" ht="15.75" customHeight="1" x14ac:dyDescent="0.35">
      <c r="A991" s="3"/>
    </row>
    <row r="992" spans="1:1" ht="15.75" customHeight="1" x14ac:dyDescent="0.35">
      <c r="A992" s="3"/>
    </row>
    <row r="993" spans="1:1" ht="15.75" customHeight="1" x14ac:dyDescent="0.35">
      <c r="A993" s="3"/>
    </row>
    <row r="994" spans="1:1" ht="15.75" customHeight="1" x14ac:dyDescent="0.35">
      <c r="A994" s="3"/>
    </row>
    <row r="995" spans="1:1" ht="15.75" customHeight="1" x14ac:dyDescent="0.35">
      <c r="A995" s="3"/>
    </row>
    <row r="996" spans="1:1" ht="15.75" customHeight="1" x14ac:dyDescent="0.35">
      <c r="A996" s="3"/>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AG1000"/>
  <sheetViews>
    <sheetView workbookViewId="0">
      <selection activeCell="F2" sqref="F2"/>
    </sheetView>
  </sheetViews>
  <sheetFormatPr defaultColWidth="12.6640625" defaultRowHeight="15" customHeight="1" x14ac:dyDescent="0.3"/>
  <cols>
    <col min="1" max="1" width="22.83203125" style="31" customWidth="1"/>
    <col min="2" max="33" width="10.33203125" style="31" customWidth="1"/>
  </cols>
  <sheetData>
    <row r="1" spans="1:33" ht="32" customHeight="1" x14ac:dyDescent="0.35">
      <c r="A1" s="20" t="s">
        <v>185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ht="14.5" x14ac:dyDescent="0.35">
      <c r="A2" s="1" t="s">
        <v>186</v>
      </c>
      <c r="B2" s="23">
        <f>OregonElectricity_ODOE!J68</f>
        <v>23204980.524158422</v>
      </c>
      <c r="C2" s="23">
        <f>OregonElectricity_ODOE!K68</f>
        <v>25364355.200171523</v>
      </c>
      <c r="D2" s="23">
        <f>OregonElectricity_ODOE!L68</f>
        <v>25364355.200171523</v>
      </c>
      <c r="E2" s="23">
        <f>OregonElectricity_ODOE!M68</f>
        <v>25364355.200171523</v>
      </c>
      <c r="F2" s="23">
        <f>OregonElectricity_ODOE!N68</f>
        <v>25364355.200171523</v>
      </c>
      <c r="G2" s="23">
        <f>OregonElectricity_ODOE!O68</f>
        <v>25364355.200171523</v>
      </c>
      <c r="H2" s="23">
        <f>OregonElectricity_ODOE!P68</f>
        <v>25364355.200171523</v>
      </c>
      <c r="I2" s="23">
        <f>OregonElectricity_ODOE!Q68</f>
        <v>25364355.200171523</v>
      </c>
      <c r="J2" s="23">
        <f>OregonElectricity_ODOE!R68</f>
        <v>25364355.200171523</v>
      </c>
      <c r="K2" s="23">
        <f>OregonElectricity_ODOE!S68</f>
        <v>25364355.200171523</v>
      </c>
      <c r="L2" s="23">
        <f>OregonElectricity_ODOE!T68</f>
        <v>25364355.200171523</v>
      </c>
      <c r="M2" s="23">
        <f>OregonElectricity_ODOE!U68</f>
        <v>25364355.200171523</v>
      </c>
      <c r="N2" s="23">
        <f>OregonElectricity_ODOE!V68</f>
        <v>25364355.200171523</v>
      </c>
      <c r="O2" s="23">
        <f>OregonElectricity_ODOE!W68</f>
        <v>25364355.200171523</v>
      </c>
      <c r="P2" s="23">
        <f>OregonElectricity_ODOE!X68</f>
        <v>25364355.200171523</v>
      </c>
      <c r="Q2" s="23">
        <f>OregonElectricity_ODOE!Y68</f>
        <v>25364355.200171523</v>
      </c>
      <c r="R2" s="23">
        <f>OregonElectricity_ODOE!Z68</f>
        <v>25364355.200171523</v>
      </c>
      <c r="S2" s="23">
        <f>OregonElectricity_ODOE!AA68</f>
        <v>25364355.200171523</v>
      </c>
      <c r="T2" s="23">
        <f>OregonElectricity_ODOE!AB68</f>
        <v>25364355.200171523</v>
      </c>
      <c r="U2" s="23">
        <f>OregonElectricity_ODOE!AC68</f>
        <v>25364355.200171523</v>
      </c>
      <c r="V2" s="23">
        <f>OregonElectricity_ODOE!AD68</f>
        <v>25364355.200171523</v>
      </c>
      <c r="W2" s="23">
        <f>OregonElectricity_ODOE!AE68</f>
        <v>25364355.200171523</v>
      </c>
      <c r="X2" s="23">
        <f>OregonElectricity_ODOE!AF68</f>
        <v>25364355.200171523</v>
      </c>
      <c r="Y2" s="23">
        <f>OregonElectricity_ODOE!AG68</f>
        <v>25364355.200171523</v>
      </c>
      <c r="Z2" s="23">
        <f>OregonElectricity_ODOE!AH68</f>
        <v>25364355.200171523</v>
      </c>
      <c r="AA2" s="23">
        <f>OregonElectricity_ODOE!AI68</f>
        <v>25364355.200171523</v>
      </c>
      <c r="AB2" s="23">
        <f>OregonElectricity_ODOE!AJ68</f>
        <v>25364355.200171523</v>
      </c>
      <c r="AC2" s="23">
        <f>OregonElectricity_ODOE!AK68</f>
        <v>25364355.200171523</v>
      </c>
      <c r="AD2" s="23">
        <f>OregonElectricity_ODOE!AL68</f>
        <v>25364355.200171523</v>
      </c>
      <c r="AE2" s="23">
        <f>OregonElectricity_ODOE!AM68</f>
        <v>25364355.200171523</v>
      </c>
      <c r="AF2" s="23">
        <f>OregonElectricity_ODOE!AN68</f>
        <v>25364355.200171523</v>
      </c>
      <c r="AG2" s="23">
        <f>OregonElectricity_ODOE!AO68</f>
        <v>25364355.200171523</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I1000"/>
  <sheetViews>
    <sheetView workbookViewId="0">
      <selection activeCell="D2" sqref="D2"/>
    </sheetView>
  </sheetViews>
  <sheetFormatPr defaultColWidth="12.6640625" defaultRowHeight="15" customHeight="1" x14ac:dyDescent="0.3"/>
  <cols>
    <col min="1" max="1" width="23" style="31" customWidth="1"/>
    <col min="2" max="2" width="16.1640625" style="31" customWidth="1"/>
    <col min="3" max="35" width="7.6640625" style="31" customWidth="1"/>
  </cols>
  <sheetData>
    <row r="1" spans="1:35" ht="16" customHeight="1" x14ac:dyDescent="0.35">
      <c r="A1" s="20" t="s">
        <v>187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5" ht="14.5" x14ac:dyDescent="0.35">
      <c r="A2" s="1" t="s">
        <v>188</v>
      </c>
      <c r="B2" s="22">
        <f>SUMIFS('State Generation Costs Calcs'!B105:B155,'State Generation Costs Calcs'!$A$105:$A$155,About!$B$2)*About!$A$41</f>
        <v>47.207549738797574</v>
      </c>
      <c r="C2" s="22">
        <f>SUMIFS('State Generation Costs Calcs'!C105:C155,'State Generation Costs Calcs'!$A$105:$A$155,About!$B$2)*About!$A$41</f>
        <v>44.855263777682019</v>
      </c>
      <c r="D2" s="22">
        <f>SUMIFS('State Generation Costs Calcs'!D105:D155,'State Generation Costs Calcs'!$A$105:$A$155,About!$B$2)*About!$A$41</f>
        <v>44.450711806708902</v>
      </c>
      <c r="E2" s="22">
        <f>SUMIFS('State Generation Costs Calcs'!E105:E155,'State Generation Costs Calcs'!$A$105:$A$155,About!$B$2)*About!$A$41</f>
        <v>43.806385738567151</v>
      </c>
      <c r="F2" s="22">
        <f>SUMIFS('State Generation Costs Calcs'!F105:F155,'State Generation Costs Calcs'!$A$105:$A$155,About!$B$2)*About!$A$41</f>
        <v>43.241862319965328</v>
      </c>
      <c r="G2" s="22">
        <f>SUMIFS('State Generation Costs Calcs'!G105:G155,'State Generation Costs Calcs'!$A$105:$A$155,About!$B$2)*About!$A$41</f>
        <v>43.316222216586908</v>
      </c>
      <c r="H2" s="22">
        <f>SUMIFS('State Generation Costs Calcs'!H105:H155,'State Generation Costs Calcs'!$A$105:$A$155,About!$B$2)*About!$A$41</f>
        <v>43.685009020477985</v>
      </c>
      <c r="I2" s="22">
        <f>SUMIFS('State Generation Costs Calcs'!I105:I155,'State Generation Costs Calcs'!$A$105:$A$155,About!$B$2)*About!$A$41</f>
        <v>44.007650826674215</v>
      </c>
      <c r="J2" s="22">
        <f>SUMIFS('State Generation Costs Calcs'!J105:J155,'State Generation Costs Calcs'!$A$105:$A$155,About!$B$2)*About!$A$41</f>
        <v>44.114016493952946</v>
      </c>
      <c r="K2" s="22">
        <f>SUMIFS('State Generation Costs Calcs'!K105:K155,'State Generation Costs Calcs'!$A$105:$A$155,About!$B$2)*About!$A$41</f>
        <v>43.515169132325092</v>
      </c>
      <c r="L2" s="22">
        <f>SUMIFS('State Generation Costs Calcs'!L105:L155,'State Generation Costs Calcs'!$A$105:$A$155,About!$B$2)*About!$A$41</f>
        <v>42.862040813633477</v>
      </c>
      <c r="M2" s="22">
        <f>SUMIFS('State Generation Costs Calcs'!M105:M155,'State Generation Costs Calcs'!$A$105:$A$155,About!$B$2)*About!$A$41</f>
        <v>42.37440362538397</v>
      </c>
      <c r="N2" s="22">
        <f>SUMIFS('State Generation Costs Calcs'!N105:N155,'State Generation Costs Calcs'!$A$105:$A$155,About!$B$2)*About!$A$41</f>
        <v>41.705648373452384</v>
      </c>
      <c r="O2" s="22">
        <f>SUMIFS('State Generation Costs Calcs'!O105:O155,'State Generation Costs Calcs'!$A$105:$A$155,About!$B$2)*About!$A$41</f>
        <v>41.075006779108882</v>
      </c>
      <c r="P2" s="22">
        <f>SUMIFS('State Generation Costs Calcs'!P105:P155,'State Generation Costs Calcs'!$A$105:$A$155,About!$B$2)*About!$A$41</f>
        <v>41.080565383179064</v>
      </c>
      <c r="Q2" s="22">
        <f>SUMIFS('State Generation Costs Calcs'!Q105:Q155,'State Generation Costs Calcs'!$A$105:$A$155,About!$B$2)*About!$A$41</f>
        <v>40.892063012067162</v>
      </c>
      <c r="R2" s="22">
        <f>SUMIFS('State Generation Costs Calcs'!R105:R155,'State Generation Costs Calcs'!$A$105:$A$155,About!$B$2)*About!$A$41</f>
        <v>40.260567259825237</v>
      </c>
      <c r="S2" s="22">
        <f>SUMIFS('State Generation Costs Calcs'!S105:S155,'State Generation Costs Calcs'!$A$105:$A$155,About!$B$2)*About!$A$41</f>
        <v>39.92210778833774</v>
      </c>
      <c r="T2" s="22">
        <f>SUMIFS('State Generation Costs Calcs'!T105:T155,'State Generation Costs Calcs'!$A$105:$A$155,About!$B$2)*About!$A$41</f>
        <v>39.594012201966642</v>
      </c>
      <c r="U2" s="22">
        <f>SUMIFS('State Generation Costs Calcs'!U105:U155,'State Generation Costs Calcs'!$A$105:$A$155,About!$B$2)*About!$A$41</f>
        <v>39.6581026189683</v>
      </c>
      <c r="V2" s="22">
        <f>SUMIFS('State Generation Costs Calcs'!V105:V155,'State Generation Costs Calcs'!$A$105:$A$155,About!$B$2)*About!$A$41</f>
        <v>39.367243706964111</v>
      </c>
      <c r="W2" s="22">
        <f>SUMIFS('State Generation Costs Calcs'!W105:W155,'State Generation Costs Calcs'!$A$105:$A$155,About!$B$2)*About!$A$41</f>
        <v>38.861382850201124</v>
      </c>
      <c r="X2" s="22">
        <f>SUMIFS('State Generation Costs Calcs'!X105:X155,'State Generation Costs Calcs'!$A$105:$A$155,About!$B$2)*About!$A$41</f>
        <v>38.619250541715893</v>
      </c>
      <c r="Y2" s="22">
        <f>SUMIFS('State Generation Costs Calcs'!Y105:Y155,'State Generation Costs Calcs'!$A$105:$A$155,About!$B$2)*About!$A$41</f>
        <v>38.372819098174773</v>
      </c>
      <c r="Z2" s="22">
        <f>SUMIFS('State Generation Costs Calcs'!Z105:Z155,'State Generation Costs Calcs'!$A$105:$A$155,About!$B$2)*About!$A$41</f>
        <v>38.106128831056701</v>
      </c>
      <c r="AA2" s="22">
        <f>SUMIFS('State Generation Costs Calcs'!AA105:AA155,'State Generation Costs Calcs'!$A$105:$A$155,About!$B$2)*About!$A$41</f>
        <v>38.070515045097338</v>
      </c>
      <c r="AB2" s="22">
        <f>SUMIFS('State Generation Costs Calcs'!AB105:AB155,'State Generation Costs Calcs'!$A$105:$A$155,About!$B$2)*About!$A$41</f>
        <v>37.90422916261786</v>
      </c>
      <c r="AC2" s="22">
        <f>SUMIFS('State Generation Costs Calcs'!AC105:AC155,'State Generation Costs Calcs'!$A$105:$A$155,About!$B$2)*About!$A$41</f>
        <v>37.721010916920328</v>
      </c>
      <c r="AD2" s="22">
        <f>SUMIFS('State Generation Costs Calcs'!AD105:AD155,'State Generation Costs Calcs'!$A$105:$A$155,About!$B$2)*About!$A$41</f>
        <v>37.842594543853878</v>
      </c>
      <c r="AE2" s="22">
        <f>SUMIFS('State Generation Costs Calcs'!AE105:AE155,'State Generation Costs Calcs'!$A$105:$A$155,About!$B$2)*About!$A$41</f>
        <v>37.772892310077353</v>
      </c>
      <c r="AF2" s="22">
        <f>SUMIFS('State Generation Costs Calcs'!AF105:AF155,'State Generation Costs Calcs'!$A$105:$A$155,About!$B$2)*About!$A$41</f>
        <v>37.656223657171992</v>
      </c>
      <c r="AG2" s="22">
        <f>SUMIFS('State Generation Costs Calcs'!AG105:AG155,'State Generation Costs Calcs'!$A$105:$A$155,About!$B$2)*About!$A$41</f>
        <v>37.694959375830706</v>
      </c>
      <c r="AH2" s="23"/>
      <c r="AI2" s="23"/>
    </row>
    <row r="3" spans="1:35" ht="14.5" x14ac:dyDescent="0.35">
      <c r="B3" s="2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F497D"/>
  </sheetPr>
  <dimension ref="A1:AI1000"/>
  <sheetViews>
    <sheetView workbookViewId="0">
      <selection activeCell="I4" sqref="I4"/>
    </sheetView>
  </sheetViews>
  <sheetFormatPr defaultColWidth="12.6640625" defaultRowHeight="15" customHeight="1" x14ac:dyDescent="0.3"/>
  <cols>
    <col min="1" max="1" width="23" style="31" customWidth="1"/>
    <col min="2" max="35" width="7.6640625" style="31" customWidth="1"/>
  </cols>
  <sheetData>
    <row r="1" spans="1:35" ht="16" customHeight="1" x14ac:dyDescent="0.35">
      <c r="A1" s="20" t="s">
        <v>187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5" ht="14.5" x14ac:dyDescent="0.35">
      <c r="A2" s="1" t="s">
        <v>189</v>
      </c>
      <c r="B2" s="23">
        <f>SUMIFS('State Generation Costs Calcs'!B105:B155,'State Generation Costs Calcs'!$A$105:$A$155,About!$B$2)*About!$A$41</f>
        <v>47.207549738797574</v>
      </c>
      <c r="C2" s="23">
        <f>SUMIFS('State Generation Costs Calcs'!C105:C155,'State Generation Costs Calcs'!$A$105:$A$155,About!$B$2)*About!$A$41</f>
        <v>44.855263777682019</v>
      </c>
      <c r="D2" s="23">
        <f>SUMIFS('State Generation Costs Calcs'!D105:D155,'State Generation Costs Calcs'!$A$105:$A$155,About!$B$2)*About!$A$41</f>
        <v>44.450711806708902</v>
      </c>
      <c r="E2" s="23">
        <f>SUMIFS('State Generation Costs Calcs'!E105:E155,'State Generation Costs Calcs'!$A$105:$A$155,About!$B$2)*About!$A$41</f>
        <v>43.806385738567151</v>
      </c>
      <c r="F2" s="23">
        <f>SUMIFS('State Generation Costs Calcs'!F105:F155,'State Generation Costs Calcs'!$A$105:$A$155,About!$B$2)*About!$A$41</f>
        <v>43.241862319965328</v>
      </c>
      <c r="G2" s="23">
        <f>SUMIFS('State Generation Costs Calcs'!G105:G155,'State Generation Costs Calcs'!$A$105:$A$155,About!$B$2)*About!$A$41</f>
        <v>43.316222216586908</v>
      </c>
      <c r="H2" s="23">
        <f>SUMIFS('State Generation Costs Calcs'!H105:H155,'State Generation Costs Calcs'!$A$105:$A$155,About!$B$2)*About!$A$41</f>
        <v>43.685009020477985</v>
      </c>
      <c r="I2" s="23">
        <f>SUMIFS('State Generation Costs Calcs'!I105:I155,'State Generation Costs Calcs'!$A$105:$A$155,About!$B$2)*About!$A$41</f>
        <v>44.007650826674215</v>
      </c>
      <c r="J2" s="23">
        <f>SUMIFS('State Generation Costs Calcs'!J105:J155,'State Generation Costs Calcs'!$A$105:$A$155,About!$B$2)*About!$A$41</f>
        <v>44.114016493952946</v>
      </c>
      <c r="K2" s="23">
        <f>SUMIFS('State Generation Costs Calcs'!K105:K155,'State Generation Costs Calcs'!$A$105:$A$155,About!$B$2)*About!$A$41</f>
        <v>43.515169132325092</v>
      </c>
      <c r="L2" s="23">
        <f>SUMIFS('State Generation Costs Calcs'!L105:L155,'State Generation Costs Calcs'!$A$105:$A$155,About!$B$2)*About!$A$41</f>
        <v>42.862040813633477</v>
      </c>
      <c r="M2" s="23">
        <f>SUMIFS('State Generation Costs Calcs'!M105:M155,'State Generation Costs Calcs'!$A$105:$A$155,About!$B$2)*About!$A$41</f>
        <v>42.37440362538397</v>
      </c>
      <c r="N2" s="23">
        <f>SUMIFS('State Generation Costs Calcs'!N105:N155,'State Generation Costs Calcs'!$A$105:$A$155,About!$B$2)*About!$A$41</f>
        <v>41.705648373452384</v>
      </c>
      <c r="O2" s="23">
        <f>SUMIFS('State Generation Costs Calcs'!O105:O155,'State Generation Costs Calcs'!$A$105:$A$155,About!$B$2)*About!$A$41</f>
        <v>41.075006779108882</v>
      </c>
      <c r="P2" s="23">
        <f>SUMIFS('State Generation Costs Calcs'!P105:P155,'State Generation Costs Calcs'!$A$105:$A$155,About!$B$2)*About!$A$41</f>
        <v>41.080565383179064</v>
      </c>
      <c r="Q2" s="23">
        <f>SUMIFS('State Generation Costs Calcs'!Q105:Q155,'State Generation Costs Calcs'!$A$105:$A$155,About!$B$2)*About!$A$41</f>
        <v>40.892063012067162</v>
      </c>
      <c r="R2" s="23">
        <f>SUMIFS('State Generation Costs Calcs'!R105:R155,'State Generation Costs Calcs'!$A$105:$A$155,About!$B$2)*About!$A$41</f>
        <v>40.260567259825237</v>
      </c>
      <c r="S2" s="23">
        <f>SUMIFS('State Generation Costs Calcs'!S105:S155,'State Generation Costs Calcs'!$A$105:$A$155,About!$B$2)*About!$A$41</f>
        <v>39.92210778833774</v>
      </c>
      <c r="T2" s="23">
        <f>SUMIFS('State Generation Costs Calcs'!T105:T155,'State Generation Costs Calcs'!$A$105:$A$155,About!$B$2)*About!$A$41</f>
        <v>39.594012201966642</v>
      </c>
      <c r="U2" s="23">
        <f>SUMIFS('State Generation Costs Calcs'!U105:U155,'State Generation Costs Calcs'!$A$105:$A$155,About!$B$2)*About!$A$41</f>
        <v>39.6581026189683</v>
      </c>
      <c r="V2" s="23">
        <f>SUMIFS('State Generation Costs Calcs'!V105:V155,'State Generation Costs Calcs'!$A$105:$A$155,About!$B$2)*About!$A$41</f>
        <v>39.367243706964111</v>
      </c>
      <c r="W2" s="23">
        <f>SUMIFS('State Generation Costs Calcs'!W105:W155,'State Generation Costs Calcs'!$A$105:$A$155,About!$B$2)*About!$A$41</f>
        <v>38.861382850201124</v>
      </c>
      <c r="X2" s="23">
        <f>SUMIFS('State Generation Costs Calcs'!X105:X155,'State Generation Costs Calcs'!$A$105:$A$155,About!$B$2)*About!$A$41</f>
        <v>38.619250541715893</v>
      </c>
      <c r="Y2" s="23">
        <f>SUMIFS('State Generation Costs Calcs'!Y105:Y155,'State Generation Costs Calcs'!$A$105:$A$155,About!$B$2)*About!$A$41</f>
        <v>38.372819098174773</v>
      </c>
      <c r="Z2" s="23">
        <f>SUMIFS('State Generation Costs Calcs'!Z105:Z155,'State Generation Costs Calcs'!$A$105:$A$155,About!$B$2)*About!$A$41</f>
        <v>38.106128831056701</v>
      </c>
      <c r="AA2" s="23">
        <f>SUMIFS('State Generation Costs Calcs'!AA105:AA155,'State Generation Costs Calcs'!$A$105:$A$155,About!$B$2)*About!$A$41</f>
        <v>38.070515045097338</v>
      </c>
      <c r="AB2" s="23">
        <f>SUMIFS('State Generation Costs Calcs'!AB105:AB155,'State Generation Costs Calcs'!$A$105:$A$155,About!$B$2)*About!$A$41</f>
        <v>37.90422916261786</v>
      </c>
      <c r="AC2" s="23">
        <f>SUMIFS('State Generation Costs Calcs'!AC105:AC155,'State Generation Costs Calcs'!$A$105:$A$155,About!$B$2)*About!$A$41</f>
        <v>37.721010916920328</v>
      </c>
      <c r="AD2" s="23">
        <f>SUMIFS('State Generation Costs Calcs'!AD105:AD155,'State Generation Costs Calcs'!$A$105:$A$155,About!$B$2)*About!$A$41</f>
        <v>37.842594543853878</v>
      </c>
      <c r="AE2" s="23">
        <f>SUMIFS('State Generation Costs Calcs'!AE105:AE155,'State Generation Costs Calcs'!$A$105:$A$155,About!$B$2)*About!$A$41</f>
        <v>37.772892310077353</v>
      </c>
      <c r="AF2" s="23">
        <f>SUMIFS('State Generation Costs Calcs'!AF105:AF155,'State Generation Costs Calcs'!$A$105:$A$155,About!$B$2)*About!$A$41</f>
        <v>37.656223657171992</v>
      </c>
      <c r="AG2" s="23">
        <f>SUMIFS('State Generation Costs Calcs'!AG105:AG155,'State Generation Costs Calcs'!$A$105:$A$155,About!$B$2)*About!$A$41</f>
        <v>37.694959375830706</v>
      </c>
      <c r="AH2" s="23"/>
      <c r="AI2" s="2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OregonElectricity_ODOE</vt:lpstr>
      <vt:lpstr>IRPcalcs</vt:lpstr>
      <vt:lpstr>BECF-new</vt:lpstr>
      <vt:lpstr>State Generation Costs Calcs</vt:lpstr>
      <vt:lpstr>EIaE-BIE</vt:lpstr>
      <vt:lpstr>EIaE-BEE</vt:lpstr>
      <vt:lpstr>EIaE-IEP</vt:lpstr>
      <vt:lpstr>EIaE-BEEP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2016-02-04T22:14:05Z</dcterms:created>
  <dcterms:modified xsi:type="dcterms:W3CDTF">2021-08-24T20:41:33Z</dcterms:modified>
</cp:coreProperties>
</file>