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OR\elec\EIaE\"/>
    </mc:Choice>
  </mc:AlternateContent>
  <xr:revisionPtr revIDLastSave="0" documentId="8_{849D2424-80CC-455A-8907-883F800DCAFB}"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Q15" i="6"/>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<sst xmlns="http://schemas.openxmlformats.org/spreadsheetml/2006/main" count="67272" uniqueCount="4676">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</sst>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114</v>
      </c>
      <c r="C1" s="93">
        <v>44865</v>
      </c>
      <c r="K1" s="44" t="s">
        <v>2</v>
      </c>
      <c r="L1" s="44" t="s">
        <v>3</v>
      </c>
    </row>
    <row r="2" spans="1:15" ht="14.5">
      <c r="A2" s="70" t="s">
        <v>4</v>
      </c>
      <c r="B2" s="1" t="str">
        <f>LOOKUP(B1,K1:L50,L1:L50)</f>
        <v>OR</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OR</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f t="shared" si="0"/>
        <v>15397</v>
      </c>
      <c r="M6" s="1" t="str">
        <f t="shared" si="1"/>
        <v>WA</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8726.8752429999986</v>
      </c>
      <c r="R8" s="1">
        <f t="shared" si="3"/>
        <v>0.32297984962979642</v>
      </c>
    </row>
    <row r="9" spans="1:18" ht="16" customHeight="1">
      <c r="A9" s="8" t="s">
        <v>182</v>
      </c>
      <c r="B9" s="8" t="s">
        <v>183</v>
      </c>
      <c r="C9" s="11">
        <v>762</v>
      </c>
      <c r="D9" s="11">
        <v>0</v>
      </c>
      <c r="E9" s="11">
        <v>762</v>
      </c>
      <c r="F9" s="8"/>
      <c r="G9" s="11">
        <v>3</v>
      </c>
      <c r="H9" s="11">
        <v>5</v>
      </c>
      <c r="I9" s="12" t="s">
        <v>143</v>
      </c>
      <c r="J9" s="12" t="s">
        <v>115</v>
      </c>
      <c r="K9" s="12" t="s">
        <v>184</v>
      </c>
      <c r="L9" s="1">
        <f t="shared" si="0"/>
        <v>762</v>
      </c>
      <c r="M9" s="1" t="str">
        <f t="shared" si="1"/>
        <v>WA</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f t="shared" si="0"/>
        <v>4370.9939999999997</v>
      </c>
      <c r="M14" s="1" t="str">
        <f t="shared" si="1"/>
        <v>CA</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f t="shared" si="0"/>
        <v>352</v>
      </c>
      <c r="M15" s="1" t="str">
        <f t="shared" si="1"/>
        <v>ID</v>
      </c>
      <c r="N15" s="1"/>
      <c r="O15" s="1"/>
      <c r="P15" s="1" t="s">
        <v>41</v>
      </c>
      <c r="Q15" s="1">
        <f t="shared" si="2"/>
        <v>2133</v>
      </c>
      <c r="R15" s="1">
        <f t="shared" si="3"/>
        <v>7.8941889287686237E-2</v>
      </c>
    </row>
    <row r="16" spans="1:18" ht="16" customHeight="1">
      <c r="A16" s="8" t="s">
        <v>183</v>
      </c>
      <c r="B16" s="8" t="s">
        <v>190</v>
      </c>
      <c r="C16" s="11">
        <v>478</v>
      </c>
      <c r="D16" s="11">
        <v>0</v>
      </c>
      <c r="E16" s="11">
        <v>478</v>
      </c>
      <c r="F16" s="8"/>
      <c r="G16" s="11">
        <v>5</v>
      </c>
      <c r="H16" s="11">
        <v>15</v>
      </c>
      <c r="I16" s="12" t="s">
        <v>115</v>
      </c>
      <c r="J16" s="12" t="s">
        <v>41</v>
      </c>
      <c r="K16" s="12" t="s">
        <v>184</v>
      </c>
      <c r="L16" s="1">
        <f t="shared" si="0"/>
        <v>478</v>
      </c>
      <c r="M16" s="1" t="str">
        <f t="shared" si="1"/>
        <v>ID</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f t="shared" si="0"/>
        <v>1939</v>
      </c>
      <c r="M18" s="1" t="str">
        <f t="shared" si="1"/>
        <v>CA</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f t="shared" si="0"/>
        <v>2366.8812429999998</v>
      </c>
      <c r="M19" s="1" t="str">
        <f t="shared" si="1"/>
        <v>CA</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f t="shared" si="0"/>
        <v>50</v>
      </c>
      <c r="M20" s="1" t="str">
        <f t="shared" si="1"/>
        <v>CA</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f t="shared" si="0"/>
        <v>1</v>
      </c>
      <c r="M21" s="1" t="str">
        <f t="shared" si="1"/>
        <v>NV</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f t="shared" si="0"/>
        <v>1303</v>
      </c>
      <c r="M22" s="1" t="str">
        <f t="shared" si="1"/>
        <v>ID</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1</v>
      </c>
      <c r="R31" s="1">
        <f t="shared" si="3"/>
        <v>3.7009793383819143E-5</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16159</v>
      </c>
      <c r="R50" s="1">
        <f t="shared" si="5"/>
        <v>0.59804125128913355</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27019.875242999999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27019.875242999999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0.32297984962979642</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7.8941889287686237E-2</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3.7009793383819143E-5</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0.59804125128913355</v>
      </c>
      <c r="D50" s="1">
        <f t="shared" si="2"/>
        <v>0.59804125128913355</v>
      </c>
      <c r="E50" s="1">
        <f t="shared" si="3"/>
        <v>1</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0.59804125128913355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4.3305649161266647E-2</v>
      </c>
      <c r="C60" s="1">
        <f>SUMIFS('ReEDs Generation Data'!H$729:H$1448,'ReEDs Generation Data'!$E$729:$E$1448,Calculations!$A60)</f>
        <v>2.6859936376536702E-2</v>
      </c>
      <c r="D60" s="1">
        <f>SUMIFS('ReEDs Generation Data'!I$729:I$1448,'ReEDs Generation Data'!$E$729:$E$1448,Calculations!$A60)</f>
        <v>3.2450646316314197E-2</v>
      </c>
      <c r="E60" s="1">
        <f>SUMIFS('ReEDs Generation Data'!J$729:J$1448,'ReEDs Generation Data'!$E$729:$E$1448,Calculations!$A60)</f>
        <v>3.7894643373881869E-2</v>
      </c>
      <c r="F60" s="1">
        <f>SUMIFS('ReEDs Generation Data'!K$729:K$1448,'ReEDs Generation Data'!$E$729:$E$1448,Calculations!$A60)</f>
        <v>3.8941502769440313E-2</v>
      </c>
      <c r="G60" s="1">
        <f>SUMIFS('ReEDs Generation Data'!L$729:L$1448,'ReEDs Generation Data'!$E$729:$E$1448,Calculations!$A60)</f>
        <v>3.9986348570012334E-2</v>
      </c>
      <c r="H60" s="1">
        <f>SUMIFS('ReEDs Generation Data'!M$729:M$1448,'ReEDs Generation Data'!$E$729:$E$1448,Calculations!$A60)</f>
        <v>1.9382699985716175E-2</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5.0304307855790938E-2</v>
      </c>
      <c r="C61" s="1">
        <f>SUMIFS('ReEDs Generation Data'!H$729:H$1448,'ReEDs Generation Data'!$E$729:$E$1448,Calculations!$A61)</f>
        <v>4.4240441936404029E-2</v>
      </c>
      <c r="D61" s="1">
        <f>SUMIFS('ReEDs Generation Data'!I$729:I$1448,'ReEDs Generation Data'!$E$729:$E$1448,Calculations!$A61)</f>
        <v>5.3584878736575567E-2</v>
      </c>
      <c r="E61" s="1">
        <f>SUMIFS('ReEDs Generation Data'!J$729:J$1448,'ReEDs Generation Data'!$E$729:$E$1448,Calculations!$A61)</f>
        <v>6.2684096365953318E-2</v>
      </c>
      <c r="F61" s="1">
        <f>SUMIFS('ReEDs Generation Data'!K$729:K$1448,'ReEDs Generation Data'!$E$729:$E$1448,Calculations!$A61)</f>
        <v>6.4872963468393954E-2</v>
      </c>
      <c r="G61" s="1">
        <f>SUMIFS('ReEDs Generation Data'!L$729:L$1448,'ReEDs Generation Data'!$E$729:$E$1448,Calculations!$A61)</f>
        <v>6.7057620366635151E-2</v>
      </c>
      <c r="H61" s="1">
        <f>SUMIFS('ReEDs Generation Data'!M$729:M$1448,'ReEDs Generation Data'!$E$729:$E$1448,Calculations!$A61)</f>
        <v>0.10749853026596962</v>
      </c>
      <c r="I61" s="1">
        <f>SUMIFS('ReEDs Generation Data'!N$729:N$1448,'ReEDs Generation Data'!$E$729:$E$1448,Calculations!$A61)</f>
        <v>0.14554295819926405</v>
      </c>
      <c r="J61" s="1">
        <f>SUMIFS('ReEDs Generation Data'!O$729:O$1448,'ReEDs Generation Data'!$E$729:$E$1448,Calculations!$A61)</f>
        <v>0.15692562767679363</v>
      </c>
      <c r="K61" s="1">
        <f>SUMIFS('ReEDs Generation Data'!P$729:P$1448,'ReEDs Generation Data'!$E$729:$E$1448,Calculations!$A61)</f>
        <v>0.1680228800665961</v>
      </c>
      <c r="L61" s="1">
        <f>SUMIFS('ReEDs Generation Data'!Q$729:Q$1448,'ReEDs Generation Data'!$E$729:$E$1448,Calculations!$A61)</f>
        <v>0.14661502416415467</v>
      </c>
      <c r="M61" s="1">
        <f>SUMIFS('ReEDs Generation Data'!R$729:R$1448,'ReEDs Generation Data'!$E$729:$E$1448,Calculations!$A61)</f>
        <v>0.12643112758586308</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7.778492229586248E-2</v>
      </c>
      <c r="C62" s="1">
        <f>SUMIFS('ReEDs Generation Data'!H$729:H$1448,'ReEDs Generation Data'!$E$729:$E$1448,Calculations!$A62)</f>
        <v>7.8341992949577166E-2</v>
      </c>
      <c r="D62" s="1">
        <f>SUMIFS('ReEDs Generation Data'!I$729:I$1448,'ReEDs Generation Data'!$E$729:$E$1448,Calculations!$A62)</f>
        <v>7.7300390341872111E-2</v>
      </c>
      <c r="E62" s="1">
        <f>SUMIFS('ReEDs Generation Data'!J$729:J$1448,'ReEDs Generation Data'!$E$729:$E$1448,Calculations!$A62)</f>
        <v>7.6286121744040578E-2</v>
      </c>
      <c r="F62" s="1">
        <f>SUMIFS('ReEDs Generation Data'!K$729:K$1448,'ReEDs Generation Data'!$E$729:$E$1448,Calculations!$A62)</f>
        <v>7.6212684362634467E-2</v>
      </c>
      <c r="G62" s="1">
        <f>SUMIFS('ReEDs Generation Data'!L$729:L$1448,'ReEDs Generation Data'!$E$729:$E$1448,Calculations!$A62)</f>
        <v>7.6139388235291344E-2</v>
      </c>
      <c r="H62" s="1">
        <f>SUMIFS('ReEDs Generation Data'!M$729:M$1448,'ReEDs Generation Data'!$E$729:$E$1448,Calculations!$A62)</f>
        <v>7.3814537812906603E-2</v>
      </c>
      <c r="I62" s="1">
        <f>SUMIFS('ReEDs Generation Data'!N$729:N$1448,'ReEDs Generation Data'!$E$729:$E$1448,Calculations!$A62)</f>
        <v>7.1627455361738493E-2</v>
      </c>
      <c r="J62" s="1">
        <f>SUMIFS('ReEDs Generation Data'!O$729:O$1448,'ReEDs Generation Data'!$E$729:$E$1448,Calculations!$A62)</f>
        <v>7.071803495399398E-2</v>
      </c>
      <c r="K62" s="1">
        <f>SUMIFS('ReEDs Generation Data'!P$729:P$1448,'ReEDs Generation Data'!$E$729:$E$1448,Calculations!$A62)</f>
        <v>6.9831417995371015E-2</v>
      </c>
      <c r="L62" s="1">
        <f>SUMIFS('ReEDs Generation Data'!Q$729:Q$1448,'ReEDs Generation Data'!$E$729:$E$1448,Calculations!$A62)</f>
        <v>6.777642367375325E-2</v>
      </c>
      <c r="M62" s="1">
        <f>SUMIFS('ReEDs Generation Data'!R$729:R$1448,'ReEDs Generation Data'!$E$729:$E$1448,Calculations!$A62)</f>
        <v>6.5838920308375154E-2</v>
      </c>
    </row>
    <row r="63" spans="1:33" ht="15.75" customHeight="1">
      <c r="A63" s="4" t="s">
        <v>490</v>
      </c>
      <c r="B63" s="1">
        <f>SUMIFS('ReEDs Generation Data'!G$729:G$1448,'ReEDs Generation Data'!$E$729:$E$1448,Calculations!$A63)</f>
        <v>0.75294355163885551</v>
      </c>
      <c r="C63" s="1">
        <f>SUMIFS('ReEDs Generation Data'!H$729:H$1448,'ReEDs Generation Data'!$E$729:$E$1448,Calculations!$A63)</f>
        <v>0.77212973220794445</v>
      </c>
      <c r="D63" s="1">
        <f>SUMIFS('ReEDs Generation Data'!I$729:I$1448,'ReEDs Generation Data'!$E$729:$E$1448,Calculations!$A63)</f>
        <v>0.75904095412911254</v>
      </c>
      <c r="E63" s="1">
        <f>SUMIFS('ReEDs Generation Data'!J$729:J$1448,'ReEDs Generation Data'!$E$729:$E$1448,Calculations!$A63)</f>
        <v>0.74629565521075159</v>
      </c>
      <c r="F63" s="1">
        <f>SUMIFS('ReEDs Generation Data'!K$729:K$1448,'ReEDs Generation Data'!$E$729:$E$1448,Calculations!$A63)</f>
        <v>0.74319093070588094</v>
      </c>
      <c r="G63" s="1">
        <f>SUMIFS('ReEDs Generation Data'!L$729:L$1448,'ReEDs Generation Data'!$E$729:$E$1448,Calculations!$A63)</f>
        <v>0.74009217802275051</v>
      </c>
      <c r="H63" s="1">
        <f>SUMIFS('ReEDs Generation Data'!M$729:M$1448,'ReEDs Generation Data'!$E$729:$E$1448,Calculations!$A63)</f>
        <v>0.72485811133660472</v>
      </c>
      <c r="I63" s="1">
        <f>SUMIFS('ReEDs Generation Data'!N$729:N$1448,'ReEDs Generation Data'!$E$729:$E$1448,Calculations!$A63)</f>
        <v>0.71052679798053187</v>
      </c>
      <c r="J63" s="1">
        <f>SUMIFS('ReEDs Generation Data'!O$729:O$1448,'ReEDs Generation Data'!$E$729:$E$1448,Calculations!$A63)</f>
        <v>0.70082501749340387</v>
      </c>
      <c r="K63" s="1">
        <f>SUMIFS('ReEDs Generation Data'!P$729:P$1448,'ReEDs Generation Data'!$E$729:$E$1448,Calculations!$A63)</f>
        <v>0.69136650629718088</v>
      </c>
      <c r="L63" s="1">
        <f>SUMIFS('ReEDs Generation Data'!Q$729:Q$1448,'ReEDs Generation Data'!$E$729:$E$1448,Calculations!$A63)</f>
        <v>0.67033852273789252</v>
      </c>
      <c r="M63" s="1">
        <f>SUMIFS('ReEDs Generation Data'!R$729:R$1448,'ReEDs Generation Data'!$E$729:$E$1448,Calculations!$A63)</f>
        <v>0.65051277991970158</v>
      </c>
    </row>
    <row r="64" spans="1:33" ht="15.75" customHeight="1">
      <c r="A64" s="4" t="s">
        <v>491</v>
      </c>
      <c r="B64" s="1">
        <f>SUMIFS('ReEDs Generation Data'!G$729:G$1448,'ReEDs Generation Data'!$E$729:$E$1448,Calculations!$A64)</f>
        <v>7.122725363542004E-2</v>
      </c>
      <c r="C64" s="1">
        <f>SUMIFS('ReEDs Generation Data'!H$729:H$1448,'ReEDs Generation Data'!$E$729:$E$1448,Calculations!$A64)</f>
        <v>7.3858077960730933E-2</v>
      </c>
      <c r="D64" s="1">
        <f>SUMIFS('ReEDs Generation Data'!I$729:I$1448,'ReEDs Generation Data'!$E$729:$E$1448,Calculations!$A64)</f>
        <v>7.3082036836618347E-2</v>
      </c>
      <c r="E64" s="1">
        <f>SUMIFS('ReEDs Generation Data'!J$729:J$1448,'ReEDs Generation Data'!$E$729:$E$1448,Calculations!$A64)</f>
        <v>7.232636078800754E-2</v>
      </c>
      <c r="F64" s="1">
        <f>SUMIFS('ReEDs Generation Data'!K$729:K$1448,'ReEDs Generation Data'!$E$729:$E$1448,Calculations!$A64)</f>
        <v>7.2255950681390846E-2</v>
      </c>
      <c r="G64" s="1">
        <f>SUMIFS('ReEDs Generation Data'!L$729:L$1448,'ReEDs Generation Data'!$E$729:$E$1448,Calculations!$A64)</f>
        <v>7.2185676005987076E-2</v>
      </c>
      <c r="H64" s="1">
        <f>SUMIFS('ReEDs Generation Data'!M$729:M$1448,'ReEDs Generation Data'!$E$729:$E$1448,Calculations!$A64)</f>
        <v>6.9974457538492699E-2</v>
      </c>
      <c r="I64" s="1">
        <f>SUMIFS('ReEDs Generation Data'!N$729:N$1448,'ReEDs Generation Data'!$E$729:$E$1448,Calculations!$A64)</f>
        <v>6.7894273342816502E-2</v>
      </c>
      <c r="J64" s="1">
        <f>SUMIFS('ReEDs Generation Data'!O$729:O$1448,'ReEDs Generation Data'!$E$729:$E$1448,Calculations!$A64)</f>
        <v>6.7013599734516982E-2</v>
      </c>
      <c r="K64" s="1">
        <f>SUMIFS('ReEDs Generation Data'!P$729:P$1448,'ReEDs Generation Data'!$E$729:$E$1448,Calculations!$A64)</f>
        <v>6.6155008757801823E-2</v>
      </c>
      <c r="L64" s="1">
        <f>SUMIFS('ReEDs Generation Data'!Q$729:Q$1448,'ReEDs Generation Data'!$E$729:$E$1448,Calculations!$A64)</f>
        <v>7.6731371697384212E-2</v>
      </c>
      <c r="M64" s="1">
        <f>SUMIFS('ReEDs Generation Data'!R$729:R$1448,'ReEDs Generation Data'!$E$729:$E$1448,Calculations!$A64)</f>
        <v>8.6703048296845137E-2</v>
      </c>
    </row>
    <row r="65" spans="1:37" ht="15.75" customHeight="1">
      <c r="A65" s="4" t="s">
        <v>492</v>
      </c>
      <c r="B65" s="1">
        <f>SUMIFS('ReEDs Generation Data'!G$729:G$1448,'ReEDs Generation Data'!$E$729:$E$1448,Calculations!$A65)</f>
        <v>1.8323275005318732E-3</v>
      </c>
      <c r="C65" s="1">
        <f>SUMIFS('ReEDs Generation Data'!H$729:H$1448,'ReEDs Generation Data'!$E$729:$E$1448,Calculations!$A65)</f>
        <v>1.9491960540372387E-3</v>
      </c>
      <c r="D65" s="1">
        <f>SUMIFS('ReEDs Generation Data'!I$729:I$1448,'ReEDs Generation Data'!$E$729:$E$1448,Calculations!$A65)</f>
        <v>1.9553138335126298E-3</v>
      </c>
      <c r="E65" s="1">
        <f>SUMIFS('ReEDs Generation Data'!J$729:J$1448,'ReEDs Generation Data'!$E$729:$E$1448,Calculations!$A65)</f>
        <v>1.9612710686082871E-3</v>
      </c>
      <c r="F65" s="1">
        <f>SUMIFS('ReEDs Generation Data'!K$729:K$1448,'ReEDs Generation Data'!$E$729:$E$1448,Calculations!$A65)</f>
        <v>1.9765731215742777E-3</v>
      </c>
      <c r="G65" s="1">
        <f>SUMIFS('ReEDs Generation Data'!L$729:L$1448,'ReEDs Generation Data'!$E$729:$E$1448,Calculations!$A65)</f>
        <v>1.9918457416123457E-3</v>
      </c>
      <c r="H65" s="1">
        <f>SUMIFS('ReEDs Generation Data'!M$729:M$1448,'ReEDs Generation Data'!$E$729:$E$1448,Calculations!$A65)</f>
        <v>2.0024887078742681E-3</v>
      </c>
      <c r="I65" s="1">
        <f>SUMIFS('ReEDs Generation Data'!N$729:N$1448,'ReEDs Generation Data'!$E$729:$E$1448,Calculations!$A65)</f>
        <v>2.0125009841547997E-3</v>
      </c>
      <c r="J65" s="1">
        <f>SUMIFS('ReEDs Generation Data'!O$729:O$1448,'ReEDs Generation Data'!$E$729:$E$1448,Calculations!$A65)</f>
        <v>2.1521270841940911E-3</v>
      </c>
      <c r="K65" s="1">
        <f>SUMIFS('ReEDs Generation Data'!P$729:P$1448,'ReEDs Generation Data'!$E$729:$E$1448,Calculations!$A65)</f>
        <v>2.2882521008607531E-3</v>
      </c>
      <c r="L65" s="1">
        <f>SUMIFS('ReEDs Generation Data'!Q$729:Q$1448,'ReEDs Generation Data'!$E$729:$E$1448,Calculations!$A65)</f>
        <v>3.5761154962036822E-2</v>
      </c>
      <c r="M65" s="1">
        <f>SUMIFS('ReEDs Generation Data'!R$729:R$1448,'ReEDs Generation Data'!$E$729:$E$1448,Calculations!$A65)</f>
        <v>6.7320299072686857E-2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5.1030971590734352E-4</v>
      </c>
      <c r="M67" s="1">
        <f>SUMIFS('ReEDs Generation Data'!R$729:R$1448,'ReEDs Generation Data'!$E$729:$E$1448,Calculations!$A67)</f>
        <v>9.9144330423631458E-4</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2.601987912272498E-3</v>
      </c>
      <c r="C73" s="1">
        <f>SUMIFS('ReEDs Generation Data'!H$729:H$1448,'ReEDs Generation Data'!$E$729:$E$1448,Calculations!$A73)</f>
        <v>2.6206225147695486E-3</v>
      </c>
      <c r="D73" s="1">
        <f>SUMIFS('ReEDs Generation Data'!I$729:I$1448,'ReEDs Generation Data'!$E$729:$E$1448,Calculations!$A73)</f>
        <v>2.585779805994557E-3</v>
      </c>
      <c r="E73" s="1">
        <f>SUMIFS('ReEDs Generation Data'!J$729:J$1448,'ReEDs Generation Data'!$E$729:$E$1448,Calculations!$A73)</f>
        <v>2.5518514487569283E-3</v>
      </c>
      <c r="F73" s="1">
        <f>SUMIFS('ReEDs Generation Data'!K$729:K$1448,'ReEDs Generation Data'!$E$729:$E$1448,Calculations!$A73)</f>
        <v>2.5493948906851614E-3</v>
      </c>
      <c r="G73" s="1">
        <f>SUMIFS('ReEDs Generation Data'!L$729:L$1448,'ReEDs Generation Data'!$E$729:$E$1448,Calculations!$A73)</f>
        <v>2.5469430577111851E-3</v>
      </c>
      <c r="H73" s="1">
        <f>SUMIFS('ReEDs Generation Data'!M$729:M$1448,'ReEDs Generation Data'!$E$729:$E$1448,Calculations!$A73)</f>
        <v>2.4691743524359153E-3</v>
      </c>
      <c r="I73" s="1">
        <f>SUMIFS('ReEDs Generation Data'!N$729:N$1448,'ReEDs Generation Data'!$E$729:$E$1448,Calculations!$A73)</f>
        <v>2.3960141314944149E-3</v>
      </c>
      <c r="J73" s="1">
        <f>SUMIFS('ReEDs Generation Data'!O$729:O$1448,'ReEDs Generation Data'!$E$729:$E$1448,Calculations!$A73)</f>
        <v>2.3655930570974427E-3</v>
      </c>
      <c r="K73" s="1">
        <f>SUMIFS('ReEDs Generation Data'!P$729:P$1448,'ReEDs Generation Data'!$E$729:$E$1448,Calculations!$A73)</f>
        <v>2.3359347821893823E-3</v>
      </c>
      <c r="L73" s="1">
        <f>SUMIFS('ReEDs Generation Data'!Q$729:Q$1448,'ReEDs Generation Data'!$E$729:$E$1448,Calculations!$A73)</f>
        <v>2.267193048871196E-3</v>
      </c>
      <c r="M73" s="1">
        <f>SUMIFS('ReEDs Generation Data'!R$729:R$1448,'ReEDs Generation Data'!$E$729:$E$1448,Calculations!$A73)</f>
        <v>2.2023815122918346E-3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5.1030971590734352E-4</v>
      </c>
      <c r="R1389" s="44">
        <f>R663/SUMIFS(R$3:R$722,$B$3:$B$722,$B1389)*SUMIFS(Calculations!$E$3:$E$53,Calculations!$A$3:$A$53,$B1389)</f>
        <v>9.9144330423631458E-4</v>
      </c>
    </row>
    <row r="1390" spans="2:18" ht="15.75" customHeight="1">
      <c r="B1390" s="44" t="s">
        <v>143</v>
      </c>
      <c r="C1390" s="44" t="s">
        <v>522</v>
      </c>
      <c r="D1390" s="44" t="s">
        <v>526</v>
      </c>
      <c r="E1390" s="44" t="str">
        <f t="shared" si="310"/>
        <v>hard coal</v>
      </c>
      <c r="F1390" s="44">
        <f>F664/SUMIFS(F$3:F$722,$B$3:$B$722,$B1390)*SUMIFS(Calculations!$E$3:$E$53,Calculations!$A$3:$A$53,$B1390)</f>
        <v>5.9519130445307121E-2</v>
      </c>
      <c r="G1390" s="44">
        <f>G664/SUMIFS(G$3:G$722,$B$3:$B$722,$B1390)*SUMIFS(Calculations!$E$3:$E$53,Calculations!$A$3:$A$53,$B1390)</f>
        <v>4.3305649161266647E-2</v>
      </c>
      <c r="H1390" s="44">
        <f>H664/SUMIFS(H$3:H$722,$B$3:$B$722,$B1390)*SUMIFS(Calculations!$E$3:$E$53,Calculations!$A$3:$A$53,$B1390)</f>
        <v>2.6859936376536702E-2</v>
      </c>
      <c r="I1390" s="44">
        <f>I664/SUMIFS(I$3:I$722,$B$3:$B$722,$B1390)*SUMIFS(Calculations!$E$3:$E$53,Calculations!$A$3:$A$53,$B1390)</f>
        <v>3.2450646316314197E-2</v>
      </c>
      <c r="J1390" s="44">
        <f>J664/SUMIFS(J$3:J$722,$B$3:$B$722,$B1390)*SUMIFS(Calculations!$E$3:$E$53,Calculations!$A$3:$A$53,$B1390)</f>
        <v>3.7894643373881869E-2</v>
      </c>
      <c r="K1390" s="44">
        <f>K664/SUMIFS(K$3:K$722,$B$3:$B$722,$B1390)*SUMIFS(Calculations!$E$3:$E$53,Calculations!$A$3:$A$53,$B1390)</f>
        <v>3.8941502769440313E-2</v>
      </c>
      <c r="L1390" s="44">
        <f>L664/SUMIFS(L$3:L$722,$B$3:$B$722,$B1390)*SUMIFS(Calculations!$E$3:$E$53,Calculations!$A$3:$A$53,$B1390)</f>
        <v>3.9986348570012334E-2</v>
      </c>
      <c r="M1390" s="44">
        <f>M664/SUMIFS(M$3:M$722,$B$3:$B$722,$B1390)*SUMIFS(Calculations!$E$3:$E$53,Calculations!$A$3:$A$53,$B1390)</f>
        <v>1.9382699985716175E-2</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0.64895048388487941</v>
      </c>
      <c r="G1393" s="44">
        <f>G667/SUMIFS(G$3:G$722,$B$3:$B$722,$B1393)*SUMIFS(Calculations!$E$3:$E$53,Calculations!$A$3:$A$53,$B1393)</f>
        <v>0.6689656823754454</v>
      </c>
      <c r="H1393" s="44">
        <f>H667/SUMIFS(H$3:H$722,$B$3:$B$722,$B1393)*SUMIFS(Calculations!$E$3:$E$53,Calculations!$A$3:$A$53,$B1393)</f>
        <v>0.68926756572416326</v>
      </c>
      <c r="I1393" s="44">
        <f>I667/SUMIFS(I$3:I$722,$B$3:$B$722,$B1393)*SUMIFS(Calculations!$E$3:$E$53,Calculations!$A$3:$A$53,$B1393)</f>
        <v>0.68010335038020486</v>
      </c>
      <c r="J1393" s="44">
        <f>J667/SUMIFS(J$3:J$722,$B$3:$B$722,$B1393)*SUMIFS(Calculations!$E$3:$E$53,Calculations!$A$3:$A$53,$B1393)</f>
        <v>0.6711796247881362</v>
      </c>
      <c r="K1393" s="44">
        <f>K667/SUMIFS(K$3:K$722,$B$3:$B$722,$B1393)*SUMIFS(Calculations!$E$3:$E$53,Calculations!$A$3:$A$53,$B1393)</f>
        <v>0.67053350891580277</v>
      </c>
      <c r="L1393" s="44">
        <f>L667/SUMIFS(L$3:L$722,$B$3:$B$722,$B1393)*SUMIFS(Calculations!$E$3:$E$53,Calculations!$A$3:$A$53,$B1393)</f>
        <v>0.66988863582324165</v>
      </c>
      <c r="M1393" s="44">
        <f>M667/SUMIFS(M$3:M$722,$B$3:$B$722,$B1393)*SUMIFS(Calculations!$E$3:$E$53,Calculations!$A$3:$A$53,$B1393)</f>
        <v>0.64943416522608322</v>
      </c>
      <c r="N1393" s="44">
        <f>N667/SUMIFS(N$3:N$722,$B$3:$B$722,$B1393)*SUMIFS(Calculations!$E$3:$E$53,Calculations!$A$3:$A$53,$B1393)</f>
        <v>0.63019180311097933</v>
      </c>
      <c r="O1393" s="44">
        <f>O667/SUMIFS(O$3:O$722,$B$3:$B$722,$B1393)*SUMIFS(Calculations!$E$3:$E$53,Calculations!$A$3:$A$53,$B1393)</f>
        <v>0.62219055158461867</v>
      </c>
      <c r="P1393" s="44">
        <f>P667/SUMIFS(P$3:P$722,$B$3:$B$722,$B1393)*SUMIFS(Calculations!$E$3:$E$53,Calculations!$A$3:$A$53,$B1393)</f>
        <v>0.61438992908586321</v>
      </c>
      <c r="Q1393" s="44">
        <f>Q667/SUMIFS(Q$3:Q$722,$B$3:$B$722,$B1393)*SUMIFS(Calculations!$E$3:$E$53,Calculations!$A$3:$A$53,$B1393)</f>
        <v>0.59630970313922294</v>
      </c>
      <c r="R1393" s="44">
        <f>R667/SUMIFS(R$3:R$722,$B$3:$B$722,$B1393)*SUMIFS(Calculations!$E$3:$E$53,Calculations!$A$3:$A$53,$B1393)</f>
        <v>0.57926318468907234</v>
      </c>
    </row>
    <row r="1394" spans="2:18" ht="15.75" customHeight="1">
      <c r="B1394" s="44" t="s">
        <v>143</v>
      </c>
      <c r="C1394" s="44" t="s">
        <v>522</v>
      </c>
      <c r="D1394" s="44" t="s">
        <v>531</v>
      </c>
      <c r="E1394" s="44" t="str">
        <f t="shared" si="310"/>
        <v>hydro</v>
      </c>
      <c r="F1394" s="44">
        <f>F668/SUMIFS(F$3:F$722,$B$3:$B$722,$B1394)*SUMIFS(Calculations!$E$3:$E$53,Calculations!$A$3:$A$53,$B1394)</f>
        <v>8.5077817096188835E-2</v>
      </c>
      <c r="G1394" s="44">
        <f>G668/SUMIFS(G$3:G$722,$B$3:$B$722,$B1394)*SUMIFS(Calculations!$E$3:$E$53,Calculations!$A$3:$A$53,$B1394)</f>
        <v>8.3977869263410096E-2</v>
      </c>
      <c r="H1394" s="44">
        <f>H668/SUMIFS(H$3:H$722,$B$3:$B$722,$B1394)*SUMIFS(Calculations!$E$3:$E$53,Calculations!$A$3:$A$53,$B1394)</f>
        <v>8.2862166483781197E-2</v>
      </c>
      <c r="I1394" s="44">
        <f>I668/SUMIFS(I$3:I$722,$B$3:$B$722,$B1394)*SUMIFS(Calculations!$E$3:$E$53,Calculations!$A$3:$A$53,$B1394)</f>
        <v>7.8937603748907709E-2</v>
      </c>
      <c r="J1394" s="44">
        <f>J668/SUMIFS(J$3:J$722,$B$3:$B$722,$B1394)*SUMIFS(Calculations!$E$3:$E$53,Calculations!$A$3:$A$53,$B1394)</f>
        <v>7.5116030422615429E-2</v>
      </c>
      <c r="K1394" s="44">
        <f>K668/SUMIFS(K$3:K$722,$B$3:$B$722,$B1394)*SUMIFS(Calculations!$E$3:$E$53,Calculations!$A$3:$A$53,$B1394)</f>
        <v>7.2657421790078211E-2</v>
      </c>
      <c r="L1394" s="44">
        <f>L668/SUMIFS(L$3:L$722,$B$3:$B$722,$B1394)*SUMIFS(Calculations!$E$3:$E$53,Calculations!$A$3:$A$53,$B1394)</f>
        <v>7.0203542199508834E-2</v>
      </c>
      <c r="M1394" s="44">
        <f>M668/SUMIFS(M$3:M$722,$B$3:$B$722,$B1394)*SUMIFS(Calculations!$E$3:$E$53,Calculations!$A$3:$A$53,$B1394)</f>
        <v>7.5423946110521514E-2</v>
      </c>
      <c r="N1394" s="44">
        <f>N668/SUMIFS(N$3:N$722,$B$3:$B$722,$B1394)*SUMIFS(Calculations!$E$3:$E$53,Calculations!$A$3:$A$53,$B1394)</f>
        <v>8.0334994869552506E-2</v>
      </c>
      <c r="O1394" s="44">
        <f>O668/SUMIFS(O$3:O$722,$B$3:$B$722,$B1394)*SUMIFS(Calculations!$E$3:$E$53,Calculations!$A$3:$A$53,$B1394)</f>
        <v>7.8634465908785159E-2</v>
      </c>
      <c r="P1394" s="44">
        <f>P668/SUMIFS(P$3:P$722,$B$3:$B$722,$B1394)*SUMIFS(Calculations!$E$3:$E$53,Calculations!$A$3:$A$53,$B1394)</f>
        <v>7.6976577211317718E-2</v>
      </c>
      <c r="Q1394" s="44">
        <f>Q668/SUMIFS(Q$3:Q$722,$B$3:$B$722,$B1394)*SUMIFS(Calculations!$E$3:$E$53,Calculations!$A$3:$A$53,$B1394)</f>
        <v>7.4028819598669596E-2</v>
      </c>
      <c r="R1394" s="44">
        <f>R668/SUMIFS(R$3:R$722,$B$3:$B$722,$B1394)*SUMIFS(Calculations!$E$3:$E$53,Calculations!$A$3:$A$53,$B1394)</f>
        <v>7.1249595230629223E-2</v>
      </c>
    </row>
    <row r="1395" spans="2:18" ht="15.75" customHeight="1">
      <c r="B1395" s="44" t="s">
        <v>143</v>
      </c>
      <c r="C1395" s="44" t="s">
        <v>522</v>
      </c>
      <c r="D1395" s="44" t="s">
        <v>530</v>
      </c>
      <c r="E1395" s="44" t="str">
        <f t="shared" si="310"/>
        <v>onshore wind</v>
      </c>
      <c r="F1395" s="44">
        <f>F669/SUMIFS(F$3:F$722,$B$3:$B$722,$B1395)*SUMIFS(Calculations!$E$3:$E$53,Calculations!$A$3:$A$53,$B1395)</f>
        <v>6.8633579434832531E-2</v>
      </c>
      <c r="G1395" s="44">
        <f>G669/SUMIFS(G$3:G$722,$B$3:$B$722,$B1395)*SUMIFS(Calculations!$E$3:$E$53,Calculations!$A$3:$A$53,$B1395)</f>
        <v>7.122725363542004E-2</v>
      </c>
      <c r="H1395" s="44">
        <f>H669/SUMIFS(H$3:H$722,$B$3:$B$722,$B1395)*SUMIFS(Calculations!$E$3:$E$53,Calculations!$A$3:$A$53,$B1395)</f>
        <v>7.3858077960730933E-2</v>
      </c>
      <c r="I1395" s="44">
        <f>I669/SUMIFS(I$3:I$722,$B$3:$B$722,$B1395)*SUMIFS(Calculations!$E$3:$E$53,Calculations!$A$3:$A$53,$B1395)</f>
        <v>7.3082036836618347E-2</v>
      </c>
      <c r="J1395" s="44">
        <f>J669/SUMIFS(J$3:J$722,$B$3:$B$722,$B1395)*SUMIFS(Calculations!$E$3:$E$53,Calculations!$A$3:$A$53,$B1395)</f>
        <v>7.232636078800754E-2</v>
      </c>
      <c r="K1395" s="44">
        <f>K669/SUMIFS(K$3:K$722,$B$3:$B$722,$B1395)*SUMIFS(Calculations!$E$3:$E$53,Calculations!$A$3:$A$53,$B1395)</f>
        <v>7.2255950681390846E-2</v>
      </c>
      <c r="L1395" s="44">
        <f>L669/SUMIFS(L$3:L$722,$B$3:$B$722,$B1395)*SUMIFS(Calculations!$E$3:$E$53,Calculations!$A$3:$A$53,$B1395)</f>
        <v>7.2185676005987076E-2</v>
      </c>
      <c r="M1395" s="44">
        <f>M669/SUMIFS(M$3:M$722,$B$3:$B$722,$B1395)*SUMIFS(Calculations!$E$3:$E$53,Calculations!$A$3:$A$53,$B1395)</f>
        <v>6.9974457538492699E-2</v>
      </c>
      <c r="N1395" s="44">
        <f>N669/SUMIFS(N$3:N$722,$B$3:$B$722,$B1395)*SUMIFS(Calculations!$E$3:$E$53,Calculations!$A$3:$A$53,$B1395)</f>
        <v>6.7894273342816502E-2</v>
      </c>
      <c r="O1395" s="44">
        <f>O669/SUMIFS(O$3:O$722,$B$3:$B$722,$B1395)*SUMIFS(Calculations!$E$3:$E$53,Calculations!$A$3:$A$53,$B1395)</f>
        <v>6.7013599734516982E-2</v>
      </c>
      <c r="P1395" s="44">
        <f>P669/SUMIFS(P$3:P$722,$B$3:$B$722,$B1395)*SUMIFS(Calculations!$E$3:$E$53,Calculations!$A$3:$A$53,$B1395)</f>
        <v>6.6155008757801823E-2</v>
      </c>
      <c r="Q1395" s="44">
        <f>Q669/SUMIFS(Q$3:Q$722,$B$3:$B$722,$B1395)*SUMIFS(Calculations!$E$3:$E$53,Calculations!$A$3:$A$53,$B1395)</f>
        <v>7.6731371697384212E-2</v>
      </c>
      <c r="R1395" s="44">
        <f>R669/SUMIFS(R$3:R$722,$B$3:$B$722,$B1395)*SUMIFS(Calculations!$E$3:$E$53,Calculations!$A$3:$A$53,$B1395)</f>
        <v>8.6703048296845137E-2</v>
      </c>
    </row>
    <row r="1396" spans="2:18" ht="15.75" customHeight="1">
      <c r="B1396" s="44" t="s">
        <v>143</v>
      </c>
      <c r="C1396" s="44" t="s">
        <v>522</v>
      </c>
      <c r="D1396" s="44" t="s">
        <v>532</v>
      </c>
      <c r="E1396" s="44" t="str">
        <f t="shared" si="310"/>
        <v>natural gas nonpeaker</v>
      </c>
      <c r="F1396" s="44">
        <f>F670/SUMIFS(F$3:F$722,$B$3:$B$722,$B1396)*SUMIFS(Calculations!$E$3:$E$53,Calculations!$A$3:$A$53,$B1396)</f>
        <v>5.6282545338096887E-2</v>
      </c>
      <c r="G1396" s="44">
        <f>G670/SUMIFS(G$3:G$722,$B$3:$B$722,$B1396)*SUMIFS(Calculations!$E$3:$E$53,Calculations!$A$3:$A$53,$B1396)</f>
        <v>5.0304307855790938E-2</v>
      </c>
      <c r="H1396" s="44">
        <f>H670/SUMIFS(H$3:H$722,$B$3:$B$722,$B1396)*SUMIFS(Calculations!$E$3:$E$53,Calculations!$A$3:$A$53,$B1396)</f>
        <v>4.4240441936404029E-2</v>
      </c>
      <c r="I1396" s="44">
        <f>I670/SUMIFS(I$3:I$722,$B$3:$B$722,$B1396)*SUMIFS(Calculations!$E$3:$E$53,Calculations!$A$3:$A$53,$B1396)</f>
        <v>5.3584878736575567E-2</v>
      </c>
      <c r="J1396" s="44">
        <f>J670/SUMIFS(J$3:J$722,$B$3:$B$722,$B1396)*SUMIFS(Calculations!$E$3:$E$53,Calculations!$A$3:$A$53,$B1396)</f>
        <v>6.2684096365953318E-2</v>
      </c>
      <c r="K1396" s="44">
        <f>K670/SUMIFS(K$3:K$722,$B$3:$B$722,$B1396)*SUMIFS(Calculations!$E$3:$E$53,Calculations!$A$3:$A$53,$B1396)</f>
        <v>6.4872963468393954E-2</v>
      </c>
      <c r="L1396" s="44">
        <f>L670/SUMIFS(L$3:L$722,$B$3:$B$722,$B1396)*SUMIFS(Calculations!$E$3:$E$53,Calculations!$A$3:$A$53,$B1396)</f>
        <v>6.7057620366635151E-2</v>
      </c>
      <c r="M1396" s="44">
        <f>M670/SUMIFS(M$3:M$722,$B$3:$B$722,$B1396)*SUMIFS(Calculations!$E$3:$E$53,Calculations!$A$3:$A$53,$B1396)</f>
        <v>0.10749853026596962</v>
      </c>
      <c r="N1396" s="44">
        <f>N670/SUMIFS(N$3:N$722,$B$3:$B$722,$B1396)*SUMIFS(Calculations!$E$3:$E$53,Calculations!$A$3:$A$53,$B1396)</f>
        <v>0.14554295819926405</v>
      </c>
      <c r="O1396" s="44">
        <f>O670/SUMIFS(O$3:O$722,$B$3:$B$722,$B1396)*SUMIFS(Calculations!$E$3:$E$53,Calculations!$A$3:$A$53,$B1396)</f>
        <v>0.15692562767679363</v>
      </c>
      <c r="P1396" s="44">
        <f>P670/SUMIFS(P$3:P$722,$B$3:$B$722,$B1396)*SUMIFS(Calculations!$E$3:$E$53,Calculations!$A$3:$A$53,$B1396)</f>
        <v>0.1680228800665961</v>
      </c>
      <c r="Q1396" s="44">
        <f>Q670/SUMIFS(Q$3:Q$722,$B$3:$B$722,$B1396)*SUMIFS(Calculations!$E$3:$E$53,Calculations!$A$3:$A$53,$B1396)</f>
        <v>0.14661502416415467</v>
      </c>
      <c r="R1396" s="44">
        <f>R670/SUMIFS(R$3:R$722,$B$3:$B$722,$B1396)*SUMIFS(Calculations!$E$3:$E$53,Calculations!$A$3:$A$53,$B1396)</f>
        <v>0.12643112758586308</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7.7235718090722924E-2</v>
      </c>
      <c r="G1398" s="44">
        <f>G672/SUMIFS(G$3:G$722,$B$3:$B$722,$B1398)*SUMIFS(Calculations!$E$3:$E$53,Calculations!$A$3:$A$53,$B1398)</f>
        <v>7.778492229586248E-2</v>
      </c>
      <c r="H1398" s="44">
        <f>H672/SUMIFS(H$3:H$722,$B$3:$B$722,$B1398)*SUMIFS(Calculations!$E$3:$E$53,Calculations!$A$3:$A$53,$B1398)</f>
        <v>7.8341992949577166E-2</v>
      </c>
      <c r="I1398" s="44">
        <f>I672/SUMIFS(I$3:I$722,$B$3:$B$722,$B1398)*SUMIFS(Calculations!$E$3:$E$53,Calculations!$A$3:$A$53,$B1398)</f>
        <v>7.7300390341872111E-2</v>
      </c>
      <c r="J1398" s="44">
        <f>J672/SUMIFS(J$3:J$722,$B$3:$B$722,$B1398)*SUMIFS(Calculations!$E$3:$E$53,Calculations!$A$3:$A$53,$B1398)</f>
        <v>7.6286121744040578E-2</v>
      </c>
      <c r="K1398" s="44">
        <f>K672/SUMIFS(K$3:K$722,$B$3:$B$722,$B1398)*SUMIFS(Calculations!$E$3:$E$53,Calculations!$A$3:$A$53,$B1398)</f>
        <v>7.6212684362634467E-2</v>
      </c>
      <c r="L1398" s="44">
        <f>L672/SUMIFS(L$3:L$722,$B$3:$B$722,$B1398)*SUMIFS(Calculations!$E$3:$E$53,Calculations!$A$3:$A$53,$B1398)</f>
        <v>7.6139388235291344E-2</v>
      </c>
      <c r="M1398" s="44">
        <f>M672/SUMIFS(M$3:M$722,$B$3:$B$722,$B1398)*SUMIFS(Calculations!$E$3:$E$53,Calculations!$A$3:$A$53,$B1398)</f>
        <v>7.3814537812906603E-2</v>
      </c>
      <c r="N1398" s="44">
        <f>N672/SUMIFS(N$3:N$722,$B$3:$B$722,$B1398)*SUMIFS(Calculations!$E$3:$E$53,Calculations!$A$3:$A$53,$B1398)</f>
        <v>7.1627455361738493E-2</v>
      </c>
      <c r="O1398" s="44">
        <f>O672/SUMIFS(O$3:O$722,$B$3:$B$722,$B1398)*SUMIFS(Calculations!$E$3:$E$53,Calculations!$A$3:$A$53,$B1398)</f>
        <v>7.071803495399398E-2</v>
      </c>
      <c r="P1398" s="44">
        <f>P672/SUMIFS(P$3:P$722,$B$3:$B$722,$B1398)*SUMIFS(Calculations!$E$3:$E$53,Calculations!$A$3:$A$53,$B1398)</f>
        <v>6.9831417995371015E-2</v>
      </c>
      <c r="Q1398" s="44">
        <f>Q672/SUMIFS(Q$3:Q$722,$B$3:$B$722,$B1398)*SUMIFS(Calculations!$E$3:$E$53,Calculations!$A$3:$A$53,$B1398)</f>
        <v>6.777642367375325E-2</v>
      </c>
      <c r="R1398" s="44">
        <f>R672/SUMIFS(R$3:R$722,$B$3:$B$722,$B1398)*SUMIFS(Calculations!$E$3:$E$53,Calculations!$A$3:$A$53,$B1398)</f>
        <v>6.5838920308375154E-2</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2.5836164507994515E-3</v>
      </c>
      <c r="G1400" s="44">
        <f>G674/SUMIFS(G$3:G$722,$B$3:$B$722,$B1400)*SUMIFS(Calculations!$E$3:$E$53,Calculations!$A$3:$A$53,$B1400)</f>
        <v>2.601987912272498E-3</v>
      </c>
      <c r="H1400" s="44">
        <f>H674/SUMIFS(H$3:H$722,$B$3:$B$722,$B1400)*SUMIFS(Calculations!$E$3:$E$53,Calculations!$A$3:$A$53,$B1400)</f>
        <v>2.6206225147695486E-3</v>
      </c>
      <c r="I1400" s="44">
        <f>I674/SUMIFS(I$3:I$722,$B$3:$B$722,$B1400)*SUMIFS(Calculations!$E$3:$E$53,Calculations!$A$3:$A$53,$B1400)</f>
        <v>2.585779805994557E-3</v>
      </c>
      <c r="J1400" s="44">
        <f>J674/SUMIFS(J$3:J$722,$B$3:$B$722,$B1400)*SUMIFS(Calculations!$E$3:$E$53,Calculations!$A$3:$A$53,$B1400)</f>
        <v>2.5518514487569283E-3</v>
      </c>
      <c r="K1400" s="44">
        <f>K674/SUMIFS(K$3:K$722,$B$3:$B$722,$B1400)*SUMIFS(Calculations!$E$3:$E$53,Calculations!$A$3:$A$53,$B1400)</f>
        <v>2.5493948906851614E-3</v>
      </c>
      <c r="L1400" s="44">
        <f>L674/SUMIFS(L$3:L$722,$B$3:$B$722,$B1400)*SUMIFS(Calculations!$E$3:$E$53,Calculations!$A$3:$A$53,$B1400)</f>
        <v>2.5469430577111851E-3</v>
      </c>
      <c r="M1400" s="44">
        <f>M674/SUMIFS(M$3:M$722,$B$3:$B$722,$B1400)*SUMIFS(Calculations!$E$3:$E$53,Calculations!$A$3:$A$53,$B1400)</f>
        <v>2.4691743524359153E-3</v>
      </c>
      <c r="N1400" s="44">
        <f>N674/SUMIFS(N$3:N$722,$B$3:$B$722,$B1400)*SUMIFS(Calculations!$E$3:$E$53,Calculations!$A$3:$A$53,$B1400)</f>
        <v>2.3960141314944149E-3</v>
      </c>
      <c r="O1400" s="44">
        <f>O674/SUMIFS(O$3:O$722,$B$3:$B$722,$B1400)*SUMIFS(Calculations!$E$3:$E$53,Calculations!$A$3:$A$53,$B1400)</f>
        <v>2.3655930570974427E-3</v>
      </c>
      <c r="P1400" s="44">
        <f>P674/SUMIFS(P$3:P$722,$B$3:$B$722,$B1400)*SUMIFS(Calculations!$E$3:$E$53,Calculations!$A$3:$A$53,$B1400)</f>
        <v>2.3359347821893823E-3</v>
      </c>
      <c r="Q1400" s="44">
        <f>Q674/SUMIFS(Q$3:Q$722,$B$3:$B$722,$B1400)*SUMIFS(Calculations!$E$3:$E$53,Calculations!$A$3:$A$53,$B1400)</f>
        <v>2.267193048871196E-3</v>
      </c>
      <c r="R1400" s="44">
        <f>R674/SUMIFS(R$3:R$722,$B$3:$B$722,$B1400)*SUMIFS(Calculations!$E$3:$E$53,Calculations!$A$3:$A$53,$B1400)</f>
        <v>2.2023815122918346E-3</v>
      </c>
    </row>
    <row r="1401" spans="2:18" ht="15.75" customHeight="1">
      <c r="B1401" s="44" t="s">
        <v>143</v>
      </c>
      <c r="C1401" s="44" t="s">
        <v>522</v>
      </c>
      <c r="D1401" s="44" t="s">
        <v>537</v>
      </c>
      <c r="E1401" s="44" t="str">
        <f t="shared" si="310"/>
        <v>solar PV</v>
      </c>
      <c r="F1401" s="44">
        <f>F675/SUMIFS(F$3:F$722,$B$3:$B$722,$B1401)*SUMIFS(Calculations!$E$3:$E$53,Calculations!$A$3:$A$53,$B1401)</f>
        <v>1.4056462557459626E-3</v>
      </c>
      <c r="G1401" s="44">
        <f>G675/SUMIFS(G$3:G$722,$B$3:$B$722,$B1401)*SUMIFS(Calculations!$E$3:$E$53,Calculations!$A$3:$A$53,$B1401)</f>
        <v>1.5186497602519299E-3</v>
      </c>
      <c r="H1401" s="44">
        <f>H675/SUMIFS(H$3:H$722,$B$3:$B$722,$B1401)*SUMIFS(Calculations!$E$3:$E$53,Calculations!$A$3:$A$53,$B1401)</f>
        <v>1.633271854434898E-3</v>
      </c>
      <c r="I1401" s="44">
        <f>I675/SUMIFS(I$3:I$722,$B$3:$B$722,$B1401)*SUMIFS(Calculations!$E$3:$E$53,Calculations!$A$3:$A$53,$B1401)</f>
        <v>1.6435900308845496E-3</v>
      </c>
      <c r="J1401" s="44">
        <f>J675/SUMIFS(J$3:J$722,$B$3:$B$722,$B1401)*SUMIFS(Calculations!$E$3:$E$53,Calculations!$A$3:$A$53,$B1401)</f>
        <v>1.6536374350311518E-3</v>
      </c>
      <c r="K1401" s="44">
        <f>K675/SUMIFS(K$3:K$722,$B$3:$B$722,$B1401)*SUMIFS(Calculations!$E$3:$E$53,Calculations!$A$3:$A$53,$B1401)</f>
        <v>1.6707571235996602E-3</v>
      </c>
      <c r="L1401" s="44">
        <f>L675/SUMIFS(L$3:L$722,$B$3:$B$722,$B1401)*SUMIFS(Calculations!$E$3:$E$53,Calculations!$A$3:$A$53,$B1401)</f>
        <v>1.6878438830859848E-3</v>
      </c>
      <c r="M1401" s="44">
        <f>M675/SUMIFS(M$3:M$722,$B$3:$B$722,$B1401)*SUMIFS(Calculations!$E$3:$E$53,Calculations!$A$3:$A$53,$B1401)</f>
        <v>1.7092420662148129E-3</v>
      </c>
      <c r="N1401" s="44">
        <f>N675/SUMIFS(N$3:N$722,$B$3:$B$722,$B1401)*SUMIFS(Calculations!$E$3:$E$53,Calculations!$A$3:$A$53,$B1401)</f>
        <v>1.7293722175386718E-3</v>
      </c>
      <c r="O1401" s="44">
        <f>O675/SUMIFS(O$3:O$722,$B$3:$B$722,$B1401)*SUMIFS(Calculations!$E$3:$E$53,Calculations!$A$3:$A$53,$B1401)</f>
        <v>1.8739895130489642E-3</v>
      </c>
      <c r="P1401" s="44">
        <f>P675/SUMIFS(P$3:P$722,$B$3:$B$722,$B1401)*SUMIFS(Calculations!$E$3:$E$53,Calculations!$A$3:$A$53,$B1401)</f>
        <v>2.0149805724288825E-3</v>
      </c>
      <c r="Q1401" s="44">
        <f>Q675/SUMIFS(Q$3:Q$722,$B$3:$B$722,$B1401)*SUMIFS(Calculations!$E$3:$E$53,Calculations!$A$3:$A$53,$B1401)</f>
        <v>2.3662357699770547E-3</v>
      </c>
      <c r="R1401" s="44">
        <f>R675/SUMIFS(R$3:R$722,$B$3:$B$722,$B1401)*SUMIFS(Calculations!$E$3:$E$53,Calculations!$A$3:$A$53,$B1401)</f>
        <v>2.6974085232041142E-3</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3.1146300342689158E-4</v>
      </c>
      <c r="G1403" s="44">
        <f>G677/SUMIFS(G$3:G$722,$B$3:$B$722,$B1403)*SUMIFS(Calculations!$E$3:$E$53,Calculations!$A$3:$A$53,$B1403)</f>
        <v>3.1367774027994336E-4</v>
      </c>
      <c r="H1403" s="44">
        <f>H677/SUMIFS(H$3:H$722,$B$3:$B$722,$B1403)*SUMIFS(Calculations!$E$3:$E$53,Calculations!$A$3:$A$53,$B1403)</f>
        <v>3.1592419960234071E-4</v>
      </c>
      <c r="I1403" s="44">
        <f>I677/SUMIFS(I$3:I$722,$B$3:$B$722,$B1403)*SUMIFS(Calculations!$E$3:$E$53,Calculations!$A$3:$A$53,$B1403)</f>
        <v>3.117238026280804E-4</v>
      </c>
      <c r="J1403" s="44">
        <f>J677/SUMIFS(J$3:J$722,$B$3:$B$722,$B1403)*SUMIFS(Calculations!$E$3:$E$53,Calculations!$A$3:$A$53,$B1403)</f>
        <v>3.0763363357713534E-4</v>
      </c>
      <c r="K1403" s="44">
        <f>K677/SUMIFS(K$3:K$722,$B$3:$B$722,$B1403)*SUMIFS(Calculations!$E$3:$E$53,Calculations!$A$3:$A$53,$B1403)</f>
        <v>3.0581599797461752E-4</v>
      </c>
      <c r="L1403" s="44">
        <f>L677/SUMIFS(L$3:L$722,$B$3:$B$722,$B1403)*SUMIFS(Calculations!$E$3:$E$53,Calculations!$A$3:$A$53,$B1403)</f>
        <v>3.0400185852636071E-4</v>
      </c>
      <c r="M1403" s="44">
        <f>M677/SUMIFS(M$3:M$722,$B$3:$B$722,$B1403)*SUMIFS(Calculations!$E$3:$E$53,Calculations!$A$3:$A$53,$B1403)</f>
        <v>2.9324664165945538E-4</v>
      </c>
      <c r="N1403" s="44">
        <f>N677/SUMIFS(N$3:N$722,$B$3:$B$722,$B1403)*SUMIFS(Calculations!$E$3:$E$53,Calculations!$A$3:$A$53,$B1403)</f>
        <v>2.8312876661612795E-4</v>
      </c>
      <c r="O1403" s="44">
        <f>O677/SUMIFS(O$3:O$722,$B$3:$B$722,$B1403)*SUMIFS(Calculations!$E$3:$E$53,Calculations!$A$3:$A$53,$B1403)</f>
        <v>2.7813757114512688E-4</v>
      </c>
      <c r="P1403" s="44">
        <f>P677/SUMIFS(P$3:P$722,$B$3:$B$722,$B1403)*SUMIFS(Calculations!$E$3:$E$53,Calculations!$A$3:$A$53,$B1403)</f>
        <v>2.7327152843187064E-4</v>
      </c>
      <c r="Q1403" s="44">
        <f>Q677/SUMIFS(Q$3:Q$722,$B$3:$B$722,$B1403)*SUMIFS(Calculations!$E$3:$E$53,Calculations!$A$3:$A$53,$B1403)</f>
        <v>3.3394919192059766E-2</v>
      </c>
      <c r="R1403" s="44">
        <f>R677/SUMIFS(R$3:R$722,$B$3:$B$722,$B1403)*SUMIFS(Calculations!$E$3:$E$53,Calculations!$A$3:$A$53,$B1403)</f>
        <v>6.4622890549482739E-2</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v>
      </c>
      <c r="H1449" s="70">
        <f t="shared" si="312"/>
        <v>1.0000000000000002</v>
      </c>
      <c r="I1449" s="70">
        <f t="shared" si="312"/>
        <v>1</v>
      </c>
      <c r="J1449" s="70">
        <f t="shared" si="312"/>
        <v>1</v>
      </c>
      <c r="K1449" s="70">
        <f t="shared" si="312"/>
        <v>1</v>
      </c>
      <c r="L1449" s="70">
        <f t="shared" si="312"/>
        <v>0.99999999999999989</v>
      </c>
      <c r="M1449" s="70">
        <f t="shared" si="312"/>
        <v>0.99999999999999989</v>
      </c>
      <c r="N1449" s="70">
        <f t="shared" si="312"/>
        <v>1</v>
      </c>
      <c r="O1449" s="70">
        <f t="shared" si="312"/>
        <v>1</v>
      </c>
      <c r="P1449" s="70">
        <f t="shared" si="312"/>
        <v>0.99999999999999978</v>
      </c>
      <c r="Q1449" s="70">
        <f t="shared" si="312"/>
        <v>1</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OR</v>
      </c>
      <c r="C6" s="1">
        <f t="shared" ref="C6:AE6" si="1">SUMIFS(C$20:C$119,$B$20:$B$119,$B$6,$A$20:$A$119,$A$6)</f>
        <v>0</v>
      </c>
      <c r="D6" s="1">
        <f t="shared" si="1"/>
        <v>122678</v>
      </c>
      <c r="E6" s="1">
        <f t="shared" si="1"/>
        <v>5071569</v>
      </c>
      <c r="F6" s="1">
        <f t="shared" si="1"/>
        <v>7233331</v>
      </c>
      <c r="G6" s="1">
        <f t="shared" si="1"/>
        <v>10929832</v>
      </c>
      <c r="H6" s="1">
        <f t="shared" si="1"/>
        <v>5376212</v>
      </c>
      <c r="I6" s="1">
        <f t="shared" si="1"/>
        <v>591722</v>
      </c>
      <c r="J6" s="1">
        <f t="shared" si="1"/>
        <v>1231575</v>
      </c>
      <c r="K6" s="1">
        <f t="shared" si="1"/>
        <v>653056</v>
      </c>
      <c r="L6" s="1">
        <f t="shared" si="1"/>
        <v>0</v>
      </c>
      <c r="M6" s="1">
        <f t="shared" si="1"/>
        <v>4483116</v>
      </c>
      <c r="N6" s="1">
        <f t="shared" si="1"/>
        <v>5589859</v>
      </c>
      <c r="O6" s="1">
        <f t="shared" si="1"/>
        <v>1805454</v>
      </c>
      <c r="P6" s="1">
        <f t="shared" si="1"/>
        <v>1075634</v>
      </c>
      <c r="Q6" s="1">
        <f t="shared" si="1"/>
        <v>0</v>
      </c>
      <c r="R6" s="1">
        <f t="shared" si="1"/>
        <v>2336153</v>
      </c>
      <c r="S6" s="1">
        <f t="shared" si="1"/>
        <v>159486</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OR</v>
      </c>
      <c r="C7" s="1">
        <f t="shared" ref="C7:AE7" si="3">SUMIFS(C$20:C$119,$B$20:$B$119,$B$7,$A$20:$A$119,$A$7)</f>
        <v>3077931</v>
      </c>
      <c r="D7" s="1">
        <f t="shared" si="3"/>
        <v>0</v>
      </c>
      <c r="E7" s="1">
        <f t="shared" si="3"/>
        <v>0</v>
      </c>
      <c r="F7" s="1">
        <f t="shared" si="3"/>
        <v>0</v>
      </c>
      <c r="G7" s="1">
        <f t="shared" si="3"/>
        <v>0</v>
      </c>
      <c r="H7" s="1">
        <f t="shared" si="3"/>
        <v>0</v>
      </c>
      <c r="I7" s="1">
        <f t="shared" si="3"/>
        <v>0</v>
      </c>
      <c r="J7" s="1">
        <f t="shared" si="3"/>
        <v>0</v>
      </c>
      <c r="K7" s="1">
        <f t="shared" si="3"/>
        <v>0</v>
      </c>
      <c r="L7" s="1">
        <f t="shared" si="3"/>
        <v>3702055</v>
      </c>
      <c r="M7" s="1">
        <f t="shared" si="3"/>
        <v>0</v>
      </c>
      <c r="N7" s="1">
        <f t="shared" si="3"/>
        <v>0</v>
      </c>
      <c r="O7" s="1">
        <f t="shared" si="3"/>
        <v>0</v>
      </c>
      <c r="P7" s="1">
        <f t="shared" si="3"/>
        <v>0</v>
      </c>
      <c r="Q7" s="1">
        <f t="shared" si="3"/>
        <v>2591680</v>
      </c>
      <c r="R7" s="1">
        <f t="shared" si="3"/>
        <v>0</v>
      </c>
      <c r="S7" s="1">
        <f t="shared" si="3"/>
        <v>0</v>
      </c>
      <c r="T7" s="1">
        <f t="shared" si="3"/>
        <v>2427616</v>
      </c>
      <c r="U7" s="1">
        <f t="shared" si="3"/>
        <v>4620019</v>
      </c>
      <c r="V7" s="1">
        <f t="shared" si="3"/>
        <v>5007823</v>
      </c>
      <c r="W7" s="1">
        <f t="shared" si="3"/>
        <v>5542405</v>
      </c>
      <c r="X7" s="1">
        <f t="shared" si="3"/>
        <v>9070780</v>
      </c>
      <c r="Y7" s="1">
        <f t="shared" si="3"/>
        <v>10750238</v>
      </c>
      <c r="Z7" s="1">
        <f t="shared" si="3"/>
        <v>8446112</v>
      </c>
      <c r="AA7" s="1">
        <f t="shared" si="3"/>
        <v>9178311</v>
      </c>
      <c r="AB7" s="1">
        <f t="shared" si="3"/>
        <v>8982333</v>
      </c>
      <c r="AC7" s="1">
        <f t="shared" si="3"/>
        <v>10168298</v>
      </c>
      <c r="AD7" s="1">
        <f t="shared" si="3"/>
        <v>10146197</v>
      </c>
      <c r="AE7" s="1">
        <f t="shared" si="3"/>
        <v>11903191</v>
      </c>
      <c r="AF7" s="48">
        <f>AVERAGE(U7:AE7)</f>
        <v>8528700.6363636367</v>
      </c>
      <c r="AG7" s="48">
        <f t="shared" ref="AG7:BK7" si="4">AF7</f>
        <v>8528700.6363636367</v>
      </c>
      <c r="AH7" s="48">
        <f t="shared" si="4"/>
        <v>8528700.6363636367</v>
      </c>
      <c r="AI7" s="48">
        <f t="shared" si="4"/>
        <v>8528700.6363636367</v>
      </c>
      <c r="AJ7" s="48">
        <f t="shared" si="4"/>
        <v>8528700.6363636367</v>
      </c>
      <c r="AK7" s="48">
        <f t="shared" si="4"/>
        <v>8528700.6363636367</v>
      </c>
      <c r="AL7" s="48">
        <f t="shared" si="4"/>
        <v>8528700.6363636367</v>
      </c>
      <c r="AM7" s="48">
        <f t="shared" si="4"/>
        <v>8528700.6363636367</v>
      </c>
      <c r="AN7" s="48">
        <f t="shared" si="4"/>
        <v>8528700.6363636367</v>
      </c>
      <c r="AO7" s="48">
        <f t="shared" si="4"/>
        <v>8528700.6363636367</v>
      </c>
      <c r="AP7" s="48">
        <f t="shared" si="4"/>
        <v>8528700.6363636367</v>
      </c>
      <c r="AQ7" s="48">
        <f t="shared" si="4"/>
        <v>8528700.6363636367</v>
      </c>
      <c r="AR7" s="48">
        <f t="shared" si="4"/>
        <v>8528700.6363636367</v>
      </c>
      <c r="AS7" s="48">
        <f t="shared" si="4"/>
        <v>8528700.6363636367</v>
      </c>
      <c r="AT7" s="48">
        <f t="shared" si="4"/>
        <v>8528700.6363636367</v>
      </c>
      <c r="AU7" s="48">
        <f t="shared" si="4"/>
        <v>8528700.6363636367</v>
      </c>
      <c r="AV7" s="48">
        <f t="shared" si="4"/>
        <v>8528700.6363636367</v>
      </c>
      <c r="AW7" s="48">
        <f t="shared" si="4"/>
        <v>8528700.6363636367</v>
      </c>
      <c r="AX7" s="48">
        <f t="shared" si="4"/>
        <v>8528700.6363636367</v>
      </c>
      <c r="AY7" s="48">
        <f t="shared" si="4"/>
        <v>8528700.6363636367</v>
      </c>
      <c r="AZ7" s="48">
        <f t="shared" si="4"/>
        <v>8528700.6363636367</v>
      </c>
      <c r="BA7" s="48">
        <f t="shared" si="4"/>
        <v>8528700.6363636367</v>
      </c>
      <c r="BB7" s="48">
        <f t="shared" si="4"/>
        <v>8528700.6363636367</v>
      </c>
      <c r="BC7" s="48">
        <f t="shared" si="4"/>
        <v>8528700.6363636367</v>
      </c>
      <c r="BD7" s="48">
        <f t="shared" si="4"/>
        <v>8528700.6363636367</v>
      </c>
      <c r="BE7" s="48">
        <f t="shared" si="4"/>
        <v>8528700.6363636367</v>
      </c>
      <c r="BF7" s="48">
        <f t="shared" si="4"/>
        <v>8528700.6363636367</v>
      </c>
      <c r="BG7" s="48">
        <f t="shared" si="4"/>
        <v>8528700.6363636367</v>
      </c>
      <c r="BH7" s="48">
        <f t="shared" si="4"/>
        <v>8528700.6363636367</v>
      </c>
      <c r="BI7" s="48">
        <f t="shared" si="4"/>
        <v>8528700.6363636367</v>
      </c>
      <c r="BJ7" s="48">
        <f t="shared" si="4"/>
        <v>8528700.6363636367</v>
      </c>
      <c r="BK7" s="48">
        <f t="shared" si="4"/>
        <v>8528700.6363636367</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6.5">
      <c r="A10" s="1" t="s">
        <v>545</v>
      </c>
      <c r="B10" s="49" t="str">
        <f>About!B2</f>
        <v>OR</v>
      </c>
      <c r="C10" s="29">
        <f t="shared" ref="C10:AE10" si="6">SUMIFS(C$122:C$219,$B$122:$B$219,$B$6,$A$122:$A$219,$A$6)</f>
        <v>852459</v>
      </c>
      <c r="D10" s="29">
        <f t="shared" si="6"/>
        <v>1322963</v>
      </c>
      <c r="E10" s="29">
        <f t="shared" si="6"/>
        <v>870479</v>
      </c>
      <c r="F10" s="29">
        <f t="shared" si="6"/>
        <v>1081483</v>
      </c>
      <c r="G10" s="29">
        <f t="shared" si="6"/>
        <v>1066362</v>
      </c>
      <c r="H10" s="29">
        <f t="shared" si="6"/>
        <v>827764</v>
      </c>
      <c r="I10" s="29">
        <f t="shared" si="6"/>
        <v>2773722</v>
      </c>
      <c r="J10" s="29">
        <f t="shared" si="6"/>
        <v>772502</v>
      </c>
      <c r="K10" s="29">
        <f t="shared" si="6"/>
        <v>704403</v>
      </c>
      <c r="L10" s="29">
        <f t="shared" si="6"/>
        <v>477320</v>
      </c>
      <c r="M10" s="29">
        <f t="shared" si="6"/>
        <v>180363</v>
      </c>
      <c r="N10" s="29">
        <f t="shared" si="6"/>
        <v>150777</v>
      </c>
      <c r="O10" s="29">
        <f t="shared" si="6"/>
        <v>1477034</v>
      </c>
      <c r="P10" s="29">
        <f t="shared" si="6"/>
        <v>284379</v>
      </c>
      <c r="Q10" s="29">
        <f t="shared" si="6"/>
        <v>2522683</v>
      </c>
      <c r="R10" s="29">
        <f t="shared" si="6"/>
        <v>521488</v>
      </c>
      <c r="S10" s="29">
        <f t="shared" si="6"/>
        <v>456148</v>
      </c>
      <c r="T10" s="29">
        <f t="shared" si="6"/>
        <v>1441177</v>
      </c>
      <c r="U10" s="29">
        <f t="shared" si="6"/>
        <v>596545</v>
      </c>
      <c r="V10" s="29">
        <f t="shared" si="6"/>
        <v>761137</v>
      </c>
      <c r="W10" s="29">
        <f t="shared" si="6"/>
        <v>434687</v>
      </c>
      <c r="X10" s="29">
        <f t="shared" si="6"/>
        <v>705598</v>
      </c>
      <c r="Y10" s="29">
        <f t="shared" si="6"/>
        <v>921763</v>
      </c>
      <c r="Z10" s="29">
        <f t="shared" si="6"/>
        <v>375509</v>
      </c>
      <c r="AA10" s="29">
        <f t="shared" si="6"/>
        <v>361403</v>
      </c>
      <c r="AB10" s="29">
        <f t="shared" si="6"/>
        <v>2369684</v>
      </c>
      <c r="AC10" s="29">
        <f t="shared" si="6"/>
        <v>956379</v>
      </c>
      <c r="AD10" s="29">
        <f t="shared" si="6"/>
        <v>1129572</v>
      </c>
      <c r="AE10" s="29">
        <f t="shared" si="6"/>
        <v>544195</v>
      </c>
      <c r="AF10" s="35">
        <f t="shared" ref="AF10:BK10" si="7">AE10</f>
        <v>544195</v>
      </c>
      <c r="AG10" s="35">
        <f t="shared" si="7"/>
        <v>544195</v>
      </c>
      <c r="AH10" s="35">
        <f t="shared" si="7"/>
        <v>544195</v>
      </c>
      <c r="AI10" s="35">
        <f t="shared" si="7"/>
        <v>544195</v>
      </c>
      <c r="AJ10" s="35">
        <f t="shared" si="7"/>
        <v>544195</v>
      </c>
      <c r="AK10" s="35">
        <f t="shared" si="7"/>
        <v>544195</v>
      </c>
      <c r="AL10" s="35">
        <f t="shared" si="7"/>
        <v>544195</v>
      </c>
      <c r="AM10" s="35">
        <f t="shared" si="7"/>
        <v>544195</v>
      </c>
      <c r="AN10" s="35">
        <f t="shared" si="7"/>
        <v>544195</v>
      </c>
      <c r="AO10" s="35">
        <f t="shared" si="7"/>
        <v>544195</v>
      </c>
      <c r="AP10" s="35">
        <f t="shared" si="7"/>
        <v>544195</v>
      </c>
      <c r="AQ10" s="35">
        <f t="shared" si="7"/>
        <v>544195</v>
      </c>
      <c r="AR10" s="35">
        <f t="shared" si="7"/>
        <v>544195</v>
      </c>
      <c r="AS10" s="35">
        <f t="shared" si="7"/>
        <v>544195</v>
      </c>
      <c r="AT10" s="35">
        <f t="shared" si="7"/>
        <v>544195</v>
      </c>
      <c r="AU10" s="35">
        <f t="shared" si="7"/>
        <v>544195</v>
      </c>
      <c r="AV10" s="35">
        <f t="shared" si="7"/>
        <v>544195</v>
      </c>
      <c r="AW10" s="35">
        <f t="shared" si="7"/>
        <v>544195</v>
      </c>
      <c r="AX10" s="35">
        <f t="shared" si="7"/>
        <v>544195</v>
      </c>
      <c r="AY10" s="35">
        <f t="shared" si="7"/>
        <v>544195</v>
      </c>
      <c r="AZ10" s="35">
        <f t="shared" si="7"/>
        <v>544195</v>
      </c>
      <c r="BA10" s="35">
        <f t="shared" si="7"/>
        <v>544195</v>
      </c>
      <c r="BB10" s="35">
        <f t="shared" si="7"/>
        <v>544195</v>
      </c>
      <c r="BC10" s="35">
        <f t="shared" si="7"/>
        <v>544195</v>
      </c>
      <c r="BD10" s="35">
        <f t="shared" si="7"/>
        <v>544195</v>
      </c>
      <c r="BE10" s="35">
        <f t="shared" si="7"/>
        <v>544195</v>
      </c>
      <c r="BF10" s="35">
        <f t="shared" si="7"/>
        <v>544195</v>
      </c>
      <c r="BG10" s="35">
        <f t="shared" si="7"/>
        <v>544195</v>
      </c>
      <c r="BH10" s="35">
        <f t="shared" si="7"/>
        <v>544195</v>
      </c>
      <c r="BI10" s="35">
        <f t="shared" si="7"/>
        <v>544195</v>
      </c>
      <c r="BJ10" s="35">
        <f t="shared" si="7"/>
        <v>544195</v>
      </c>
      <c r="BK10" s="35">
        <f t="shared" si="7"/>
        <v>544195</v>
      </c>
    </row>
    <row r="11" spans="1:63" ht="14.5">
      <c r="A11" s="1" t="s">
        <v>546</v>
      </c>
      <c r="B11" s="29" t="str">
        <f>About!B2</f>
        <v>OR</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113109</v>
      </c>
      <c r="L11" s="29">
        <f t="shared" si="8"/>
        <v>167483</v>
      </c>
      <c r="M11" s="29">
        <f t="shared" si="8"/>
        <v>27013</v>
      </c>
      <c r="N11" s="29">
        <f t="shared" si="8"/>
        <v>11171</v>
      </c>
      <c r="O11" s="29">
        <f t="shared" si="8"/>
        <v>8671</v>
      </c>
      <c r="P11" s="29">
        <f t="shared" si="8"/>
        <v>6145</v>
      </c>
      <c r="Q11" s="29">
        <f t="shared" si="8"/>
        <v>77434</v>
      </c>
      <c r="R11" s="29">
        <f t="shared" si="8"/>
        <v>445386</v>
      </c>
      <c r="S11" s="29">
        <f t="shared" si="8"/>
        <v>470073</v>
      </c>
      <c r="T11" s="29">
        <f t="shared" si="8"/>
        <v>207157</v>
      </c>
      <c r="U11" s="29">
        <f t="shared" si="8"/>
        <v>272439</v>
      </c>
      <c r="V11" s="29">
        <f t="shared" si="8"/>
        <v>472199</v>
      </c>
      <c r="W11" s="29">
        <f t="shared" si="8"/>
        <v>215906</v>
      </c>
      <c r="X11" s="29">
        <f t="shared" si="8"/>
        <v>422084</v>
      </c>
      <c r="Y11" s="29">
        <f t="shared" si="8"/>
        <v>455353</v>
      </c>
      <c r="Z11" s="29">
        <f t="shared" si="8"/>
        <v>316652</v>
      </c>
      <c r="AA11" s="29">
        <f t="shared" si="8"/>
        <v>206281</v>
      </c>
      <c r="AB11" s="29">
        <f t="shared" si="8"/>
        <v>282239</v>
      </c>
      <c r="AC11" s="29">
        <f t="shared" si="8"/>
        <v>128991</v>
      </c>
      <c r="AD11" s="29">
        <f t="shared" si="8"/>
        <v>104848</v>
      </c>
      <c r="AE11" s="29">
        <f t="shared" si="8"/>
        <v>109987</v>
      </c>
      <c r="AF11" s="35">
        <f>AVERAGE(W11:AE11)</f>
        <v>249149</v>
      </c>
      <c r="AG11" s="35">
        <f t="shared" ref="AG11:BK11" si="9">AF11</f>
        <v>249149</v>
      </c>
      <c r="AH11" s="35">
        <f t="shared" si="9"/>
        <v>249149</v>
      </c>
      <c r="AI11" s="35">
        <f t="shared" si="9"/>
        <v>249149</v>
      </c>
      <c r="AJ11" s="35">
        <f t="shared" si="9"/>
        <v>249149</v>
      </c>
      <c r="AK11" s="35">
        <f t="shared" si="9"/>
        <v>249149</v>
      </c>
      <c r="AL11" s="35">
        <f t="shared" si="9"/>
        <v>249149</v>
      </c>
      <c r="AM11" s="35">
        <f t="shared" si="9"/>
        <v>249149</v>
      </c>
      <c r="AN11" s="35">
        <f t="shared" si="9"/>
        <v>249149</v>
      </c>
      <c r="AO11" s="35">
        <f t="shared" si="9"/>
        <v>249149</v>
      </c>
      <c r="AP11" s="35">
        <f t="shared" si="9"/>
        <v>249149</v>
      </c>
      <c r="AQ11" s="35">
        <f t="shared" si="9"/>
        <v>249149</v>
      </c>
      <c r="AR11" s="35">
        <f t="shared" si="9"/>
        <v>249149</v>
      </c>
      <c r="AS11" s="35">
        <f t="shared" si="9"/>
        <v>249149</v>
      </c>
      <c r="AT11" s="35">
        <f t="shared" si="9"/>
        <v>249149</v>
      </c>
      <c r="AU11" s="35">
        <f t="shared" si="9"/>
        <v>249149</v>
      </c>
      <c r="AV11" s="35">
        <f t="shared" si="9"/>
        <v>249149</v>
      </c>
      <c r="AW11" s="35">
        <f t="shared" si="9"/>
        <v>249149</v>
      </c>
      <c r="AX11" s="35">
        <f t="shared" si="9"/>
        <v>249149</v>
      </c>
      <c r="AY11" s="35">
        <f t="shared" si="9"/>
        <v>249149</v>
      </c>
      <c r="AZ11" s="35">
        <f t="shared" si="9"/>
        <v>249149</v>
      </c>
      <c r="BA11" s="35">
        <f t="shared" si="9"/>
        <v>249149</v>
      </c>
      <c r="BB11" s="35">
        <f t="shared" si="9"/>
        <v>249149</v>
      </c>
      <c r="BC11" s="35">
        <f t="shared" si="9"/>
        <v>249149</v>
      </c>
      <c r="BD11" s="35">
        <f t="shared" si="9"/>
        <v>249149</v>
      </c>
      <c r="BE11" s="35">
        <f t="shared" si="9"/>
        <v>249149</v>
      </c>
      <c r="BF11" s="35">
        <f t="shared" si="9"/>
        <v>249149</v>
      </c>
      <c r="BG11" s="35">
        <f t="shared" si="9"/>
        <v>249149</v>
      </c>
      <c r="BH11" s="35">
        <f t="shared" si="9"/>
        <v>249149</v>
      </c>
      <c r="BI11" s="35">
        <f t="shared" si="9"/>
        <v>249149</v>
      </c>
      <c r="BJ11" s="35">
        <f t="shared" si="9"/>
        <v>249149</v>
      </c>
      <c r="BK11" s="35">
        <f t="shared" si="9"/>
        <v>249149</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OR</v>
      </c>
      <c r="C14" s="29">
        <f t="shared" ref="C14:AH14" si="11">IF(C10&gt;C11,C10-C11,0)</f>
        <v>852459</v>
      </c>
      <c r="D14" s="29">
        <f t="shared" si="11"/>
        <v>1322963</v>
      </c>
      <c r="E14" s="29">
        <f t="shared" si="11"/>
        <v>870479</v>
      </c>
      <c r="F14" s="29">
        <f t="shared" si="11"/>
        <v>1081483</v>
      </c>
      <c r="G14" s="29">
        <f t="shared" si="11"/>
        <v>1066362</v>
      </c>
      <c r="H14" s="29">
        <f t="shared" si="11"/>
        <v>827764</v>
      </c>
      <c r="I14" s="29">
        <f t="shared" si="11"/>
        <v>2773722</v>
      </c>
      <c r="J14" s="29">
        <f t="shared" si="11"/>
        <v>772502</v>
      </c>
      <c r="K14" s="29">
        <f t="shared" si="11"/>
        <v>591294</v>
      </c>
      <c r="L14" s="29">
        <f t="shared" si="11"/>
        <v>309837</v>
      </c>
      <c r="M14" s="29">
        <f t="shared" si="11"/>
        <v>153350</v>
      </c>
      <c r="N14" s="29">
        <f t="shared" si="11"/>
        <v>139606</v>
      </c>
      <c r="O14" s="29">
        <f t="shared" si="11"/>
        <v>1468363</v>
      </c>
      <c r="P14" s="29">
        <f t="shared" si="11"/>
        <v>278234</v>
      </c>
      <c r="Q14" s="29">
        <f t="shared" si="11"/>
        <v>2445249</v>
      </c>
      <c r="R14" s="29">
        <f t="shared" si="11"/>
        <v>76102</v>
      </c>
      <c r="S14" s="29">
        <f t="shared" si="11"/>
        <v>0</v>
      </c>
      <c r="T14" s="29">
        <f t="shared" si="11"/>
        <v>1234020</v>
      </c>
      <c r="U14" s="29">
        <f t="shared" si="11"/>
        <v>324106</v>
      </c>
      <c r="V14" s="29">
        <f t="shared" si="11"/>
        <v>288938</v>
      </c>
      <c r="W14" s="29">
        <f t="shared" si="11"/>
        <v>218781</v>
      </c>
      <c r="X14" s="29">
        <f t="shared" si="11"/>
        <v>283514</v>
      </c>
      <c r="Y14" s="29">
        <f t="shared" si="11"/>
        <v>466410</v>
      </c>
      <c r="Z14" s="29">
        <f t="shared" si="11"/>
        <v>58857</v>
      </c>
      <c r="AA14" s="29">
        <f t="shared" si="11"/>
        <v>155122</v>
      </c>
      <c r="AB14" s="29">
        <f t="shared" si="11"/>
        <v>2087445</v>
      </c>
      <c r="AC14" s="29">
        <f t="shared" si="11"/>
        <v>827388</v>
      </c>
      <c r="AD14" s="29">
        <f t="shared" si="11"/>
        <v>1024724</v>
      </c>
      <c r="AE14" s="29">
        <f t="shared" si="11"/>
        <v>434208</v>
      </c>
      <c r="AF14" s="29">
        <f t="shared" si="11"/>
        <v>295046</v>
      </c>
      <c r="AG14" s="29">
        <f t="shared" si="11"/>
        <v>295046</v>
      </c>
      <c r="AH14" s="29">
        <f t="shared" si="11"/>
        <v>295046</v>
      </c>
      <c r="AI14" s="29">
        <f t="shared" ref="AI14:BK14" si="12">IF(AI10&gt;AI11,AI10-AI11,0)</f>
        <v>295046</v>
      </c>
      <c r="AJ14" s="29">
        <f t="shared" si="12"/>
        <v>295046</v>
      </c>
      <c r="AK14" s="29">
        <f t="shared" si="12"/>
        <v>295046</v>
      </c>
      <c r="AL14" s="29">
        <f t="shared" si="12"/>
        <v>295046</v>
      </c>
      <c r="AM14" s="29">
        <f t="shared" si="12"/>
        <v>295046</v>
      </c>
      <c r="AN14" s="29">
        <f t="shared" si="12"/>
        <v>295046</v>
      </c>
      <c r="AO14" s="29">
        <f t="shared" si="12"/>
        <v>295046</v>
      </c>
      <c r="AP14" s="29">
        <f t="shared" si="12"/>
        <v>295046</v>
      </c>
      <c r="AQ14" s="29">
        <f t="shared" si="12"/>
        <v>295046</v>
      </c>
      <c r="AR14" s="29">
        <f t="shared" si="12"/>
        <v>295046</v>
      </c>
      <c r="AS14" s="29">
        <f t="shared" si="12"/>
        <v>295046</v>
      </c>
      <c r="AT14" s="29">
        <f t="shared" si="12"/>
        <v>295046</v>
      </c>
      <c r="AU14" s="29">
        <f t="shared" si="12"/>
        <v>295046</v>
      </c>
      <c r="AV14" s="29">
        <f t="shared" si="12"/>
        <v>295046</v>
      </c>
      <c r="AW14" s="29">
        <f t="shared" si="12"/>
        <v>295046</v>
      </c>
      <c r="AX14" s="29">
        <f t="shared" si="12"/>
        <v>295046</v>
      </c>
      <c r="AY14" s="29">
        <f t="shared" si="12"/>
        <v>295046</v>
      </c>
      <c r="AZ14" s="29">
        <f t="shared" si="12"/>
        <v>295046</v>
      </c>
      <c r="BA14" s="29">
        <f t="shared" si="12"/>
        <v>295046</v>
      </c>
      <c r="BB14" s="29">
        <f t="shared" si="12"/>
        <v>295046</v>
      </c>
      <c r="BC14" s="29">
        <f t="shared" si="12"/>
        <v>295046</v>
      </c>
      <c r="BD14" s="29">
        <f t="shared" si="12"/>
        <v>295046</v>
      </c>
      <c r="BE14" s="29">
        <f t="shared" si="12"/>
        <v>295046</v>
      </c>
      <c r="BF14" s="29">
        <f t="shared" si="12"/>
        <v>295046</v>
      </c>
      <c r="BG14" s="29">
        <f t="shared" si="12"/>
        <v>295046</v>
      </c>
      <c r="BH14" s="29">
        <f t="shared" si="12"/>
        <v>295046</v>
      </c>
      <c r="BI14" s="29">
        <f t="shared" si="12"/>
        <v>295046</v>
      </c>
      <c r="BJ14" s="29">
        <f t="shared" si="12"/>
        <v>295046</v>
      </c>
      <c r="BK14" s="29">
        <f t="shared" si="12"/>
        <v>295046</v>
      </c>
    </row>
    <row r="15" spans="1:63" ht="14.5">
      <c r="A15" s="1" t="s">
        <v>546</v>
      </c>
      <c r="B15" s="29" t="str">
        <f>About!B2</f>
        <v>OR</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13925</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Oregon</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45029.570655011892</v>
      </c>
      <c r="C9" s="130">
        <f>B9/SUM($B$9:$B$24)</f>
        <v>8.2745285522674558E-2</v>
      </c>
      <c r="D9" s="131">
        <f>SUM(C9:C24)</f>
        <v>0.99999999999999989</v>
      </c>
      <c r="E9" s="94"/>
      <c r="F9" s="94"/>
      <c r="G9" s="94"/>
      <c r="H9" s="94"/>
      <c r="I9" s="94"/>
      <c r="J9" s="94"/>
      <c r="K9" s="94"/>
      <c r="L9" s="94"/>
    </row>
    <row r="10" spans="1:12" ht="15" customHeight="1">
      <c r="A10" s="83" t="s">
        <v>488</v>
      </c>
      <c r="B10" s="84">
        <f>(Calculations!B61*'EIA SEDS data'!AF$6)+('EIA SEDS data'!AF$10*IF(About!$N$12,Calculations!$B115,Calculations!B93))</f>
        <v>50227.908497459212</v>
      </c>
      <c r="C10" s="130">
        <f t="shared" ref="C10:C24" si="0">B10/SUM($B$9:$B$24)</f>
        <v>9.2297629521511965E-2</v>
      </c>
      <c r="E10" s="94"/>
      <c r="F10" s="94"/>
      <c r="G10" s="94"/>
      <c r="H10" s="94"/>
      <c r="I10" s="94"/>
      <c r="J10" s="94"/>
      <c r="K10" s="94"/>
      <c r="L10" s="94"/>
    </row>
    <row r="11" spans="1:12" ht="15" customHeight="1">
      <c r="A11" s="83" t="s">
        <v>489</v>
      </c>
      <c r="B11" s="84">
        <f>(Calculations!B62*'EIA SEDS data'!AF$6)+('EIA SEDS data'!AF$10*IF(About!$N$12,Calculations!$B116,Calculations!B94))</f>
        <v>79515.935341584438</v>
      </c>
      <c r="C11" s="130">
        <f t="shared" si="0"/>
        <v>0.1461166224268588</v>
      </c>
      <c r="E11" s="94"/>
      <c r="F11" s="94"/>
      <c r="G11" s="94"/>
      <c r="H11" s="94"/>
      <c r="I11" s="94"/>
      <c r="J11" s="94"/>
      <c r="K11" s="94"/>
      <c r="L11" s="94"/>
    </row>
    <row r="12" spans="1:12" ht="15" customHeight="1">
      <c r="A12" s="83" t="s">
        <v>490</v>
      </c>
      <c r="B12" s="84">
        <f>(Calculations!B63*'EIA SEDS data'!AF$6)+('EIA SEDS data'!AF$10*IF(About!$N$12,Calculations!$B117,Calculations!B95))</f>
        <v>332777.5327067828</v>
      </c>
      <c r="C12" s="130">
        <f t="shared" si="0"/>
        <v>0.61150420843040221</v>
      </c>
      <c r="F12" s="94"/>
      <c r="G12" s="128"/>
      <c r="H12" s="129"/>
    </row>
    <row r="13" spans="1:12" ht="15" customHeight="1">
      <c r="A13" s="83" t="s">
        <v>491</v>
      </c>
      <c r="B13" s="84">
        <f>(Calculations!B64*'EIA SEDS data'!AF$6)+('EIA SEDS data'!AF$10*IF(About!$N$12,Calculations!$B118,Calculations!B96))</f>
        <v>25522.84582582803</v>
      </c>
      <c r="C13" s="130">
        <f t="shared" si="0"/>
        <v>4.6900184356394349E-2</v>
      </c>
      <c r="F13" s="94"/>
      <c r="G13" s="128"/>
      <c r="H13" s="129"/>
    </row>
    <row r="14" spans="1:12" ht="15" customHeight="1">
      <c r="A14" s="83" t="s">
        <v>492</v>
      </c>
      <c r="B14" s="84">
        <f>(Calculations!B65*'EIA SEDS data'!AF$6)+('EIA SEDS data'!AF$10*IF(About!$N$12,Calculations!$B119,Calculations!B97))</f>
        <v>2772.668738179606</v>
      </c>
      <c r="C14" s="130">
        <f t="shared" si="0"/>
        <v>5.0949912038508356E-3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3136.5692796958765</v>
      </c>
      <c r="C16" s="130">
        <f t="shared" si="0"/>
        <v>5.7636863251148505E-3</v>
      </c>
      <c r="F16" s="94"/>
      <c r="G16" s="128"/>
      <c r="H16" s="129"/>
    </row>
    <row r="17" spans="1:8" ht="15" customHeight="1">
      <c r="A17" s="83" t="s">
        <v>495</v>
      </c>
      <c r="B17" s="84">
        <f>(Calculations!B68*'EIA SEDS data'!AF$6)+('EIA SEDS data'!AF$10*IF(About!$N$12,Calculations!$B122,Calculations!B100))</f>
        <v>3136.5692796958765</v>
      </c>
      <c r="C17" s="130">
        <f t="shared" si="0"/>
        <v>5.7636863251148505E-3</v>
      </c>
      <c r="F17" s="94"/>
      <c r="G17" s="128"/>
      <c r="H17" s="129"/>
    </row>
    <row r="18" spans="1:8" ht="15" customHeight="1">
      <c r="A18" s="83" t="s">
        <v>496</v>
      </c>
      <c r="B18" s="84">
        <f>(Calculations!B69*'EIA SEDS data'!AF$6)+('EIA SEDS data'!AF$10*IF(About!$N$12,Calculations!$B123,Calculations!B101))</f>
        <v>2075.3996757623909</v>
      </c>
      <c r="C18" s="130">
        <f t="shared" si="0"/>
        <v>3.8137058880776016E-3</v>
      </c>
      <c r="F18" s="94"/>
      <c r="G18" s="128"/>
      <c r="H18" s="129"/>
    </row>
    <row r="19" spans="1:8" ht="15" customHeight="1">
      <c r="A19" s="83" t="s">
        <v>497</v>
      </c>
      <c r="B19" s="84">
        <f>(Calculations!B70*'EIA SEDS data'!AF$6)+('EIA SEDS data'!AF$10*IF(About!$N$12,Calculations!$B124,Calculations!B102))</f>
        <v>0</v>
      </c>
      <c r="C19" s="130">
        <f t="shared" si="0"/>
        <v>0</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0</v>
      </c>
      <c r="C22" s="130">
        <f t="shared" si="0"/>
        <v>0</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8534942</v>
      </c>
      <c r="D46" s="136">
        <f>SUMIFS('Source-Disposition'!$D:$D,'Source-Disposition'!$A:$A,$A$1,'Source-Disposition'!$B:$B,$A46)</f>
        <v>9386183</v>
      </c>
      <c r="E46" s="136">
        <f>SUMIFS('Source-Disposition'!$C:$C,'Source-Disposition'!$A:$A,$A$1,'Source-Disposition'!$B:$B,$A46)</f>
        <v>9992628.25</v>
      </c>
      <c r="F46" s="136">
        <f>E46</f>
        <v>9992628.25</v>
      </c>
      <c r="G46" s="136">
        <f t="shared" ref="G46:AH46" si="2">F46</f>
        <v>9992628.25</v>
      </c>
      <c r="H46" s="136">
        <f t="shared" si="2"/>
        <v>9992628.25</v>
      </c>
      <c r="I46" s="136">
        <f t="shared" si="2"/>
        <v>9992628.25</v>
      </c>
      <c r="J46" s="136">
        <f t="shared" si="2"/>
        <v>9992628.25</v>
      </c>
      <c r="K46" s="136">
        <f t="shared" si="2"/>
        <v>9992628.25</v>
      </c>
      <c r="L46" s="136">
        <f t="shared" si="2"/>
        <v>9992628.25</v>
      </c>
      <c r="M46" s="136">
        <f t="shared" si="2"/>
        <v>9992628.25</v>
      </c>
      <c r="N46" s="136">
        <f t="shared" si="2"/>
        <v>9992628.25</v>
      </c>
      <c r="O46" s="136">
        <f t="shared" si="2"/>
        <v>9992628.25</v>
      </c>
      <c r="P46" s="136">
        <f t="shared" si="2"/>
        <v>9992628.25</v>
      </c>
      <c r="Q46" s="136">
        <f t="shared" si="2"/>
        <v>9992628.25</v>
      </c>
      <c r="R46" s="136">
        <f t="shared" si="2"/>
        <v>9992628.25</v>
      </c>
      <c r="S46" s="136">
        <f t="shared" si="2"/>
        <v>9992628.25</v>
      </c>
      <c r="T46" s="136">
        <f t="shared" si="2"/>
        <v>9992628.25</v>
      </c>
      <c r="U46" s="136">
        <f t="shared" si="2"/>
        <v>9992628.25</v>
      </c>
      <c r="V46" s="136">
        <f t="shared" si="2"/>
        <v>9992628.25</v>
      </c>
      <c r="W46" s="136">
        <f t="shared" si="2"/>
        <v>9992628.25</v>
      </c>
      <c r="X46" s="136">
        <f t="shared" si="2"/>
        <v>9992628.25</v>
      </c>
      <c r="Y46" s="136">
        <f t="shared" si="2"/>
        <v>9992628.25</v>
      </c>
      <c r="Z46" s="136">
        <f t="shared" si="2"/>
        <v>9992628.25</v>
      </c>
      <c r="AA46" s="136">
        <f t="shared" si="2"/>
        <v>9992628.25</v>
      </c>
      <c r="AB46" s="136">
        <f t="shared" si="2"/>
        <v>9992628.25</v>
      </c>
      <c r="AC46" s="136">
        <f t="shared" si="2"/>
        <v>9992628.25</v>
      </c>
      <c r="AD46" s="136">
        <f t="shared" si="2"/>
        <v>9992628.25</v>
      </c>
      <c r="AE46" s="136">
        <f t="shared" si="2"/>
        <v>9992628.25</v>
      </c>
      <c r="AF46" s="136">
        <f t="shared" si="2"/>
        <v>9992628.25</v>
      </c>
      <c r="AG46" s="136">
        <f t="shared" si="2"/>
        <v>9992628.25</v>
      </c>
      <c r="AH46" s="136">
        <f t="shared" si="2"/>
        <v>9992628.25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62987958</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51019313</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8534942</v>
      </c>
      <c r="C2" s="1">
        <f>'Manual Adjustment'!D46</f>
        <v>9386183</v>
      </c>
      <c r="D2" s="1">
        <f>'Manual Adjustment'!E46</f>
        <v>9992628.25</v>
      </c>
      <c r="E2" s="1">
        <f>'Manual Adjustment'!F46</f>
        <v>9992628.25</v>
      </c>
      <c r="F2" s="1">
        <f>'Manual Adjustment'!G46</f>
        <v>9992628.25</v>
      </c>
      <c r="G2" s="1">
        <f>'Manual Adjustment'!H46</f>
        <v>9992628.25</v>
      </c>
      <c r="H2" s="1">
        <f>'Manual Adjustment'!I46</f>
        <v>9992628.25</v>
      </c>
      <c r="I2" s="1">
        <f>'Manual Adjustment'!J46</f>
        <v>9992628.25</v>
      </c>
      <c r="J2" s="1">
        <f>'Manual Adjustment'!K46</f>
        <v>9992628.25</v>
      </c>
      <c r="K2" s="1">
        <f>'Manual Adjustment'!L46</f>
        <v>9992628.25</v>
      </c>
      <c r="L2" s="1">
        <f>'Manual Adjustment'!M46</f>
        <v>9992628.25</v>
      </c>
      <c r="M2" s="1">
        <f>'Manual Adjustment'!N46</f>
        <v>9992628.25</v>
      </c>
      <c r="N2" s="1">
        <f>'Manual Adjustment'!O46</f>
        <v>9992628.25</v>
      </c>
      <c r="O2" s="1">
        <f>'Manual Adjustment'!P46</f>
        <v>9992628.25</v>
      </c>
      <c r="P2" s="1">
        <f>'Manual Adjustment'!Q46</f>
        <v>9992628.25</v>
      </c>
      <c r="Q2" s="1">
        <f>'Manual Adjustment'!R46</f>
        <v>9992628.25</v>
      </c>
      <c r="R2" s="1">
        <f>'Manual Adjustment'!S46</f>
        <v>9992628.25</v>
      </c>
      <c r="S2" s="1">
        <f>'Manual Adjustment'!T46</f>
        <v>9992628.25</v>
      </c>
      <c r="T2" s="1">
        <f>'Manual Adjustment'!U46</f>
        <v>9992628.25</v>
      </c>
      <c r="U2" s="1">
        <f>'Manual Adjustment'!V46</f>
        <v>9992628.25</v>
      </c>
      <c r="V2" s="1">
        <f>'Manual Adjustment'!W46</f>
        <v>9992628.25</v>
      </c>
      <c r="W2" s="1">
        <f>'Manual Adjustment'!X46</f>
        <v>9992628.25</v>
      </c>
      <c r="X2" s="1">
        <f>'Manual Adjustment'!Y46</f>
        <v>9992628.25</v>
      </c>
      <c r="Y2" s="1">
        <f>'Manual Adjustment'!Z46</f>
        <v>9992628.25</v>
      </c>
      <c r="Z2" s="1">
        <f>'Manual Adjustment'!AA46</f>
        <v>9992628.25</v>
      </c>
      <c r="AA2" s="1">
        <f>'Manual Adjustment'!AB46</f>
        <v>9992628.25</v>
      </c>
      <c r="AB2" s="1">
        <f>'Manual Adjustment'!AC46</f>
        <v>9992628.25</v>
      </c>
      <c r="AC2" s="1">
        <f>'Manual Adjustment'!AD46</f>
        <v>9992628.25</v>
      </c>
      <c r="AD2" s="1">
        <f>'Manual Adjustment'!AE46</f>
        <v>9992628.25</v>
      </c>
      <c r="AE2" s="1">
        <f>'Manual Adjustment'!AF46</f>
        <v>9992628.25</v>
      </c>
      <c r="AF2" s="1">
        <f>'Manual Adjustment'!AG46</f>
        <v>9992628.25</v>
      </c>
      <c r="AG2" s="1">
        <f>'Manual Adjustment'!AH46</f>
        <v>9992628.25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47.207549738797574</v>
      </c>
      <c r="C2" s="66">
        <f>SUMIFS('State Generation Costs Calcs'!C105:C155,'State Generation Costs Calcs'!$A$105:$A$155,About!$B$2)*About!$A$52</f>
        <v>44.855263777682019</v>
      </c>
      <c r="D2" s="66">
        <f>SUMIFS('State Generation Costs Calcs'!D105:D155,'State Generation Costs Calcs'!$A$105:$A$155,About!$B$2)*About!$A$52</f>
        <v>44.450711806708902</v>
      </c>
      <c r="E2" s="66">
        <f>SUMIFS('State Generation Costs Calcs'!E105:E155,'State Generation Costs Calcs'!$A$105:$A$155,About!$B$2)*About!$A$52</f>
        <v>43.806385738567151</v>
      </c>
      <c r="F2" s="66">
        <f>SUMIFS('State Generation Costs Calcs'!F105:F155,'State Generation Costs Calcs'!$A$105:$A$155,About!$B$2)*About!$A$52</f>
        <v>43.241862319965328</v>
      </c>
      <c r="G2" s="66">
        <f>SUMIFS('State Generation Costs Calcs'!G105:G155,'State Generation Costs Calcs'!$A$105:$A$155,About!$B$2)*About!$A$52</f>
        <v>43.316222216586908</v>
      </c>
      <c r="H2" s="66">
        <f>SUMIFS('State Generation Costs Calcs'!H105:H155,'State Generation Costs Calcs'!$A$105:$A$155,About!$B$2)*About!$A$52</f>
        <v>43.685009020477985</v>
      </c>
      <c r="I2" s="66">
        <f>SUMIFS('State Generation Costs Calcs'!I105:I155,'State Generation Costs Calcs'!$A$105:$A$155,About!$B$2)*About!$A$52</f>
        <v>44.007650826674215</v>
      </c>
      <c r="J2" s="66">
        <f>SUMIFS('State Generation Costs Calcs'!J105:J155,'State Generation Costs Calcs'!$A$105:$A$155,About!$B$2)*About!$A$52</f>
        <v>44.114016493952946</v>
      </c>
      <c r="K2" s="66">
        <f>SUMIFS('State Generation Costs Calcs'!K105:K155,'State Generation Costs Calcs'!$A$105:$A$155,About!$B$2)*About!$A$52</f>
        <v>43.515169132325092</v>
      </c>
      <c r="L2" s="66">
        <f>SUMIFS('State Generation Costs Calcs'!L105:L155,'State Generation Costs Calcs'!$A$105:$A$155,About!$B$2)*About!$A$52</f>
        <v>42.862040813633477</v>
      </c>
      <c r="M2" s="66">
        <f>SUMIFS('State Generation Costs Calcs'!M105:M155,'State Generation Costs Calcs'!$A$105:$A$155,About!$B$2)*About!$A$52</f>
        <v>42.37440362538397</v>
      </c>
      <c r="N2" s="66">
        <f>SUMIFS('State Generation Costs Calcs'!N105:N155,'State Generation Costs Calcs'!$A$105:$A$155,About!$B$2)*About!$A$52</f>
        <v>41.705648373452384</v>
      </c>
      <c r="O2" s="66">
        <f>SUMIFS('State Generation Costs Calcs'!O105:O155,'State Generation Costs Calcs'!$A$105:$A$155,About!$B$2)*About!$A$52</f>
        <v>41.075006779108882</v>
      </c>
      <c r="P2" s="66">
        <f>SUMIFS('State Generation Costs Calcs'!P105:P155,'State Generation Costs Calcs'!$A$105:$A$155,About!$B$2)*About!$A$52</f>
        <v>41.080565383179064</v>
      </c>
      <c r="Q2" s="66">
        <f>SUMIFS('State Generation Costs Calcs'!Q105:Q155,'State Generation Costs Calcs'!$A$105:$A$155,About!$B$2)*About!$A$52</f>
        <v>40.892063012067162</v>
      </c>
      <c r="R2" s="66">
        <f>SUMIFS('State Generation Costs Calcs'!R105:R155,'State Generation Costs Calcs'!$A$105:$A$155,About!$B$2)*About!$A$52</f>
        <v>40.260567259825237</v>
      </c>
      <c r="S2" s="66">
        <f>SUMIFS('State Generation Costs Calcs'!S105:S155,'State Generation Costs Calcs'!$A$105:$A$155,About!$B$2)*About!$A$52</f>
        <v>39.92210778833774</v>
      </c>
      <c r="T2" s="66">
        <f>SUMIFS('State Generation Costs Calcs'!T105:T155,'State Generation Costs Calcs'!$A$105:$A$155,About!$B$2)*About!$A$52</f>
        <v>39.594012201966642</v>
      </c>
      <c r="U2" s="66">
        <f>SUMIFS('State Generation Costs Calcs'!U105:U155,'State Generation Costs Calcs'!$A$105:$A$155,About!$B$2)*About!$A$52</f>
        <v>39.6581026189683</v>
      </c>
      <c r="V2" s="66">
        <f>SUMIFS('State Generation Costs Calcs'!V105:V155,'State Generation Costs Calcs'!$A$105:$A$155,About!$B$2)*About!$A$52</f>
        <v>39.367243706964111</v>
      </c>
      <c r="W2" s="66">
        <f>SUMIFS('State Generation Costs Calcs'!W105:W155,'State Generation Costs Calcs'!$A$105:$A$155,About!$B$2)*About!$A$52</f>
        <v>38.861382850201124</v>
      </c>
      <c r="X2" s="66">
        <f>SUMIFS('State Generation Costs Calcs'!X105:X155,'State Generation Costs Calcs'!$A$105:$A$155,About!$B$2)*About!$A$52</f>
        <v>38.619250541715893</v>
      </c>
      <c r="Y2" s="66">
        <f>SUMIFS('State Generation Costs Calcs'!Y105:Y155,'State Generation Costs Calcs'!$A$105:$A$155,About!$B$2)*About!$A$52</f>
        <v>38.372819098174773</v>
      </c>
      <c r="Z2" s="66">
        <f>SUMIFS('State Generation Costs Calcs'!Z105:Z155,'State Generation Costs Calcs'!$A$105:$A$155,About!$B$2)*About!$A$52</f>
        <v>38.106128831056701</v>
      </c>
      <c r="AA2" s="66">
        <f>SUMIFS('State Generation Costs Calcs'!AA105:AA155,'State Generation Costs Calcs'!$A$105:$A$155,About!$B$2)*About!$A$52</f>
        <v>38.070515045097338</v>
      </c>
      <c r="AB2" s="66">
        <f>SUMIFS('State Generation Costs Calcs'!AB105:AB155,'State Generation Costs Calcs'!$A$105:$A$155,About!$B$2)*About!$A$52</f>
        <v>37.90422916261786</v>
      </c>
      <c r="AC2" s="66">
        <f>SUMIFS('State Generation Costs Calcs'!AC105:AC155,'State Generation Costs Calcs'!$A$105:$A$155,About!$B$2)*About!$A$52</f>
        <v>37.721010916920328</v>
      </c>
      <c r="AD2" s="66">
        <f>SUMIFS('State Generation Costs Calcs'!AD105:AD155,'State Generation Costs Calcs'!$A$105:$A$155,About!$B$2)*About!$A$52</f>
        <v>37.842594543853878</v>
      </c>
      <c r="AE2" s="66">
        <f>SUMIFS('State Generation Costs Calcs'!AE105:AE155,'State Generation Costs Calcs'!$A$105:$A$155,About!$B$2)*About!$A$52</f>
        <v>37.772892310077353</v>
      </c>
      <c r="AF2" s="66">
        <f>SUMIFS('State Generation Costs Calcs'!AF105:AF155,'State Generation Costs Calcs'!$A$105:$A$155,About!$B$2)*About!$A$52</f>
        <v>37.656223657171992</v>
      </c>
      <c r="AG2" s="66">
        <f>SUMIFS('State Generation Costs Calcs'!AG105:AG155,'State Generation Costs Calcs'!$A$105:$A$155,About!$B$2)*About!$A$52</f>
        <v>37.694959375830706</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47.207549738797574</v>
      </c>
      <c r="C2" s="67">
        <f>SUMIFS('State Generation Costs Calcs'!C105:C155,'State Generation Costs Calcs'!$A$105:$A$155,About!$B$2)*About!$A$52</f>
        <v>44.855263777682019</v>
      </c>
      <c r="D2" s="67">
        <f>SUMIFS('State Generation Costs Calcs'!D105:D155,'State Generation Costs Calcs'!$A$105:$A$155,About!$B$2)*About!$A$52</f>
        <v>44.450711806708902</v>
      </c>
      <c r="E2" s="67">
        <f>SUMIFS('State Generation Costs Calcs'!E105:E155,'State Generation Costs Calcs'!$A$105:$A$155,About!$B$2)*About!$A$52</f>
        <v>43.806385738567151</v>
      </c>
      <c r="F2" s="67">
        <f>SUMIFS('State Generation Costs Calcs'!F105:F155,'State Generation Costs Calcs'!$A$105:$A$155,About!$B$2)*About!$A$52</f>
        <v>43.241862319965328</v>
      </c>
      <c r="G2" s="67">
        <f>SUMIFS('State Generation Costs Calcs'!G105:G155,'State Generation Costs Calcs'!$A$105:$A$155,About!$B$2)*About!$A$52</f>
        <v>43.316222216586908</v>
      </c>
      <c r="H2" s="67">
        <f>SUMIFS('State Generation Costs Calcs'!H105:H155,'State Generation Costs Calcs'!$A$105:$A$155,About!$B$2)*About!$A$52</f>
        <v>43.685009020477985</v>
      </c>
      <c r="I2" s="67">
        <f>SUMIFS('State Generation Costs Calcs'!I105:I155,'State Generation Costs Calcs'!$A$105:$A$155,About!$B$2)*About!$A$52</f>
        <v>44.007650826674215</v>
      </c>
      <c r="J2" s="67">
        <f>SUMIFS('State Generation Costs Calcs'!J105:J155,'State Generation Costs Calcs'!$A$105:$A$155,About!$B$2)*About!$A$52</f>
        <v>44.114016493952946</v>
      </c>
      <c r="K2" s="67">
        <f>SUMIFS('State Generation Costs Calcs'!K105:K155,'State Generation Costs Calcs'!$A$105:$A$155,About!$B$2)*About!$A$52</f>
        <v>43.515169132325092</v>
      </c>
      <c r="L2" s="67">
        <f>SUMIFS('State Generation Costs Calcs'!L105:L155,'State Generation Costs Calcs'!$A$105:$A$155,About!$B$2)*About!$A$52</f>
        <v>42.862040813633477</v>
      </c>
      <c r="M2" s="67">
        <f>SUMIFS('State Generation Costs Calcs'!M105:M155,'State Generation Costs Calcs'!$A$105:$A$155,About!$B$2)*About!$A$52</f>
        <v>42.37440362538397</v>
      </c>
      <c r="N2" s="67">
        <f>SUMIFS('State Generation Costs Calcs'!N105:N155,'State Generation Costs Calcs'!$A$105:$A$155,About!$B$2)*About!$A$52</f>
        <v>41.705648373452384</v>
      </c>
      <c r="O2" s="67">
        <f>SUMIFS('State Generation Costs Calcs'!O105:O155,'State Generation Costs Calcs'!$A$105:$A$155,About!$B$2)*About!$A$52</f>
        <v>41.075006779108882</v>
      </c>
      <c r="P2" s="67">
        <f>SUMIFS('State Generation Costs Calcs'!P105:P155,'State Generation Costs Calcs'!$A$105:$A$155,About!$B$2)*About!$A$52</f>
        <v>41.080565383179064</v>
      </c>
      <c r="Q2" s="67">
        <f>SUMIFS('State Generation Costs Calcs'!Q105:Q155,'State Generation Costs Calcs'!$A$105:$A$155,About!$B$2)*About!$A$52</f>
        <v>40.892063012067162</v>
      </c>
      <c r="R2" s="67">
        <f>SUMIFS('State Generation Costs Calcs'!R105:R155,'State Generation Costs Calcs'!$A$105:$A$155,About!$B$2)*About!$A$52</f>
        <v>40.260567259825237</v>
      </c>
      <c r="S2" s="67">
        <f>SUMIFS('State Generation Costs Calcs'!S105:S155,'State Generation Costs Calcs'!$A$105:$A$155,About!$B$2)*About!$A$52</f>
        <v>39.92210778833774</v>
      </c>
      <c r="T2" s="67">
        <f>SUMIFS('State Generation Costs Calcs'!T105:T155,'State Generation Costs Calcs'!$A$105:$A$155,About!$B$2)*About!$A$52</f>
        <v>39.594012201966642</v>
      </c>
      <c r="U2" s="67">
        <f>SUMIFS('State Generation Costs Calcs'!U105:U155,'State Generation Costs Calcs'!$A$105:$A$155,About!$B$2)*About!$A$52</f>
        <v>39.6581026189683</v>
      </c>
      <c r="V2" s="67">
        <f>SUMIFS('State Generation Costs Calcs'!V105:V155,'State Generation Costs Calcs'!$A$105:$A$155,About!$B$2)*About!$A$52</f>
        <v>39.367243706964111</v>
      </c>
      <c r="W2" s="67">
        <f>SUMIFS('State Generation Costs Calcs'!W105:W155,'State Generation Costs Calcs'!$A$105:$A$155,About!$B$2)*About!$A$52</f>
        <v>38.861382850201124</v>
      </c>
      <c r="X2" s="67">
        <f>SUMIFS('State Generation Costs Calcs'!X105:X155,'State Generation Costs Calcs'!$A$105:$A$155,About!$B$2)*About!$A$52</f>
        <v>38.619250541715893</v>
      </c>
      <c r="Y2" s="67">
        <f>SUMIFS('State Generation Costs Calcs'!Y105:Y155,'State Generation Costs Calcs'!$A$105:$A$155,About!$B$2)*About!$A$52</f>
        <v>38.372819098174773</v>
      </c>
      <c r="Z2" s="67">
        <f>SUMIFS('State Generation Costs Calcs'!Z105:Z155,'State Generation Costs Calcs'!$A$105:$A$155,About!$B$2)*About!$A$52</f>
        <v>38.106128831056701</v>
      </c>
      <c r="AA2" s="67">
        <f>SUMIFS('State Generation Costs Calcs'!AA105:AA155,'State Generation Costs Calcs'!$A$105:$A$155,About!$B$2)*About!$A$52</f>
        <v>38.070515045097338</v>
      </c>
      <c r="AB2" s="67">
        <f>SUMIFS('State Generation Costs Calcs'!AB105:AB155,'State Generation Costs Calcs'!$A$105:$A$155,About!$B$2)*About!$A$52</f>
        <v>37.90422916261786</v>
      </c>
      <c r="AC2" s="67">
        <f>SUMIFS('State Generation Costs Calcs'!AC105:AC155,'State Generation Costs Calcs'!$A$105:$A$155,About!$B$2)*About!$A$52</f>
        <v>37.721010916920328</v>
      </c>
      <c r="AD2" s="67">
        <f>SUMIFS('State Generation Costs Calcs'!AD105:AD155,'State Generation Costs Calcs'!$A$105:$A$155,About!$B$2)*About!$A$52</f>
        <v>37.842594543853878</v>
      </c>
      <c r="AE2" s="67">
        <f>SUMIFS('State Generation Costs Calcs'!AE105:AE155,'State Generation Costs Calcs'!$A$105:$A$155,About!$B$2)*About!$A$52</f>
        <v>37.772892310077353</v>
      </c>
      <c r="AF2" s="67">
        <f>SUMIFS('State Generation Costs Calcs'!AF105:AF155,'State Generation Costs Calcs'!$A$105:$A$155,About!$B$2)*About!$A$52</f>
        <v>37.656223657171992</v>
      </c>
      <c r="AG2" s="67">
        <f>SUMIFS('State Generation Costs Calcs'!AG105:AG155,'State Generation Costs Calcs'!$A$105:$A$155,About!$B$2)*About!$A$52</f>
        <v>37.694959375830706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2022-11-01T00:15:14Z</dcterms:modified>
</cp:coreProperties>
</file>