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 - WIP\InputData\elec\BHRbEF\"/>
    </mc:Choice>
  </mc:AlternateContent>
  <bookViews>
    <workbookView xWindow="0" yWindow="0" windowWidth="23040" windowHeight="7890" activeTab="4"/>
  </bookViews>
  <sheets>
    <sheet name="About" sheetId="1" r:id="rId1"/>
    <sheet name="Biomass" sheetId="11" r:id="rId2"/>
    <sheet name="New Units" sheetId="10" r:id="rId3"/>
    <sheet name="Poland Heat Rates" sheetId="9" r:id="rId4"/>
    <sheet name="BHRbEF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11" i="9"/>
  <c r="D11" i="9"/>
  <c r="B13" i="3" s="1"/>
  <c r="C11" i="9"/>
  <c r="C3" i="9"/>
  <c r="G4" i="11" l="1"/>
  <c r="H4" i="11"/>
  <c r="I4" i="11"/>
  <c r="J4" i="11"/>
  <c r="K4" i="11"/>
  <c r="F4" i="11"/>
  <c r="G6" i="11"/>
  <c r="G7" i="11" s="1"/>
  <c r="H6" i="11"/>
  <c r="H7" i="11" s="1"/>
  <c r="I6" i="11"/>
  <c r="I7" i="11" s="1"/>
  <c r="J6" i="11"/>
  <c r="J7" i="11" s="1"/>
  <c r="K6" i="11"/>
  <c r="K7" i="11" s="1"/>
  <c r="F6" i="11"/>
  <c r="F7" i="11" s="1"/>
  <c r="B7" i="9" s="1"/>
  <c r="D7" i="9" s="1"/>
  <c r="B9" i="3" s="1"/>
  <c r="C7" i="9"/>
  <c r="E7" i="9" s="1"/>
  <c r="D9" i="3" s="1"/>
  <c r="D6" i="9"/>
  <c r="B4" i="3" s="1"/>
  <c r="E6" i="9"/>
  <c r="D4" i="3" s="1"/>
  <c r="C6" i="9"/>
  <c r="B6" i="9" s="1"/>
  <c r="D4" i="9"/>
  <c r="B3" i="3" s="1"/>
  <c r="D5" i="9"/>
  <c r="B11" i="3" s="1"/>
  <c r="B12" i="3" s="1"/>
  <c r="D3" i="9"/>
  <c r="B2" i="3" s="1"/>
  <c r="C5" i="9"/>
  <c r="E5" i="9" s="1"/>
  <c r="D11" i="3" s="1"/>
  <c r="D12" i="3" s="1"/>
  <c r="C4" i="9"/>
  <c r="E4" i="9" s="1"/>
  <c r="D3" i="3" s="1"/>
  <c r="E3" i="9"/>
  <c r="D2" i="3" s="1"/>
</calcChain>
</file>

<file path=xl/sharedStrings.xml><?xml version="1.0" encoding="utf-8"?>
<sst xmlns="http://schemas.openxmlformats.org/spreadsheetml/2006/main" count="104" uniqueCount="88">
  <si>
    <t>BAU Heat Rate by Electricity Fuel</t>
  </si>
  <si>
    <t>Source:</t>
  </si>
  <si>
    <t>Coal</t>
  </si>
  <si>
    <t>Natural Gas</t>
  </si>
  <si>
    <t>Nuclear</t>
  </si>
  <si>
    <t>preexisting</t>
  </si>
  <si>
    <t>preexisting nonretiring (not used in U.S. dataset)</t>
  </si>
  <si>
    <t>newly built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</si>
  <si>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</si>
  <si>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</si>
  <si>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</si>
  <si>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</si>
  <si>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</si>
  <si>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</si>
  <si>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</si>
  <si>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</si>
  <si>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</si>
  <si>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</si>
  <si>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</si>
  <si>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Petroleum</t>
  </si>
  <si>
    <t>Notes:</t>
  </si>
  <si>
    <t>BTU per MWh</t>
  </si>
  <si>
    <t>Model Energy Source</t>
  </si>
  <si>
    <t>Central Statistical Office of Poland</t>
  </si>
  <si>
    <t>Conversion Efficiency</t>
  </si>
  <si>
    <t>Heat Rate</t>
  </si>
  <si>
    <t>Biomass</t>
  </si>
  <si>
    <t>https://www.iea.org/publications/freepublications/publication/En_Efficiency_Indicators.pdf</t>
  </si>
  <si>
    <t>Preexisting Units</t>
  </si>
  <si>
    <t>Newly Built</t>
  </si>
  <si>
    <t>Conversion Efficiency for Prexisting Coal, Natural Gas, and Petroleum Plants</t>
  </si>
  <si>
    <t>International Energy Agency</t>
  </si>
  <si>
    <t>Energy Efficiency Indicators for Public Electricity Production from Fossil Fuels</t>
  </si>
  <si>
    <t>Figures 3, 4, and 5</t>
  </si>
  <si>
    <t>1.7 Założenia technologiczne</t>
  </si>
  <si>
    <t>Tabela 7. Parametry nowych jednostek wytwórczych uwzględnionych w prognozie</t>
  </si>
  <si>
    <t>Ekonomiczny czas życia</t>
  </si>
  <si>
    <t>Nakłady inwestycyjne</t>
  </si>
  <si>
    <t>Zmiana poziomu nakładów inwestycyjnych</t>
  </si>
  <si>
    <t>Koszty operacyjne stałe</t>
  </si>
  <si>
    <t>Koszty operacyjne zmienne</t>
  </si>
  <si>
    <t>Sprawność netto prod. en. elektr.</t>
  </si>
  <si>
    <t>Emisyjność paliwa</t>
  </si>
  <si>
    <t>Lata</t>
  </si>
  <si>
    <t>tys. PLN'10/MW</t>
  </si>
  <si>
    <t>CAGR 2010-2050</t>
  </si>
  <si>
    <t>PLN'10/MWh</t>
  </si>
  <si>
    <t>%</t>
  </si>
  <si>
    <t>kgCO2/MWh</t>
  </si>
  <si>
    <t>Węgiel brunatny - IGCC</t>
  </si>
  <si>
    <t>Węgiel kamienny - PC</t>
  </si>
  <si>
    <t>Węgiel kamienny - IGCC</t>
  </si>
  <si>
    <t>Węgiel kamienny - CHP</t>
  </si>
  <si>
    <t>Gaz - TG</t>
  </si>
  <si>
    <t>Gaz - GTCC</t>
  </si>
  <si>
    <t>Gaz - GTCC/CHP</t>
  </si>
  <si>
    <t>Elektrownia jądrowa</t>
  </si>
  <si>
    <t>Wiatr - ląd</t>
  </si>
  <si>
    <t>Wiatr - morze</t>
  </si>
  <si>
    <t>PV - systemowa</t>
  </si>
  <si>
    <t>PV - rozproszona</t>
  </si>
  <si>
    <t>Mała elektrownia wodna</t>
  </si>
  <si>
    <t>Biogazownia rolnicza</t>
  </si>
  <si>
    <t>Biomasa - CHP</t>
  </si>
  <si>
    <t>Wind</t>
  </si>
  <si>
    <t>Solar PV</t>
  </si>
  <si>
    <t>Hydro</t>
  </si>
  <si>
    <t>&lt;Table 22</t>
  </si>
  <si>
    <t>&lt;Table 9</t>
  </si>
  <si>
    <t>Efficiency (%)</t>
  </si>
  <si>
    <t>GWh to TJ</t>
  </si>
  <si>
    <t>Electricity Production Public (GWh)</t>
  </si>
  <si>
    <t>Total Electricity Production</t>
  </si>
  <si>
    <t>Consumption Public (TJ)</t>
  </si>
  <si>
    <t>Consumption Auto (TJ)</t>
  </si>
  <si>
    <t>Total Consumption (TJ)</t>
  </si>
  <si>
    <t>All Newly Built Resources</t>
  </si>
  <si>
    <t>Energy from Renewable Sources 2013</t>
  </si>
  <si>
    <t>http://stat.gov.pl/download/gfx/portalinformacyjny/en/defaultaktualnosci/3304/3/6/1/energy_from_renewable_sources_in_2013.pdf</t>
  </si>
  <si>
    <t>Tables 9 and 22</t>
  </si>
  <si>
    <t>We assume natural gas peakers have the same heat rate as petroleum units</t>
  </si>
  <si>
    <t>KAPE</t>
  </si>
  <si>
    <t>Prgonoza zapotrzebowania na paliwa I energie do 2050 roku</t>
  </si>
  <si>
    <t>Table 12</t>
  </si>
  <si>
    <t>lignite</t>
  </si>
  <si>
    <t>offshore wind</t>
  </si>
  <si>
    <t>Lignite</t>
  </si>
  <si>
    <t>ENERGETYCZNA PERSPEKTYWA WĘGLA BRUNATNEGO W KONTEKŚCIE EUROPEJSKIEGO SYSTEMU HANDLU EMISJAMI (ETS)**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</si>
</sst>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1"/>
      <color rgb="FF5B9BD5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wrapText="1"/>
    </xf>
    <xf numFmtId="1" fontId="0" fillId="0" borderId="0" xfId="0" applyNumberFormat="1"/>
    <xf numFmtId="0" fontId="3" fillId="0" borderId="0" xfId="1" applyAlignment="1">
      <alignment wrapText="1"/>
    </xf>
    <xf numFmtId="0" fontId="0" fillId="0" borderId="0" xfId="0" applyFont="1"/>
    <xf numFmtId="9" fontId="0" fillId="0" borderId="0" xfId="2" applyFont="1"/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64" fontId="0" fillId="0" borderId="4" xfId="2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12</xdr:row>
      <xdr:rowOff>0</xdr:rowOff>
    </xdr:from>
    <xdr:to>
      <xdr:col>5</xdr:col>
      <xdr:colOff>137161</xdr:colOff>
      <xdr:row>30</xdr:row>
      <xdr:rowOff>123675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797C81A-02A9-4148-B875-44920301A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194560"/>
          <a:ext cx="4998720" cy="3415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publications/freepublications/publication/En_Efficiency_Indicator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7" sqref="B7"/>
    </sheetView>
  </sheetViews>
  <sheetFormatPr defaultRowHeight="15" x14ac:dyDescent="0.25"/>
  <cols>
    <col min="2" max="2" width="63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30</v>
      </c>
    </row>
    <row r="4" spans="1:2" x14ac:dyDescent="0.25">
      <c r="B4" t="s">
        <v>31</v>
      </c>
    </row>
    <row r="5" spans="1:2" x14ac:dyDescent="0.25">
      <c r="B5" s="3">
        <v>2008</v>
      </c>
    </row>
    <row r="6" spans="1:2" x14ac:dyDescent="0.25">
      <c r="B6" t="s">
        <v>32</v>
      </c>
    </row>
    <row r="7" spans="1:2" x14ac:dyDescent="0.25">
      <c r="B7" s="4" t="s">
        <v>27</v>
      </c>
    </row>
    <row r="8" spans="1:2" x14ac:dyDescent="0.25">
      <c r="B8" t="s">
        <v>33</v>
      </c>
    </row>
    <row r="10" spans="1:2" x14ac:dyDescent="0.25">
      <c r="B10" s="2" t="s">
        <v>76</v>
      </c>
    </row>
    <row r="11" spans="1:2" x14ac:dyDescent="0.25">
      <c r="B11" t="s">
        <v>81</v>
      </c>
    </row>
    <row r="12" spans="1:2" x14ac:dyDescent="0.25">
      <c r="B12" s="3">
        <v>2013</v>
      </c>
    </row>
    <row r="13" spans="1:2" x14ac:dyDescent="0.25">
      <c r="B13" s="3" t="s">
        <v>82</v>
      </c>
    </row>
    <row r="14" spans="1:2" x14ac:dyDescent="0.25">
      <c r="B14" t="s">
        <v>83</v>
      </c>
    </row>
    <row r="16" spans="1:2" x14ac:dyDescent="0.25">
      <c r="B16" s="2" t="s">
        <v>26</v>
      </c>
    </row>
    <row r="17" spans="1:2" x14ac:dyDescent="0.25">
      <c r="B17" t="s">
        <v>23</v>
      </c>
    </row>
    <row r="18" spans="1:2" x14ac:dyDescent="0.25">
      <c r="B18" s="3">
        <v>2014</v>
      </c>
    </row>
    <row r="19" spans="1:2" x14ac:dyDescent="0.25">
      <c r="B19" t="s">
        <v>77</v>
      </c>
    </row>
    <row r="20" spans="1:2" ht="30" x14ac:dyDescent="0.25">
      <c r="B20" s="7" t="s">
        <v>78</v>
      </c>
    </row>
    <row r="21" spans="1:2" x14ac:dyDescent="0.25">
      <c r="B21" t="s">
        <v>79</v>
      </c>
    </row>
    <row r="23" spans="1:2" x14ac:dyDescent="0.25">
      <c r="A23" s="1" t="s">
        <v>20</v>
      </c>
    </row>
    <row r="24" spans="1:2" x14ac:dyDescent="0.25">
      <c r="A24" s="8" t="s">
        <v>80</v>
      </c>
    </row>
    <row r="25" spans="1:2" x14ac:dyDescent="0.25">
      <c r="A25" s="8"/>
    </row>
    <row r="26" spans="1:2" x14ac:dyDescent="0.25">
      <c r="A26" s="8"/>
    </row>
    <row r="27" spans="1:2" x14ac:dyDescent="0.25">
      <c r="A27" s="8"/>
    </row>
    <row r="28" spans="1:2" x14ac:dyDescent="0.25">
      <c r="A28" s="8"/>
    </row>
    <row r="29" spans="1:2" x14ac:dyDescent="0.25">
      <c r="A29" s="8"/>
    </row>
    <row r="30" spans="1:2" x14ac:dyDescent="0.25">
      <c r="A30" s="8"/>
    </row>
    <row r="31" spans="1:2" x14ac:dyDescent="0.25">
      <c r="A31" s="8"/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7" sqref="B17"/>
    </sheetView>
  </sheetViews>
  <sheetFormatPr defaultRowHeight="15" x14ac:dyDescent="0.25"/>
  <cols>
    <col min="1" max="1" width="20.42578125" customWidth="1"/>
  </cols>
  <sheetData>
    <row r="1" spans="1:12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</row>
    <row r="2" spans="1:12" x14ac:dyDescent="0.25">
      <c r="A2" t="s">
        <v>73</v>
      </c>
      <c r="F2">
        <v>30428</v>
      </c>
      <c r="G2">
        <v>46497</v>
      </c>
      <c r="H2">
        <v>54804</v>
      </c>
      <c r="I2">
        <v>65520</v>
      </c>
      <c r="J2">
        <v>92840</v>
      </c>
      <c r="K2">
        <v>73138</v>
      </c>
      <c r="L2" t="s">
        <v>68</v>
      </c>
    </row>
    <row r="3" spans="1:12" x14ac:dyDescent="0.25">
      <c r="A3" t="s">
        <v>74</v>
      </c>
      <c r="F3">
        <v>5726</v>
      </c>
      <c r="G3">
        <v>6650</v>
      </c>
      <c r="H3">
        <v>9437</v>
      </c>
      <c r="I3">
        <v>11247</v>
      </c>
      <c r="J3">
        <v>10950</v>
      </c>
      <c r="K3">
        <v>12462</v>
      </c>
    </row>
    <row r="4" spans="1:12" x14ac:dyDescent="0.25">
      <c r="A4" t="s">
        <v>75</v>
      </c>
      <c r="F4">
        <f>SUM(F2:F3)</f>
        <v>36154</v>
      </c>
      <c r="G4">
        <f t="shared" ref="G4:K4" si="0">SUM(G2:G3)</f>
        <v>53147</v>
      </c>
      <c r="H4">
        <f t="shared" si="0"/>
        <v>64241</v>
      </c>
      <c r="I4">
        <f t="shared" si="0"/>
        <v>76767</v>
      </c>
      <c r="J4">
        <f t="shared" si="0"/>
        <v>103790</v>
      </c>
      <c r="K4">
        <f t="shared" si="0"/>
        <v>85600</v>
      </c>
    </row>
    <row r="5" spans="1:12" x14ac:dyDescent="0.25">
      <c r="A5" t="s">
        <v>71</v>
      </c>
      <c r="B5">
        <v>768.2</v>
      </c>
      <c r="C5">
        <v>1399.9</v>
      </c>
      <c r="D5">
        <v>1832.7</v>
      </c>
      <c r="E5">
        <v>2360.4</v>
      </c>
      <c r="F5">
        <v>3365.4</v>
      </c>
      <c r="G5">
        <v>4904.1000000000004</v>
      </c>
      <c r="H5">
        <v>5905.2</v>
      </c>
      <c r="I5">
        <v>7148.4</v>
      </c>
      <c r="J5">
        <v>9528.7000000000007</v>
      </c>
      <c r="K5">
        <v>7923.5</v>
      </c>
      <c r="L5" t="s">
        <v>67</v>
      </c>
    </row>
    <row r="6" spans="1:12" x14ac:dyDescent="0.25">
      <c r="A6" t="s">
        <v>72</v>
      </c>
      <c r="F6">
        <f t="shared" ref="F6:K6" si="1">SUM(F5:F5)</f>
        <v>3365.4</v>
      </c>
      <c r="G6">
        <f t="shared" si="1"/>
        <v>4904.1000000000004</v>
      </c>
      <c r="H6">
        <f t="shared" si="1"/>
        <v>5905.2</v>
      </c>
      <c r="I6">
        <f t="shared" si="1"/>
        <v>7148.4</v>
      </c>
      <c r="J6">
        <f t="shared" si="1"/>
        <v>9528.7000000000007</v>
      </c>
      <c r="K6">
        <f t="shared" si="1"/>
        <v>7923.5</v>
      </c>
    </row>
    <row r="7" spans="1:12" x14ac:dyDescent="0.25">
      <c r="A7" t="s">
        <v>69</v>
      </c>
      <c r="F7" s="9">
        <f>F6*$B$10/F4</f>
        <v>0.33510648890855788</v>
      </c>
      <c r="G7" s="9">
        <f t="shared" ref="G7:K7" si="2">G6*$B$10/G4</f>
        <v>0.33218732948237911</v>
      </c>
      <c r="H7" s="9">
        <f t="shared" si="2"/>
        <v>0.33092137420027712</v>
      </c>
      <c r="I7" s="9">
        <f t="shared" si="2"/>
        <v>0.3352252921177068</v>
      </c>
      <c r="J7" s="9">
        <f t="shared" si="2"/>
        <v>0.33050698525869548</v>
      </c>
      <c r="K7" s="9">
        <f t="shared" si="2"/>
        <v>0.33323130841121495</v>
      </c>
    </row>
    <row r="10" spans="1:12" x14ac:dyDescent="0.25">
      <c r="A10" t="s">
        <v>70</v>
      </c>
      <c r="B10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5" x14ac:dyDescent="0.25"/>
  <cols>
    <col min="1" max="1" width="71.85546875" bestFit="1" customWidth="1"/>
  </cols>
  <sheetData>
    <row r="1" spans="1:10" ht="15.75" x14ac:dyDescent="0.25">
      <c r="A1" s="11" t="s">
        <v>34</v>
      </c>
    </row>
    <row r="3" spans="1:10" ht="15.75" thickBot="1" x14ac:dyDescent="0.3">
      <c r="A3" s="12" t="s">
        <v>35</v>
      </c>
    </row>
    <row r="4" spans="1:10" ht="90.75" thickBot="1" x14ac:dyDescent="0.3">
      <c r="A4" s="13"/>
      <c r="B4" s="14" t="s">
        <v>36</v>
      </c>
      <c r="C4" s="14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J4" s="20" t="s">
        <v>22</v>
      </c>
    </row>
    <row r="5" spans="1:10" ht="46.5" thickTop="1" thickBot="1" x14ac:dyDescent="0.3">
      <c r="A5" s="15"/>
      <c r="B5" s="16" t="s">
        <v>43</v>
      </c>
      <c r="C5" s="16" t="s">
        <v>44</v>
      </c>
      <c r="D5" s="16" t="s">
        <v>45</v>
      </c>
      <c r="E5" s="16" t="s">
        <v>44</v>
      </c>
      <c r="F5" s="16" t="s">
        <v>46</v>
      </c>
      <c r="G5" s="16" t="s">
        <v>47</v>
      </c>
      <c r="H5" s="16" t="s">
        <v>48</v>
      </c>
    </row>
    <row r="6" spans="1:10" ht="15.75" thickBot="1" x14ac:dyDescent="0.3">
      <c r="A6" s="15" t="s">
        <v>49</v>
      </c>
      <c r="B6" s="17">
        <v>45</v>
      </c>
      <c r="C6" s="17">
        <v>8800</v>
      </c>
      <c r="D6" s="18">
        <v>-1.0141174378723861E-3</v>
      </c>
      <c r="E6" s="17">
        <v>124</v>
      </c>
      <c r="F6" s="17">
        <v>12.1</v>
      </c>
      <c r="G6" s="17">
        <v>47</v>
      </c>
      <c r="H6" s="17">
        <v>545.19600855310046</v>
      </c>
      <c r="J6" t="s">
        <v>86</v>
      </c>
    </row>
    <row r="7" spans="1:10" ht="15.75" thickBot="1" x14ac:dyDescent="0.3">
      <c r="A7" s="15" t="s">
        <v>50</v>
      </c>
      <c r="B7" s="17">
        <v>40</v>
      </c>
      <c r="C7" s="17">
        <v>6200</v>
      </c>
      <c r="D7" s="18">
        <v>-1.8819628140518407E-3</v>
      </c>
      <c r="E7" s="17">
        <v>113</v>
      </c>
      <c r="F7" s="17">
        <v>9.7000000000000011</v>
      </c>
      <c r="G7" s="17">
        <v>45</v>
      </c>
      <c r="H7" s="17">
        <v>358</v>
      </c>
      <c r="J7" t="s">
        <v>2</v>
      </c>
    </row>
    <row r="8" spans="1:10" ht="15.75" thickBot="1" x14ac:dyDescent="0.3">
      <c r="A8" s="15" t="s">
        <v>51</v>
      </c>
      <c r="B8" s="17">
        <v>45</v>
      </c>
      <c r="C8" s="17">
        <v>7750</v>
      </c>
      <c r="D8" s="18">
        <v>-1.8386031282128235E-3</v>
      </c>
      <c r="E8" s="17">
        <v>113</v>
      </c>
      <c r="F8" s="17">
        <v>9.7000000000000011</v>
      </c>
      <c r="G8" s="17">
        <v>49</v>
      </c>
      <c r="H8" s="17">
        <v>358</v>
      </c>
      <c r="J8" t="s">
        <v>2</v>
      </c>
    </row>
    <row r="9" spans="1:10" ht="15.75" thickBot="1" x14ac:dyDescent="0.3">
      <c r="A9" s="15" t="s">
        <v>52</v>
      </c>
      <c r="B9" s="17">
        <v>40</v>
      </c>
      <c r="C9" s="17">
        <v>8900</v>
      </c>
      <c r="D9" s="18">
        <v>0</v>
      </c>
      <c r="E9" s="17">
        <v>159</v>
      </c>
      <c r="F9" s="17">
        <v>11.6</v>
      </c>
      <c r="G9" s="17">
        <v>44</v>
      </c>
      <c r="H9" s="17">
        <v>358</v>
      </c>
      <c r="J9" t="s">
        <v>2</v>
      </c>
    </row>
    <row r="10" spans="1:10" ht="15.75" thickBot="1" x14ac:dyDescent="0.3">
      <c r="A10" s="15" t="s">
        <v>53</v>
      </c>
      <c r="B10" s="17">
        <v>30</v>
      </c>
      <c r="C10" s="17">
        <v>3000</v>
      </c>
      <c r="D10" s="18">
        <v>0</v>
      </c>
      <c r="E10" s="17">
        <v>87</v>
      </c>
      <c r="F10" s="17">
        <v>5.8</v>
      </c>
      <c r="G10" s="17">
        <v>44</v>
      </c>
      <c r="H10" s="17">
        <v>205</v>
      </c>
      <c r="J10" t="s">
        <v>3</v>
      </c>
    </row>
    <row r="11" spans="1:10" ht="15.75" thickBot="1" x14ac:dyDescent="0.3">
      <c r="A11" s="15" t="s">
        <v>54</v>
      </c>
      <c r="B11" s="17">
        <v>30</v>
      </c>
      <c r="C11" s="17">
        <v>4000</v>
      </c>
      <c r="D11" s="18">
        <v>0</v>
      </c>
      <c r="E11" s="17">
        <v>87</v>
      </c>
      <c r="F11" s="17">
        <v>5.8</v>
      </c>
      <c r="G11" s="17">
        <v>57.999999999999993</v>
      </c>
      <c r="H11" s="17">
        <v>205</v>
      </c>
      <c r="J11" t="s">
        <v>3</v>
      </c>
    </row>
    <row r="12" spans="1:10" ht="15.75" thickBot="1" x14ac:dyDescent="0.3">
      <c r="A12" s="15" t="s">
        <v>55</v>
      </c>
      <c r="B12" s="17">
        <v>30</v>
      </c>
      <c r="C12" s="17">
        <v>4000</v>
      </c>
      <c r="D12" s="18">
        <v>0</v>
      </c>
      <c r="E12" s="17">
        <v>159</v>
      </c>
      <c r="F12" s="17">
        <v>5.8</v>
      </c>
      <c r="G12" s="17">
        <v>57.999999999999993</v>
      </c>
      <c r="H12" s="17">
        <v>205</v>
      </c>
      <c r="J12" t="s">
        <v>3</v>
      </c>
    </row>
    <row r="13" spans="1:10" ht="15.75" thickBot="1" x14ac:dyDescent="0.3">
      <c r="A13" s="15" t="s">
        <v>56</v>
      </c>
      <c r="B13" s="17">
        <v>60</v>
      </c>
      <c r="C13" s="17">
        <v>18450</v>
      </c>
      <c r="D13" s="18">
        <v>0</v>
      </c>
      <c r="E13" s="17">
        <v>287</v>
      </c>
      <c r="F13" s="17">
        <v>4</v>
      </c>
      <c r="G13" s="17">
        <v>36</v>
      </c>
      <c r="H13" s="17">
        <v>0</v>
      </c>
      <c r="J13" t="s">
        <v>4</v>
      </c>
    </row>
    <row r="14" spans="1:10" ht="15.75" thickBot="1" x14ac:dyDescent="0.3">
      <c r="A14" s="15" t="s">
        <v>57</v>
      </c>
      <c r="B14" s="17">
        <v>20</v>
      </c>
      <c r="C14" s="17">
        <v>5500</v>
      </c>
      <c r="D14" s="18">
        <v>-4.0823799331761723E-3</v>
      </c>
      <c r="E14" s="17">
        <v>200</v>
      </c>
      <c r="F14" s="17">
        <v>0</v>
      </c>
      <c r="G14" s="17">
        <v>100</v>
      </c>
      <c r="H14" s="17">
        <v>0</v>
      </c>
      <c r="J14" t="s">
        <v>64</v>
      </c>
    </row>
    <row r="15" spans="1:10" ht="15.75" thickBot="1" x14ac:dyDescent="0.3">
      <c r="A15" s="15" t="s">
        <v>58</v>
      </c>
      <c r="B15" s="17">
        <v>20</v>
      </c>
      <c r="C15" s="17">
        <v>12299.999999999998</v>
      </c>
      <c r="D15" s="18">
        <v>-1.0711788675244582E-2</v>
      </c>
      <c r="E15" s="17">
        <v>600</v>
      </c>
      <c r="F15" s="17">
        <v>0</v>
      </c>
      <c r="G15" s="17">
        <v>100</v>
      </c>
      <c r="H15" s="17">
        <v>0</v>
      </c>
      <c r="J15" t="s">
        <v>64</v>
      </c>
    </row>
    <row r="16" spans="1:10" ht="15.75" thickBot="1" x14ac:dyDescent="0.3">
      <c r="A16" s="15" t="s">
        <v>59</v>
      </c>
      <c r="B16" s="17">
        <v>20</v>
      </c>
      <c r="C16" s="17">
        <v>5944.9999999999991</v>
      </c>
      <c r="D16" s="18">
        <v>-1.8041235161963209E-2</v>
      </c>
      <c r="E16" s="17">
        <v>115</v>
      </c>
      <c r="F16" s="17">
        <v>0</v>
      </c>
      <c r="G16" s="17">
        <v>100</v>
      </c>
      <c r="H16" s="17">
        <v>0</v>
      </c>
      <c r="J16" t="s">
        <v>65</v>
      </c>
    </row>
    <row r="17" spans="1:10" ht="15.75" thickBot="1" x14ac:dyDescent="0.3">
      <c r="A17" s="15" t="s">
        <v>60</v>
      </c>
      <c r="B17" s="17">
        <v>20</v>
      </c>
      <c r="C17" s="17">
        <v>7584.9999999999991</v>
      </c>
      <c r="D17" s="18">
        <v>-1.7852377847928036E-2</v>
      </c>
      <c r="E17" s="17">
        <v>70</v>
      </c>
      <c r="F17" s="17">
        <v>0</v>
      </c>
      <c r="G17" s="17">
        <v>100</v>
      </c>
      <c r="H17" s="17">
        <v>0</v>
      </c>
      <c r="J17" t="s">
        <v>65</v>
      </c>
    </row>
    <row r="18" spans="1:10" ht="15.75" thickBot="1" x14ac:dyDescent="0.3">
      <c r="A18" s="15" t="s">
        <v>61</v>
      </c>
      <c r="B18" s="17">
        <v>80</v>
      </c>
      <c r="C18" s="17">
        <v>18000</v>
      </c>
      <c r="D18" s="18">
        <v>0</v>
      </c>
      <c r="E18" s="17">
        <v>650</v>
      </c>
      <c r="F18" s="17">
        <v>11.6</v>
      </c>
      <c r="G18" s="17">
        <v>100</v>
      </c>
      <c r="H18" s="17">
        <v>0</v>
      </c>
      <c r="J18" t="s">
        <v>66</v>
      </c>
    </row>
    <row r="19" spans="1:10" ht="15.75" thickBot="1" x14ac:dyDescent="0.3">
      <c r="A19" s="15" t="s">
        <v>62</v>
      </c>
      <c r="B19" s="17">
        <v>30</v>
      </c>
      <c r="C19" s="17">
        <v>15000</v>
      </c>
      <c r="D19" s="18">
        <v>-1.7179401454748944E-2</v>
      </c>
      <c r="E19" s="17">
        <v>800</v>
      </c>
      <c r="F19" s="17">
        <v>8</v>
      </c>
      <c r="G19" s="17">
        <v>48</v>
      </c>
      <c r="H19" s="17">
        <v>0</v>
      </c>
      <c r="J19" t="s">
        <v>3</v>
      </c>
    </row>
    <row r="20" spans="1:10" ht="15.75" thickBot="1" x14ac:dyDescent="0.3">
      <c r="A20" s="19" t="s">
        <v>63</v>
      </c>
      <c r="B20" s="17">
        <v>30</v>
      </c>
      <c r="C20" s="17">
        <v>10000</v>
      </c>
      <c r="D20" s="18">
        <v>-1.8819628140518407E-3</v>
      </c>
      <c r="E20" s="17">
        <v>159</v>
      </c>
      <c r="F20" s="17">
        <v>11.6</v>
      </c>
      <c r="G20" s="17">
        <v>36</v>
      </c>
      <c r="H20" s="17">
        <v>0</v>
      </c>
      <c r="J2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12" sqref="B12"/>
    </sheetView>
  </sheetViews>
  <sheetFormatPr defaultRowHeight="15" x14ac:dyDescent="0.25"/>
  <cols>
    <col min="1" max="1" width="15.7109375" customWidth="1"/>
    <col min="2" max="2" width="14.7109375" bestFit="1" customWidth="1"/>
    <col min="3" max="3" width="12.7109375" customWidth="1"/>
    <col min="4" max="4" width="16" customWidth="1"/>
    <col min="5" max="5" width="11.7109375" bestFit="1" customWidth="1"/>
    <col min="8" max="8" width="9.28515625" bestFit="1" customWidth="1"/>
  </cols>
  <sheetData>
    <row r="1" spans="1:5" x14ac:dyDescent="0.25">
      <c r="B1" s="22" t="s">
        <v>24</v>
      </c>
      <c r="C1" s="22"/>
      <c r="D1" s="22" t="s">
        <v>25</v>
      </c>
      <c r="E1" s="22"/>
    </row>
    <row r="2" spans="1:5" x14ac:dyDescent="0.25">
      <c r="B2" t="s">
        <v>28</v>
      </c>
      <c r="C2" t="s">
        <v>29</v>
      </c>
      <c r="D2" t="s">
        <v>28</v>
      </c>
      <c r="E2" t="s">
        <v>29</v>
      </c>
    </row>
    <row r="3" spans="1:5" x14ac:dyDescent="0.25">
      <c r="A3" t="s">
        <v>2</v>
      </c>
      <c r="B3" s="10">
        <v>0.36</v>
      </c>
      <c r="C3" s="9">
        <f>AVERAGEIF('New Units'!$J$7:$J$20,'Poland Heat Rates'!A3,'New Units'!$G$7:$G$20)/100</f>
        <v>0.46</v>
      </c>
      <c r="D3">
        <f>$B$9/B3</f>
        <v>9478171.194444444</v>
      </c>
      <c r="E3">
        <f>$B$9/C3</f>
        <v>7417699.1956521729</v>
      </c>
    </row>
    <row r="4" spans="1:5" x14ac:dyDescent="0.25">
      <c r="A4" t="s">
        <v>3</v>
      </c>
      <c r="B4" s="10">
        <v>0.34</v>
      </c>
      <c r="C4" s="9">
        <f>AVERAGEIF('New Units'!$J$6:$J$20,'Poland Heat Rates'!A4,'New Units'!$G$6:$G$20)/100</f>
        <v>0.52</v>
      </c>
      <c r="D4">
        <f t="shared" ref="D4:D5" si="0">$B$9/B4</f>
        <v>10035710.676470587</v>
      </c>
      <c r="E4">
        <f t="shared" ref="E4:E5" si="1">$B$9/C4</f>
        <v>6561810.8269230761</v>
      </c>
    </row>
    <row r="5" spans="1:5" x14ac:dyDescent="0.25">
      <c r="A5" t="s">
        <v>19</v>
      </c>
      <c r="B5" s="10">
        <v>0.36</v>
      </c>
      <c r="C5" s="9">
        <f>B5</f>
        <v>0.36</v>
      </c>
      <c r="D5">
        <f t="shared" si="0"/>
        <v>9478171.194444444</v>
      </c>
      <c r="E5">
        <f t="shared" si="1"/>
        <v>9478171.194444444</v>
      </c>
    </row>
    <row r="6" spans="1:5" x14ac:dyDescent="0.25">
      <c r="A6" t="s">
        <v>4</v>
      </c>
      <c r="B6" s="9">
        <f>C6</f>
        <v>0.36</v>
      </c>
      <c r="C6" s="9">
        <f>'New Units'!G13/100</f>
        <v>0.36</v>
      </c>
      <c r="D6">
        <f t="shared" ref="D6" si="2">$B$9/B6</f>
        <v>9478171.194444444</v>
      </c>
      <c r="E6">
        <f t="shared" ref="E6" si="3">$B$9/C6</f>
        <v>9478171.194444444</v>
      </c>
    </row>
    <row r="7" spans="1:5" x14ac:dyDescent="0.25">
      <c r="A7" t="s">
        <v>26</v>
      </c>
      <c r="B7" s="10">
        <f>AVERAGE(Biomass!F7:K7)</f>
        <v>0.33286312972980525</v>
      </c>
      <c r="C7" s="9">
        <f>AVERAGEIF('New Units'!$J$6:$J$20,'Poland Heat Rates'!A7,'New Units'!$G$6:$G$20)/100</f>
        <v>0.36</v>
      </c>
      <c r="D7">
        <f t="shared" ref="D7" si="4">$B$9/B7</f>
        <v>10250884.899056664</v>
      </c>
      <c r="E7">
        <f t="shared" ref="E7" si="5">$B$9/C7</f>
        <v>9478171.194444444</v>
      </c>
    </row>
    <row r="9" spans="1:5" x14ac:dyDescent="0.25">
      <c r="A9" t="s">
        <v>21</v>
      </c>
      <c r="B9">
        <v>3412141.63</v>
      </c>
    </row>
    <row r="11" spans="1:5" x14ac:dyDescent="0.25">
      <c r="A11" t="s">
        <v>86</v>
      </c>
      <c r="B11" s="10">
        <v>0.4</v>
      </c>
      <c r="C11" s="10">
        <f>'New Units'!G6/100</f>
        <v>0.47</v>
      </c>
      <c r="D11">
        <f>B9/B11</f>
        <v>8530354.0749999993</v>
      </c>
      <c r="E11">
        <f>B9/C11</f>
        <v>7259875.8085106388</v>
      </c>
    </row>
    <row r="32" spans="1:1" x14ac:dyDescent="0.25">
      <c r="A32" t="s">
        <v>87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tabSelected="1" workbookViewId="0">
      <selection activeCell="B13" sqref="B13"/>
    </sheetView>
  </sheetViews>
  <sheetFormatPr defaultRowHeight="15" x14ac:dyDescent="0.25"/>
  <cols>
    <col min="1" max="1" width="20.42578125" customWidth="1"/>
    <col min="2" max="2" width="12" bestFit="1" customWidth="1"/>
    <col min="3" max="3" width="24.28515625" customWidth="1"/>
    <col min="4" max="4" width="11" bestFit="1" customWidth="1"/>
  </cols>
  <sheetData>
    <row r="1" spans="1:4" ht="30" x14ac:dyDescent="0.25">
      <c r="B1" t="s">
        <v>5</v>
      </c>
      <c r="C1" s="5" t="s">
        <v>6</v>
      </c>
      <c r="D1" t="s">
        <v>7</v>
      </c>
    </row>
    <row r="2" spans="1:4" x14ac:dyDescent="0.25">
      <c r="A2" t="s">
        <v>8</v>
      </c>
      <c r="B2" s="6">
        <f>'Poland Heat Rates'!D3</f>
        <v>9478171.194444444</v>
      </c>
      <c r="C2" s="6">
        <v>0</v>
      </c>
      <c r="D2">
        <f>'Poland Heat Rates'!E3</f>
        <v>7417699.1956521729</v>
      </c>
    </row>
    <row r="3" spans="1:4" x14ac:dyDescent="0.25">
      <c r="A3" t="s">
        <v>9</v>
      </c>
      <c r="B3" s="6">
        <f>'Poland Heat Rates'!D4</f>
        <v>10035710.676470587</v>
      </c>
      <c r="C3" s="6">
        <v>0</v>
      </c>
      <c r="D3">
        <f>'Poland Heat Rates'!E4</f>
        <v>6561810.8269230761</v>
      </c>
    </row>
    <row r="4" spans="1:4" x14ac:dyDescent="0.25">
      <c r="A4" t="s">
        <v>10</v>
      </c>
      <c r="B4" s="6">
        <f>'Poland Heat Rates'!D6</f>
        <v>9478171.194444444</v>
      </c>
      <c r="C4" s="6">
        <v>0</v>
      </c>
      <c r="D4">
        <f>'Poland Heat Rates'!E6</f>
        <v>9478171.194444444</v>
      </c>
    </row>
    <row r="5" spans="1:4" x14ac:dyDescent="0.25">
      <c r="A5" t="s">
        <v>11</v>
      </c>
      <c r="B5">
        <v>0</v>
      </c>
      <c r="C5" s="6">
        <v>0</v>
      </c>
      <c r="D5">
        <v>0</v>
      </c>
    </row>
    <row r="6" spans="1:4" x14ac:dyDescent="0.25">
      <c r="A6" t="s">
        <v>12</v>
      </c>
      <c r="B6">
        <v>0</v>
      </c>
      <c r="C6" s="6">
        <v>0</v>
      </c>
      <c r="D6">
        <v>0</v>
      </c>
    </row>
    <row r="7" spans="1:4" x14ac:dyDescent="0.25">
      <c r="A7" t="s">
        <v>13</v>
      </c>
      <c r="B7">
        <v>0</v>
      </c>
      <c r="C7" s="6">
        <v>0</v>
      </c>
      <c r="D7">
        <v>0</v>
      </c>
    </row>
    <row r="8" spans="1:4" x14ac:dyDescent="0.25">
      <c r="A8" t="s">
        <v>14</v>
      </c>
      <c r="B8">
        <v>0</v>
      </c>
      <c r="C8" s="6">
        <v>0</v>
      </c>
      <c r="D8">
        <v>0</v>
      </c>
    </row>
    <row r="9" spans="1:4" x14ac:dyDescent="0.25">
      <c r="A9" t="s">
        <v>15</v>
      </c>
      <c r="B9" s="6">
        <f>'Poland Heat Rates'!D7</f>
        <v>10250884.899056664</v>
      </c>
      <c r="C9" s="6">
        <v>0</v>
      </c>
      <c r="D9">
        <f>'Poland Heat Rates'!E7</f>
        <v>9478171.194444444</v>
      </c>
    </row>
    <row r="10" spans="1:4" x14ac:dyDescent="0.25">
      <c r="A10" t="s">
        <v>16</v>
      </c>
      <c r="B10">
        <v>0</v>
      </c>
      <c r="C10" s="6">
        <v>0</v>
      </c>
      <c r="D10">
        <v>0</v>
      </c>
    </row>
    <row r="11" spans="1:4" x14ac:dyDescent="0.25">
      <c r="A11" t="s">
        <v>17</v>
      </c>
      <c r="B11" s="6">
        <f>'Poland Heat Rates'!D5</f>
        <v>9478171.194444444</v>
      </c>
      <c r="C11" s="6">
        <v>0</v>
      </c>
      <c r="D11">
        <f>'Poland Heat Rates'!E5</f>
        <v>9478171.194444444</v>
      </c>
    </row>
    <row r="12" spans="1:4" x14ac:dyDescent="0.25">
      <c r="A12" t="s">
        <v>18</v>
      </c>
      <c r="B12" s="6">
        <f>B11</f>
        <v>9478171.194444444</v>
      </c>
      <c r="C12" s="6">
        <v>0</v>
      </c>
      <c r="D12">
        <f>D11</f>
        <v>9478171.194444444</v>
      </c>
    </row>
    <row r="13" spans="1:4" x14ac:dyDescent="0.25">
      <c r="A13" t="s">
        <v>84</v>
      </c>
      <c r="B13" s="6">
        <f>'Poland Heat Rates'!D11</f>
        <v>8530354.0749999993</v>
      </c>
      <c r="C13" s="6">
        <v>0</v>
      </c>
      <c r="D13">
        <f>'Poland Heat Rates'!E11</f>
        <v>7259875.8085106388</v>
      </c>
    </row>
    <row r="14" spans="1:4" x14ac:dyDescent="0.25">
      <c r="A14" s="21" t="s">
        <v>85</v>
      </c>
      <c r="B14" s="21">
        <v>0</v>
      </c>
      <c r="C14" s="21">
        <v>0</v>
      </c>
      <c r="D14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Biomass</vt:lpstr>
      <vt:lpstr>New Units</vt:lpstr>
      <vt:lpstr>Poland Heat Rates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2016-02-26T23:55:43Z</dcterms:created>
  <dcterms:modified xsi:type="dcterms:W3CDTF">2017-08-16T18:27:43Z</dcterms:modified>
</cp:coreProperties>
</file>