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gutowski\Desktop\EPS do uzupełnienia\Poland Input Data Needing Update - PL\land\PLANAbPiaSY\"/>
    </mc:Choice>
  </mc:AlternateContent>
  <bookViews>
    <workbookView xWindow="0" yWindow="0" windowWidth="23040" windowHeight="7884" activeTab="5"/>
  </bookViews>
  <sheets>
    <sheet name="About" sheetId="1" r:id="rId1"/>
    <sheet name="Aff Ref PL" sheetId="5" r:id="rId2"/>
    <sheet name="Set Asides PL" sheetId="6" r:id="rId3"/>
    <sheet name="Avoided Def" sheetId="7" r:id="rId4"/>
    <sheet name="Impr Forest Mgmt PL" sheetId="9" r:id="rId5"/>
    <sheet name="PLANAbPiaSY" sheetId="3" r:id="rId6"/>
  </sheets>
  <definedNames>
    <definedName name="acres_per_million_hectares">#REF!</definedName>
  </definedNames>
  <calcPr calcId="171027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  <c r="A32" i="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B3" i="3"/>
  <c r="A57" i="5"/>
  <c r="A56" i="5"/>
  <c r="A52" i="5"/>
  <c r="A49" i="5"/>
  <c r="A48" i="5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B4" i="3"/>
  <c r="A66" i="9"/>
  <c r="A63" i="9"/>
  <c r="A60" i="9"/>
  <c r="A59" i="9"/>
  <c r="A36" i="9" l="1"/>
  <c r="A37" i="9" s="1"/>
  <c r="A53" i="9" s="1"/>
  <c r="A33" i="9"/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5" i="3"/>
  <c r="A11" i="6" l="1"/>
  <c r="A12" i="6" s="1"/>
  <c r="A29" i="6" s="1"/>
  <c r="A12" i="5"/>
  <c r="A16" i="5" l="1"/>
  <c r="A32" i="5" s="1"/>
  <c r="A34" i="5" s="1"/>
</calcChain>
</file>

<file path=xl/sharedStrings.xml><?xml version="1.0" encoding="utf-8"?>
<sst xmlns="http://schemas.openxmlformats.org/spreadsheetml/2006/main" count="229" uniqueCount="189">
  <si>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</si>
  <si>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</si>
  <si>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</si>
  <si>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</si>
  <si>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</si>
  <si>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</si>
  <si>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</si>
  <si>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</si>
  <si>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</si>
  <si>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</si>
  <si>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</si>
  <si>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</si>
  <si>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</si>
  <si>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</si>
  <si>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</si>
  <si>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</si>
  <si>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</si>
  <si>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</si>
  <si>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acres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</si>
  <si>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</si>
  <si>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</si>
  <si>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</si>
  <si>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</si>
  <si>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</si>
  <si>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years needed to afforest/reforest all available acreage</t>
  </si>
  <si>
    <t>acres able to be afforested or reforested per year</t>
  </si>
  <si>
    <t>Acres Available for Afforestation and Reforestation</t>
  </si>
  <si>
    <t>Ross W. Gorte, Congressional Research Service</t>
  </si>
  <si>
    <t>U.S. Tree Planting for Carbon Sequestration</t>
  </si>
  <si>
    <t>https://www.fas.org/sgp/crs/misc/R40562.pdf</t>
  </si>
  <si>
    <t>Page 2, Paragraph 2</t>
  </si>
  <si>
    <t>The contiguous 48 U.S. states have a total land area of roughly</t>
  </si>
  <si>
    <t>acres, so this represents converting</t>
  </si>
  <si>
    <t>of the total contiguous 48 states' land area</t>
  </si>
  <si>
    <t>into forest (on top of existing forest lands).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</si>
  <si>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</si>
  <si>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</si>
  <si>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</si>
  <si>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</si>
  <si>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lower 48 states' contiguous land area.</t>
  </si>
  <si>
    <t>fraction of lower 48 states' land area forested per year</t>
  </si>
  <si>
    <t>Annual Acreage Cut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</si>
  <si>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</si>
  <si>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</si>
  <si>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</si>
  <si>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</si>
  <si>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</si>
  <si>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</si>
  <si>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</si>
  <si>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</si>
  <si>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</si>
  <si>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</si>
  <si>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</si>
  <si>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</si>
  <si>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</si>
  <si>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</si>
  <si>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</si>
  <si>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period (2016-2050) is 35 years long, so if the policy were to</t>
  </si>
  <si>
    <t>be implemented in full strength throughout the entire model run,</t>
  </si>
  <si>
    <t>by the end.</t>
  </si>
  <si>
    <t>potential reduction in timber harvesting achievable per year</t>
  </si>
  <si>
    <t>Forestry Industry and Analysis National Program</t>
  </si>
  <si>
    <t>Trend Data</t>
  </si>
  <si>
    <t>http://www.fia.fs.fed.us/slides/major-trends.pdf</t>
  </si>
  <si>
    <t>Slide 5</t>
  </si>
  <si>
    <t>In the United States, forest acerage in each region (North, South, and West)</t>
  </si>
  <si>
    <t>U.S. Forest Service</t>
  </si>
  <si>
    <t>U.S. Forest Resource Facts and Historical Trends</t>
  </si>
  <si>
    <t>http://www.fia.fs.fed.us/library/brochures/docs/2012/ForestFacts_1952-2012_English.pdf</t>
  </si>
  <si>
    <t>Page 8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</si>
  <si>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</si>
  <si>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</si>
  <si>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</si>
  <si>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</si>
  <si>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</si>
  <si>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</si>
  <si>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</si>
  <si>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See the "Set Asides" tab for calculations pertaining to potential</t>
  </si>
  <si>
    <t>reduction in timber harvesting in the United States.</t>
  </si>
  <si>
    <t>Potential Annual Avoided Deforestation</t>
  </si>
  <si>
    <t>U.S. Forest Acreage has been Increasing in All Regions</t>
  </si>
  <si>
    <t>and total acreage have been increasing, not decreasing.  (See U.S. forest service</t>
  </si>
  <si>
    <t>source cited on "About" tab for confirmation.)</t>
  </si>
  <si>
    <t>Total U.S. Forest Acreage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</si>
  <si>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</si>
  <si>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</si>
  <si>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</si>
  <si>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</si>
  <si>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</si>
  <si>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</si>
  <si>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</si>
  <si>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</si>
  <si>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Norhteastern Region</t>
  </si>
  <si>
    <t>NASF Southern Group</t>
  </si>
  <si>
    <t>NASF Western Council</t>
  </si>
  <si>
    <t>Connecticut</t>
  </si>
  <si>
    <t>NA</t>
  </si>
  <si>
    <t>Alabama</t>
  </si>
  <si>
    <t>Alaska</t>
  </si>
  <si>
    <t>District of Columbia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</si>
  <si>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</si>
  <si>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</si>
  <si>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</si>
  <si>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</si>
  <si>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</si>
  <si>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</si>
  <si>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</si>
  <si>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</si>
  <si>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</si>
  <si>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</si>
  <si>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Guam</t>
  </si>
  <si>
    <t>Indiana</t>
  </si>
  <si>
    <t>Louisiana</t>
  </si>
  <si>
    <t>Hawaii</t>
  </si>
  <si>
    <t>Massachusetts</t>
  </si>
  <si>
    <t>Mississippi</t>
  </si>
  <si>
    <t>Idaho</t>
  </si>
  <si>
    <t>Maryland</t>
  </si>
  <si>
    <t>North Carolina</t>
  </si>
  <si>
    <t>Kansas</t>
  </si>
  <si>
    <t>Maine</t>
  </si>
  <si>
    <t>Oklahoma</t>
  </si>
  <si>
    <t>Montana</t>
  </si>
  <si>
    <t>Michigan</t>
  </si>
  <si>
    <t>Puerto Rico</t>
  </si>
  <si>
    <t>North Dakota</t>
  </si>
  <si>
    <t>Minnesota</t>
  </si>
  <si>
    <t>South Carolina</t>
  </si>
  <si>
    <t>Nebraska</t>
  </si>
  <si>
    <t>Missouri</t>
  </si>
  <si>
    <t>Unknown</t>
  </si>
  <si>
    <t>Tennessee</t>
  </si>
  <si>
    <t>Nevada</t>
  </si>
  <si>
    <t>New Hampshire</t>
  </si>
  <si>
    <t>Texas</t>
  </si>
  <si>
    <t>New Mexico</t>
  </si>
  <si>
    <t>New Jersey</t>
  </si>
  <si>
    <t>Virginia</t>
  </si>
  <si>
    <t>Oregon</t>
  </si>
  <si>
    <t>New York</t>
  </si>
  <si>
    <t>South Dakota</t>
  </si>
  <si>
    <t>Ohio</t>
  </si>
  <si>
    <t>Utah</t>
  </si>
  <si>
    <t>Pennsylvania</t>
  </si>
  <si>
    <t>Washington</t>
  </si>
  <si>
    <t>Rhode Island</t>
  </si>
  <si>
    <t>Wyoming</t>
  </si>
  <si>
    <t>Vermont</t>
  </si>
  <si>
    <t>Wisconsin</t>
  </si>
  <si>
    <t>West Virginia</t>
  </si>
  <si>
    <t>Total Forest Acreage and Rate of Use of Best Management Practices</t>
  </si>
  <si>
    <t>National Report on Sustainable Forests 2010</t>
  </si>
  <si>
    <t>http://www.fs.fed.us/research/sustain/docs/national-reports/2010/2010-sustainability-report.pdf</t>
  </si>
  <si>
    <t>Total forest acreage:</t>
  </si>
  <si>
    <t>Page II-16, "What does the indicator show?"</t>
  </si>
  <si>
    <t>Rate of use of best management practices:</t>
  </si>
  <si>
    <t>Table 20-1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</si>
  <si>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</si>
  <si>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</si>
  <si>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</si>
  <si>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</si>
  <si>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</si>
  <si>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</si>
  <si>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</si>
  <si>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</si>
  <si>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</si>
  <si>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</si>
  <si>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</si>
  <si>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available for forest set-asides per year</t>
  </si>
  <si>
    <t>acres potentially affected by improved forest management per year</t>
  </si>
  <si>
    <t>Notes</t>
  </si>
  <si>
    <t>Avoid deforestion, peatland restoration, and forest restoration policies</t>
  </si>
  <si>
    <t>are not used in the U.S. version of the model.</t>
  </si>
  <si>
    <t>be converted to forest, it would require 1 year for each 0.1% of the</t>
  </si>
  <si>
    <t>present scale by 2% of its current level per year.  The model run</t>
  </si>
  <si>
    <t>there would be a total 70% reduction in timber harvesting per year</t>
  </si>
  <si>
    <t>ha</t>
  </si>
  <si>
    <t>mln acres</t>
  </si>
  <si>
    <t>Total Polish forest acreage GUS</t>
  </si>
  <si>
    <t>Acreage of Forest Eligible for Improved Management Practices - estimated</t>
  </si>
  <si>
    <t>https://www.ppr.pl/ekologia/rolnictwo-ekologiczne/lasy-w-polsce-i-unii-57532</t>
  </si>
  <si>
    <t>Plan for Poland:</t>
  </si>
  <si>
    <t>Max potential - estimated to be twice as big:</t>
  </si>
  <si>
    <t>Poland acreage:</t>
  </si>
  <si>
    <t>km2</t>
  </si>
  <si>
    <t>years</t>
  </si>
  <si>
    <t>we assume that the plan to get to 33% of acreage is using all the potential</t>
  </si>
  <si>
    <t>that way after 35 years we get to the 33%</t>
  </si>
  <si>
    <t>POLAND -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</si>
</sst>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2"/>
    <xf numFmtId="165" fontId="0" fillId="0" borderId="0" xfId="1" applyNumberFormat="1" applyFont="1"/>
    <xf numFmtId="1" fontId="0" fillId="0" borderId="0" xfId="0" applyNumberFormat="1" applyFill="1"/>
    <xf numFmtId="0" fontId="4" fillId="0" borderId="0" xfId="0" applyFont="1"/>
    <xf numFmtId="0" fontId="0" fillId="4" borderId="0" xfId="0" applyNumberFormat="1" applyFill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3" borderId="0" xfId="0" applyNumberFormat="1" applyFill="1"/>
    <xf numFmtId="0" fontId="5" fillId="0" borderId="0" xfId="0" applyFont="1"/>
    <xf numFmtId="9" fontId="0" fillId="0" borderId="0" xfId="0" applyNumberFormat="1"/>
    <xf numFmtId="3" fontId="0" fillId="0" borderId="0" xfId="0" applyNumberFormat="1"/>
    <xf numFmtId="11" fontId="0" fillId="5" borderId="0" xfId="0" applyNumberFormat="1" applyFill="1"/>
  </cellXfs>
  <cellStyles count="3">
    <cellStyle name="Hiperłącze" xfId="2" builtinId="8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4" x14ac:dyDescent="0.3"/>
  <cols>
    <col min="2" max="2" width="57.6640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4" t="s">
        <v>26</v>
      </c>
    </row>
    <row r="4" spans="1:2" x14ac:dyDescent="0.3">
      <c r="B4" t="s">
        <v>27</v>
      </c>
    </row>
    <row r="5" spans="1:2" x14ac:dyDescent="0.3">
      <c r="B5" s="6">
        <v>2009</v>
      </c>
    </row>
    <row r="6" spans="1:2" x14ac:dyDescent="0.3">
      <c r="B6" t="s">
        <v>28</v>
      </c>
    </row>
    <row r="7" spans="1:2" x14ac:dyDescent="0.3">
      <c r="B7" s="10" t="s">
        <v>29</v>
      </c>
    </row>
    <row r="8" spans="1:2" x14ac:dyDescent="0.3">
      <c r="B8" t="s">
        <v>30</v>
      </c>
    </row>
    <row r="10" spans="1:2" x14ac:dyDescent="0.3">
      <c r="B10" s="4" t="s">
        <v>41</v>
      </c>
    </row>
    <row r="11" spans="1:2" x14ac:dyDescent="0.3">
      <c r="B11" t="s">
        <v>61</v>
      </c>
    </row>
    <row r="12" spans="1:2" x14ac:dyDescent="0.3">
      <c r="B12" s="6">
        <v>2003</v>
      </c>
    </row>
    <row r="13" spans="1:2" x14ac:dyDescent="0.3">
      <c r="B13" t="s">
        <v>62</v>
      </c>
    </row>
    <row r="14" spans="1:2" x14ac:dyDescent="0.3">
      <c r="B14" s="10" t="s">
        <v>63</v>
      </c>
    </row>
    <row r="15" spans="1:2" x14ac:dyDescent="0.3">
      <c r="B15" t="s">
        <v>64</v>
      </c>
    </row>
    <row r="17" spans="2:2" x14ac:dyDescent="0.3">
      <c r="B17" s="4" t="s">
        <v>80</v>
      </c>
    </row>
    <row r="18" spans="2:2" x14ac:dyDescent="0.3">
      <c r="B18" t="s">
        <v>66</v>
      </c>
    </row>
    <row r="19" spans="2:2" x14ac:dyDescent="0.3">
      <c r="B19" s="6">
        <v>2014</v>
      </c>
    </row>
    <row r="20" spans="2:2" x14ac:dyDescent="0.3">
      <c r="B20" t="s">
        <v>67</v>
      </c>
    </row>
    <row r="21" spans="2:2" x14ac:dyDescent="0.3">
      <c r="B21" t="s">
        <v>68</v>
      </c>
    </row>
    <row r="22" spans="2:2" x14ac:dyDescent="0.3">
      <c r="B22" t="s">
        <v>69</v>
      </c>
    </row>
    <row r="24" spans="2:2" x14ac:dyDescent="0.3">
      <c r="B24" s="4" t="s">
        <v>150</v>
      </c>
    </row>
    <row r="25" spans="2:2" x14ac:dyDescent="0.3">
      <c r="B25" t="s">
        <v>66</v>
      </c>
    </row>
    <row r="26" spans="2:2" x14ac:dyDescent="0.3">
      <c r="B26" s="6">
        <v>2010</v>
      </c>
    </row>
    <row r="27" spans="2:2" x14ac:dyDescent="0.3">
      <c r="B27" t="s">
        <v>151</v>
      </c>
    </row>
    <row r="28" spans="2:2" x14ac:dyDescent="0.3">
      <c r="B28" s="10" t="s">
        <v>152</v>
      </c>
    </row>
    <row r="29" spans="2:2" x14ac:dyDescent="0.3">
      <c r="B29" s="1" t="s">
        <v>153</v>
      </c>
    </row>
    <row r="30" spans="2:2" x14ac:dyDescent="0.3">
      <c r="B30" s="19" t="s">
        <v>154</v>
      </c>
    </row>
    <row r="31" spans="2:2" x14ac:dyDescent="0.3">
      <c r="B31" s="1" t="s">
        <v>155</v>
      </c>
    </row>
    <row r="32" spans="2:2" x14ac:dyDescent="0.3">
      <c r="B32" s="19" t="s">
        <v>156</v>
      </c>
    </row>
    <row r="34" spans="1:1" x14ac:dyDescent="0.3">
      <c r="A34" s="1" t="s">
        <v>170</v>
      </c>
    </row>
    <row r="35" spans="1:1" x14ac:dyDescent="0.3">
      <c r="A35" t="s">
        <v>171</v>
      </c>
    </row>
    <row r="36" spans="1:1" x14ac:dyDescent="0.3">
      <c r="A36" t="s">
        <v>172</v>
      </c>
    </row>
  </sheetData>
  <hyperlinks>
    <hyperlink ref="B7" r:id="rId1"/>
    <hyperlink ref="B14" r:id="rId2"/>
    <hyperlink ref="B28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19" workbookViewId="0">
      <selection activeCell="A34" sqref="A34"/>
    </sheetView>
  </sheetViews>
  <sheetFormatPr defaultRowHeight="14.4" x14ac:dyDescent="0.3"/>
  <cols>
    <col min="1" max="1" width="17.109375" customWidth="1"/>
  </cols>
  <sheetData>
    <row r="1" spans="1:3" x14ac:dyDescent="0.3">
      <c r="A1" s="1" t="s">
        <v>8</v>
      </c>
    </row>
    <row r="2" spans="1:3" x14ac:dyDescent="0.3">
      <c r="A2" t="s">
        <v>9</v>
      </c>
      <c r="B2">
        <v>100</v>
      </c>
      <c r="C2" t="s">
        <v>10</v>
      </c>
    </row>
    <row r="3" spans="1:3" x14ac:dyDescent="0.3">
      <c r="A3" t="s">
        <v>11</v>
      </c>
      <c r="B3">
        <v>450</v>
      </c>
      <c r="C3" t="s">
        <v>10</v>
      </c>
    </row>
    <row r="5" spans="1:3" x14ac:dyDescent="0.3">
      <c r="A5" t="s">
        <v>12</v>
      </c>
    </row>
    <row r="6" spans="1:3" x14ac:dyDescent="0.3">
      <c r="A6" t="s">
        <v>13</v>
      </c>
    </row>
    <row r="7" spans="1:3" x14ac:dyDescent="0.3">
      <c r="A7" t="s">
        <v>14</v>
      </c>
    </row>
    <row r="8" spans="1:3" x14ac:dyDescent="0.3">
      <c r="A8" t="s">
        <v>15</v>
      </c>
    </row>
    <row r="9" spans="1:3" x14ac:dyDescent="0.3">
      <c r="A9" t="s">
        <v>16</v>
      </c>
    </row>
    <row r="11" spans="1:3" x14ac:dyDescent="0.3">
      <c r="A11" t="s">
        <v>17</v>
      </c>
    </row>
    <row r="12" spans="1:3" x14ac:dyDescent="0.3">
      <c r="A12" s="8">
        <f>AVERAGE(B2:B3)*10^6</f>
        <v>275000000</v>
      </c>
      <c r="B12" t="s">
        <v>18</v>
      </c>
    </row>
    <row r="13" spans="1:3" x14ac:dyDescent="0.3">
      <c r="A13" s="8"/>
    </row>
    <row r="14" spans="1:3" x14ac:dyDescent="0.3">
      <c r="A14" s="8" t="s">
        <v>31</v>
      </c>
    </row>
    <row r="15" spans="1:3" x14ac:dyDescent="0.3">
      <c r="A15" s="8">
        <v>1996726201.5999999</v>
      </c>
      <c r="B15" t="s">
        <v>32</v>
      </c>
    </row>
    <row r="16" spans="1:3" x14ac:dyDescent="0.3">
      <c r="A16" s="11">
        <f>A12/A15</f>
        <v>0.13772544266692113</v>
      </c>
      <c r="B16" t="s">
        <v>33</v>
      </c>
    </row>
    <row r="17" spans="1:2" x14ac:dyDescent="0.3">
      <c r="A17" s="8" t="s">
        <v>34</v>
      </c>
    </row>
    <row r="18" spans="1:2" x14ac:dyDescent="0.3">
      <c r="A18" s="8"/>
    </row>
    <row r="19" spans="1:2" x14ac:dyDescent="0.3">
      <c r="A19" s="9" t="s">
        <v>19</v>
      </c>
    </row>
    <row r="20" spans="1:2" x14ac:dyDescent="0.3">
      <c r="A20" s="8" t="s">
        <v>20</v>
      </c>
    </row>
    <row r="21" spans="1:2" x14ac:dyDescent="0.3">
      <c r="A21" s="8" t="s">
        <v>21</v>
      </c>
    </row>
    <row r="22" spans="1:2" x14ac:dyDescent="0.3">
      <c r="A22" s="8" t="s">
        <v>22</v>
      </c>
    </row>
    <row r="23" spans="1:2" x14ac:dyDescent="0.3">
      <c r="A23" s="8" t="s">
        <v>23</v>
      </c>
    </row>
    <row r="24" spans="1:2" x14ac:dyDescent="0.3">
      <c r="A24" s="8" t="s">
        <v>35</v>
      </c>
    </row>
    <row r="25" spans="1:2" x14ac:dyDescent="0.3">
      <c r="A25" s="8" t="s">
        <v>36</v>
      </c>
    </row>
    <row r="26" spans="1:2" x14ac:dyDescent="0.3">
      <c r="A26" s="8" t="s">
        <v>37</v>
      </c>
    </row>
    <row r="27" spans="1:2" x14ac:dyDescent="0.3">
      <c r="A27" s="8" t="s">
        <v>38</v>
      </c>
    </row>
    <row r="28" spans="1:2" x14ac:dyDescent="0.3">
      <c r="A28" s="8" t="s">
        <v>173</v>
      </c>
    </row>
    <row r="29" spans="1:2" x14ac:dyDescent="0.3">
      <c r="A29" s="8" t="s">
        <v>39</v>
      </c>
    </row>
    <row r="30" spans="1:2" x14ac:dyDescent="0.3">
      <c r="A30" s="8"/>
    </row>
    <row r="31" spans="1:2" x14ac:dyDescent="0.3">
      <c r="A31" s="20">
        <v>1E-3</v>
      </c>
      <c r="B31" t="s">
        <v>40</v>
      </c>
    </row>
    <row r="32" spans="1:2" x14ac:dyDescent="0.3">
      <c r="A32" s="12">
        <f>A16/A31</f>
        <v>137.72544266692114</v>
      </c>
      <c r="B32" t="s">
        <v>24</v>
      </c>
    </row>
    <row r="33" spans="1:2" x14ac:dyDescent="0.3">
      <c r="A33" s="8"/>
    </row>
    <row r="34" spans="1:2" x14ac:dyDescent="0.3">
      <c r="A34" s="8">
        <f>A12/A32</f>
        <v>1996726.2015999998</v>
      </c>
      <c r="B34" t="s">
        <v>25</v>
      </c>
    </row>
    <row r="35" spans="1:2" x14ac:dyDescent="0.3">
      <c r="A35" s="8"/>
    </row>
    <row r="37" spans="1:2" x14ac:dyDescent="0.3">
      <c r="A37" t="s">
        <v>180</v>
      </c>
    </row>
    <row r="39" spans="1:2" x14ac:dyDescent="0.3">
      <c r="A39" t="s">
        <v>181</v>
      </c>
    </row>
    <row r="40" spans="1:2" x14ac:dyDescent="0.3">
      <c r="A40">
        <v>2015</v>
      </c>
      <c r="B40" s="22">
        <v>0.28999999999999998</v>
      </c>
    </row>
    <row r="41" spans="1:2" x14ac:dyDescent="0.3">
      <c r="A41">
        <v>2050</v>
      </c>
      <c r="B41" s="22">
        <v>0.33</v>
      </c>
    </row>
    <row r="43" spans="1:2" x14ac:dyDescent="0.3">
      <c r="A43" t="s">
        <v>182</v>
      </c>
    </row>
    <row r="44" spans="1:2" x14ac:dyDescent="0.3">
      <c r="A44" s="22">
        <v>0.08</v>
      </c>
    </row>
    <row r="46" spans="1:2" x14ac:dyDescent="0.3">
      <c r="A46" t="s">
        <v>183</v>
      </c>
    </row>
    <row r="47" spans="1:2" x14ac:dyDescent="0.3">
      <c r="A47" s="23">
        <v>311888</v>
      </c>
      <c r="B47" t="s">
        <v>184</v>
      </c>
    </row>
    <row r="48" spans="1:2" x14ac:dyDescent="0.3">
      <c r="A48">
        <f>A47*100</f>
        <v>31188800</v>
      </c>
      <c r="B48" t="s">
        <v>176</v>
      </c>
    </row>
    <row r="49" spans="1:4" x14ac:dyDescent="0.3">
      <c r="A49">
        <f>A48*2.47105381</f>
        <v>77069203.069327995</v>
      </c>
      <c r="B49" t="s">
        <v>18</v>
      </c>
    </row>
    <row r="51" spans="1:4" x14ac:dyDescent="0.3">
      <c r="A51" t="s">
        <v>17</v>
      </c>
    </row>
    <row r="52" spans="1:4" x14ac:dyDescent="0.3">
      <c r="A52">
        <f>A49*A44</f>
        <v>6165536.2455462394</v>
      </c>
    </row>
    <row r="54" spans="1:4" x14ac:dyDescent="0.3">
      <c r="A54">
        <v>70</v>
      </c>
      <c r="B54" t="s">
        <v>185</v>
      </c>
      <c r="C54" t="s">
        <v>186</v>
      </c>
    </row>
    <row r="56" spans="1:4" x14ac:dyDescent="0.3">
      <c r="A56">
        <f>A52/A54</f>
        <v>88079.08922208914</v>
      </c>
      <c r="B56" t="s">
        <v>18</v>
      </c>
    </row>
    <row r="57" spans="1:4" x14ac:dyDescent="0.3">
      <c r="A57" s="24">
        <f>A56</f>
        <v>88079.08922208914</v>
      </c>
      <c r="B57" t="s">
        <v>18</v>
      </c>
      <c r="C57" t="s">
        <v>187</v>
      </c>
    </row>
    <row r="58" spans="1:4" x14ac:dyDescent="0.3">
      <c r="C58" s="8"/>
      <c r="D5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A32" sqref="A32"/>
    </sheetView>
  </sheetViews>
  <sheetFormatPr defaultRowHeight="14.4" x14ac:dyDescent="0.3"/>
  <cols>
    <col min="1" max="1" width="15.88671875" customWidth="1"/>
  </cols>
  <sheetData>
    <row r="1" spans="1:3" x14ac:dyDescent="0.3">
      <c r="A1" s="1" t="s">
        <v>41</v>
      </c>
    </row>
    <row r="2" spans="1:3" x14ac:dyDescent="0.3">
      <c r="A2" s="13" t="s">
        <v>42</v>
      </c>
    </row>
    <row r="3" spans="1:3" x14ac:dyDescent="0.3">
      <c r="B3" t="s">
        <v>43</v>
      </c>
      <c r="C3" t="s">
        <v>44</v>
      </c>
    </row>
    <row r="4" spans="1:3" x14ac:dyDescent="0.3">
      <c r="A4" t="s">
        <v>45</v>
      </c>
      <c r="B4" s="6">
        <v>3774</v>
      </c>
      <c r="C4" s="6">
        <v>6081</v>
      </c>
    </row>
    <row r="6" spans="1:3" x14ac:dyDescent="0.3">
      <c r="A6" t="s">
        <v>46</v>
      </c>
    </row>
    <row r="7" spans="1:3" x14ac:dyDescent="0.3">
      <c r="A7" t="s">
        <v>47</v>
      </c>
    </row>
    <row r="8" spans="1:3" x14ac:dyDescent="0.3">
      <c r="A8" t="s">
        <v>48</v>
      </c>
    </row>
    <row r="10" spans="1:3" x14ac:dyDescent="0.3">
      <c r="A10" t="s">
        <v>49</v>
      </c>
    </row>
    <row r="11" spans="1:3" x14ac:dyDescent="0.3">
      <c r="A11">
        <f>B4+(0.5*C4)</f>
        <v>6814.5</v>
      </c>
      <c r="B11" t="s">
        <v>42</v>
      </c>
    </row>
    <row r="12" spans="1:3" x14ac:dyDescent="0.3">
      <c r="A12">
        <f>A11*1000</f>
        <v>6814500</v>
      </c>
      <c r="B12" t="s">
        <v>18</v>
      </c>
    </row>
    <row r="14" spans="1:3" x14ac:dyDescent="0.3">
      <c r="A14" s="1" t="s">
        <v>50</v>
      </c>
    </row>
    <row r="15" spans="1:3" x14ac:dyDescent="0.3">
      <c r="A15" t="s">
        <v>51</v>
      </c>
    </row>
    <row r="16" spans="1:3" x14ac:dyDescent="0.3">
      <c r="A16" t="s">
        <v>52</v>
      </c>
    </row>
    <row r="17" spans="1:2" x14ac:dyDescent="0.3">
      <c r="A17" t="s">
        <v>53</v>
      </c>
    </row>
    <row r="18" spans="1:2" x14ac:dyDescent="0.3">
      <c r="A18" t="s">
        <v>54</v>
      </c>
    </row>
    <row r="19" spans="1:2" x14ac:dyDescent="0.3">
      <c r="A19" t="s">
        <v>55</v>
      </c>
    </row>
    <row r="20" spans="1:2" x14ac:dyDescent="0.3">
      <c r="A20" t="s">
        <v>56</v>
      </c>
    </row>
    <row r="21" spans="1:2" x14ac:dyDescent="0.3">
      <c r="A21" t="s">
        <v>174</v>
      </c>
    </row>
    <row r="22" spans="1:2" x14ac:dyDescent="0.3">
      <c r="A22" t="s">
        <v>57</v>
      </c>
    </row>
    <row r="23" spans="1:2" x14ac:dyDescent="0.3">
      <c r="A23" t="s">
        <v>58</v>
      </c>
    </row>
    <row r="24" spans="1:2" x14ac:dyDescent="0.3">
      <c r="A24" t="s">
        <v>175</v>
      </c>
    </row>
    <row r="25" spans="1:2" x14ac:dyDescent="0.3">
      <c r="A25" t="s">
        <v>59</v>
      </c>
    </row>
    <row r="27" spans="1:2" x14ac:dyDescent="0.3">
      <c r="A27" s="17">
        <v>0.02</v>
      </c>
      <c r="B27" t="s">
        <v>60</v>
      </c>
    </row>
    <row r="29" spans="1:2" x14ac:dyDescent="0.3">
      <c r="A29">
        <f>A12*A27</f>
        <v>136290</v>
      </c>
      <c r="B29" t="s">
        <v>168</v>
      </c>
    </row>
    <row r="31" spans="1:2" x14ac:dyDescent="0.3">
      <c r="A31" t="s">
        <v>188</v>
      </c>
    </row>
    <row r="32" spans="1:2" x14ac:dyDescent="0.3">
      <c r="A32" s="8">
        <f>'Impr Forest Mgmt PL'!A60/'Impr Forest Mgmt PL'!A32*A29</f>
        <v>4132.392806249738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27" sqref="D27"/>
    </sheetView>
  </sheetViews>
  <sheetFormatPr defaultRowHeight="14.4" x14ac:dyDescent="0.3"/>
  <cols>
    <col min="1" max="1" width="9.109375" customWidth="1"/>
    <col min="2" max="2" width="15.88671875" customWidth="1"/>
  </cols>
  <sheetData>
    <row r="1" spans="1:2" x14ac:dyDescent="0.3">
      <c r="A1" s="7" t="s">
        <v>65</v>
      </c>
    </row>
    <row r="2" spans="1:2" x14ac:dyDescent="0.3">
      <c r="A2" s="7" t="s">
        <v>81</v>
      </c>
    </row>
    <row r="3" spans="1:2" x14ac:dyDescent="0.3">
      <c r="A3" t="s">
        <v>82</v>
      </c>
    </row>
    <row r="5" spans="1:2" x14ac:dyDescent="0.3">
      <c r="A5" t="s">
        <v>70</v>
      </c>
    </row>
    <row r="6" spans="1:2" x14ac:dyDescent="0.3">
      <c r="A6" t="s">
        <v>71</v>
      </c>
    </row>
    <row r="8" spans="1:2" x14ac:dyDescent="0.3">
      <c r="A8" t="s">
        <v>72</v>
      </c>
    </row>
    <row r="9" spans="1:2" x14ac:dyDescent="0.3">
      <c r="A9" t="s">
        <v>73</v>
      </c>
    </row>
    <row r="10" spans="1:2" x14ac:dyDescent="0.3">
      <c r="A10" s="5" t="s">
        <v>74</v>
      </c>
    </row>
    <row r="12" spans="1:2" x14ac:dyDescent="0.3">
      <c r="A12" t="s">
        <v>75</v>
      </c>
    </row>
    <row r="13" spans="1:2" x14ac:dyDescent="0.3">
      <c r="A13" t="s">
        <v>76</v>
      </c>
    </row>
    <row r="14" spans="1:2" x14ac:dyDescent="0.3">
      <c r="A14" s="1"/>
    </row>
    <row r="15" spans="1:2" x14ac:dyDescent="0.3">
      <c r="A15" s="1" t="s">
        <v>79</v>
      </c>
    </row>
    <row r="16" spans="1:2" x14ac:dyDescent="0.3">
      <c r="A16" s="14">
        <v>0</v>
      </c>
      <c r="B16" s="15" t="s">
        <v>18</v>
      </c>
    </row>
    <row r="18" spans="1:1" x14ac:dyDescent="0.3">
      <c r="A18" s="7" t="s">
        <v>77</v>
      </c>
    </row>
    <row r="19" spans="1:1" x14ac:dyDescent="0.3">
      <c r="A19" s="16" t="s">
        <v>78</v>
      </c>
    </row>
    <row r="20" spans="1:1" x14ac:dyDescent="0.3">
      <c r="A2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2" workbookViewId="0">
      <selection activeCell="A32" sqref="A32"/>
    </sheetView>
  </sheetViews>
  <sheetFormatPr defaultRowHeight="14.4" x14ac:dyDescent="0.3"/>
  <cols>
    <col min="1" max="1" width="23.33203125" customWidth="1"/>
    <col min="2" max="2" width="17.6640625" style="6" customWidth="1"/>
    <col min="3" max="3" width="16.88671875" customWidth="1"/>
    <col min="4" max="4" width="12.88671875" style="6" customWidth="1"/>
    <col min="5" max="5" width="18.44140625" customWidth="1"/>
    <col min="6" max="6" width="9.109375" style="6"/>
  </cols>
  <sheetData>
    <row r="1" spans="1:6" x14ac:dyDescent="0.3">
      <c r="A1" s="1" t="s">
        <v>87</v>
      </c>
    </row>
    <row r="2" spans="1:6" x14ac:dyDescent="0.3">
      <c r="A2" s="1"/>
    </row>
    <row r="3" spans="1:6" x14ac:dyDescent="0.3">
      <c r="A3" s="1" t="s">
        <v>88</v>
      </c>
    </row>
    <row r="4" spans="1:6" x14ac:dyDescent="0.3">
      <c r="A4" s="7" t="s">
        <v>89</v>
      </c>
    </row>
    <row r="5" spans="1:6" x14ac:dyDescent="0.3">
      <c r="A5" s="7" t="s">
        <v>90</v>
      </c>
    </row>
    <row r="6" spans="1:6" x14ac:dyDescent="0.3">
      <c r="A6" s="7" t="s">
        <v>91</v>
      </c>
    </row>
    <row r="7" spans="1:6" x14ac:dyDescent="0.3">
      <c r="A7" s="7"/>
    </row>
    <row r="8" spans="1:6" x14ac:dyDescent="0.3">
      <c r="A8" s="1" t="s">
        <v>92</v>
      </c>
      <c r="C8" s="1" t="s">
        <v>93</v>
      </c>
      <c r="E8" s="1" t="s">
        <v>94</v>
      </c>
    </row>
    <row r="9" spans="1:6" x14ac:dyDescent="0.3">
      <c r="A9" t="s">
        <v>95</v>
      </c>
      <c r="B9" s="6" t="s">
        <v>96</v>
      </c>
      <c r="C9" t="s">
        <v>97</v>
      </c>
      <c r="D9" s="6">
        <v>97</v>
      </c>
      <c r="E9" t="s">
        <v>98</v>
      </c>
      <c r="F9" s="6">
        <v>92</v>
      </c>
    </row>
    <row r="10" spans="1:6" x14ac:dyDescent="0.3">
      <c r="A10" t="s">
        <v>99</v>
      </c>
      <c r="B10" s="6" t="s">
        <v>96</v>
      </c>
      <c r="C10" t="s">
        <v>100</v>
      </c>
      <c r="D10" s="6">
        <v>89</v>
      </c>
      <c r="E10" t="s">
        <v>101</v>
      </c>
      <c r="F10" s="6" t="s">
        <v>96</v>
      </c>
    </row>
    <row r="11" spans="1:6" x14ac:dyDescent="0.3">
      <c r="A11" t="s">
        <v>102</v>
      </c>
      <c r="B11" s="6">
        <v>99</v>
      </c>
      <c r="C11" t="s">
        <v>103</v>
      </c>
      <c r="D11" s="6">
        <v>97</v>
      </c>
      <c r="E11" t="s">
        <v>104</v>
      </c>
      <c r="F11" s="6">
        <v>95</v>
      </c>
    </row>
    <row r="12" spans="1:6" x14ac:dyDescent="0.3">
      <c r="A12" t="s">
        <v>105</v>
      </c>
      <c r="B12" s="6">
        <v>37.5</v>
      </c>
      <c r="C12" t="s">
        <v>106</v>
      </c>
      <c r="D12" s="6">
        <v>90</v>
      </c>
      <c r="E12" t="s">
        <v>107</v>
      </c>
      <c r="F12" s="6">
        <v>80</v>
      </c>
    </row>
    <row r="13" spans="1:6" x14ac:dyDescent="0.3">
      <c r="A13" t="s">
        <v>108</v>
      </c>
      <c r="B13" s="6" t="s">
        <v>96</v>
      </c>
      <c r="C13" t="s">
        <v>109</v>
      </c>
      <c r="D13" s="6" t="s">
        <v>96</v>
      </c>
      <c r="E13" t="s">
        <v>110</v>
      </c>
      <c r="F13" s="6" t="s">
        <v>96</v>
      </c>
    </row>
    <row r="14" spans="1:6" x14ac:dyDescent="0.3">
      <c r="A14" t="s">
        <v>111</v>
      </c>
      <c r="B14" s="6">
        <v>80</v>
      </c>
      <c r="C14" t="s">
        <v>112</v>
      </c>
      <c r="D14" s="6">
        <v>93</v>
      </c>
      <c r="E14" t="s">
        <v>113</v>
      </c>
      <c r="F14" s="6" t="s">
        <v>96</v>
      </c>
    </row>
    <row r="15" spans="1:6" x14ac:dyDescent="0.3">
      <c r="A15" t="s">
        <v>114</v>
      </c>
      <c r="B15" s="6">
        <v>85</v>
      </c>
      <c r="C15" t="s">
        <v>115</v>
      </c>
      <c r="D15" s="6">
        <v>89</v>
      </c>
      <c r="E15" t="s">
        <v>116</v>
      </c>
      <c r="F15" s="6">
        <v>92</v>
      </c>
    </row>
    <row r="16" spans="1:6" x14ac:dyDescent="0.3">
      <c r="A16" t="s">
        <v>117</v>
      </c>
      <c r="B16" s="6" t="s">
        <v>96</v>
      </c>
      <c r="C16" t="s">
        <v>118</v>
      </c>
      <c r="D16" s="6">
        <v>83</v>
      </c>
      <c r="E16" t="s">
        <v>119</v>
      </c>
      <c r="F16" s="6" t="s">
        <v>96</v>
      </c>
    </row>
    <row r="17" spans="1:6" x14ac:dyDescent="0.3">
      <c r="A17" t="s">
        <v>120</v>
      </c>
      <c r="B17" s="6">
        <v>76</v>
      </c>
      <c r="C17" t="s">
        <v>121</v>
      </c>
      <c r="D17" s="6">
        <v>90</v>
      </c>
      <c r="E17" t="s">
        <v>122</v>
      </c>
      <c r="F17" s="6">
        <v>95</v>
      </c>
    </row>
    <row r="18" spans="1:6" x14ac:dyDescent="0.3">
      <c r="A18" t="s">
        <v>123</v>
      </c>
      <c r="B18" s="6" t="s">
        <v>96</v>
      </c>
      <c r="C18" t="s">
        <v>124</v>
      </c>
      <c r="D18" s="6" t="s">
        <v>96</v>
      </c>
      <c r="E18" s="6" t="s">
        <v>125</v>
      </c>
      <c r="F18" s="6">
        <v>100</v>
      </c>
    </row>
    <row r="19" spans="1:6" x14ac:dyDescent="0.3">
      <c r="A19" t="s">
        <v>126</v>
      </c>
      <c r="B19" s="6" t="s">
        <v>96</v>
      </c>
      <c r="C19" t="s">
        <v>127</v>
      </c>
      <c r="D19" s="6">
        <v>94</v>
      </c>
      <c r="E19" s="6" t="s">
        <v>128</v>
      </c>
      <c r="F19" s="6" t="s">
        <v>96</v>
      </c>
    </row>
    <row r="20" spans="1:6" x14ac:dyDescent="0.3">
      <c r="A20" t="s">
        <v>129</v>
      </c>
      <c r="B20" s="6" t="s">
        <v>130</v>
      </c>
      <c r="C20" t="s">
        <v>131</v>
      </c>
      <c r="D20" s="6" t="s">
        <v>96</v>
      </c>
      <c r="E20" t="s">
        <v>132</v>
      </c>
      <c r="F20" s="6" t="s">
        <v>96</v>
      </c>
    </row>
    <row r="21" spans="1:6" x14ac:dyDescent="0.3">
      <c r="A21" t="s">
        <v>133</v>
      </c>
      <c r="B21" s="6" t="s">
        <v>96</v>
      </c>
      <c r="C21" s="6" t="s">
        <v>134</v>
      </c>
      <c r="D21" s="6">
        <v>92</v>
      </c>
      <c r="E21" s="6" t="s">
        <v>135</v>
      </c>
      <c r="F21" s="6" t="s">
        <v>96</v>
      </c>
    </row>
    <row r="22" spans="1:6" x14ac:dyDescent="0.3">
      <c r="A22" t="s">
        <v>136</v>
      </c>
      <c r="B22" s="6" t="s">
        <v>96</v>
      </c>
      <c r="C22" s="6" t="s">
        <v>137</v>
      </c>
      <c r="D22" s="6">
        <v>91.4</v>
      </c>
      <c r="E22" s="6" t="s">
        <v>138</v>
      </c>
      <c r="F22" s="6">
        <v>96</v>
      </c>
    </row>
    <row r="23" spans="1:6" x14ac:dyDescent="0.3">
      <c r="A23" t="s">
        <v>139</v>
      </c>
      <c r="B23" s="6" t="s">
        <v>96</v>
      </c>
      <c r="C23" s="6" t="s">
        <v>140</v>
      </c>
      <c r="D23" s="6" t="s">
        <v>96</v>
      </c>
    </row>
    <row r="24" spans="1:6" x14ac:dyDescent="0.3">
      <c r="A24" t="s">
        <v>141</v>
      </c>
      <c r="B24" s="6">
        <v>80</v>
      </c>
      <c r="C24" t="s">
        <v>142</v>
      </c>
      <c r="D24" s="6" t="s">
        <v>96</v>
      </c>
    </row>
    <row r="25" spans="1:6" x14ac:dyDescent="0.3">
      <c r="A25" t="s">
        <v>143</v>
      </c>
      <c r="B25" s="6" t="s">
        <v>130</v>
      </c>
      <c r="C25" t="s">
        <v>144</v>
      </c>
      <c r="D25" s="6" t="s">
        <v>96</v>
      </c>
    </row>
    <row r="26" spans="1:6" x14ac:dyDescent="0.3">
      <c r="A26" t="s">
        <v>145</v>
      </c>
      <c r="B26" s="6" t="s">
        <v>96</v>
      </c>
      <c r="C26" s="6" t="s">
        <v>146</v>
      </c>
      <c r="D26" s="6">
        <v>94</v>
      </c>
    </row>
    <row r="27" spans="1:6" x14ac:dyDescent="0.3">
      <c r="A27" t="s">
        <v>147</v>
      </c>
      <c r="B27" s="6">
        <v>70</v>
      </c>
    </row>
    <row r="28" spans="1:6" x14ac:dyDescent="0.3">
      <c r="A28" t="s">
        <v>148</v>
      </c>
      <c r="B28" s="6">
        <v>86</v>
      </c>
    </row>
    <row r="29" spans="1:6" x14ac:dyDescent="0.3">
      <c r="A29" t="s">
        <v>149</v>
      </c>
      <c r="B29" s="6" t="s">
        <v>96</v>
      </c>
    </row>
    <row r="31" spans="1:6" x14ac:dyDescent="0.3">
      <c r="A31" s="1" t="s">
        <v>83</v>
      </c>
    </row>
    <row r="32" spans="1:6" x14ac:dyDescent="0.3">
      <c r="A32">
        <v>751</v>
      </c>
      <c r="B32" t="s">
        <v>10</v>
      </c>
    </row>
    <row r="33" spans="1:2" x14ac:dyDescent="0.3">
      <c r="A33" s="8">
        <f>A32*10^6</f>
        <v>751000000</v>
      </c>
      <c r="B33" t="s">
        <v>18</v>
      </c>
    </row>
    <row r="35" spans="1:2" x14ac:dyDescent="0.3">
      <c r="A35" s="1" t="s">
        <v>84</v>
      </c>
    </row>
    <row r="36" spans="1:2" x14ac:dyDescent="0.3">
      <c r="A36" s="18">
        <f>AVERAGE('Impr Forest Mgmt PL'!$B$9:$B$29,'Impr Forest Mgmt PL'!$D$9:$D$26,'Impr Forest Mgmt PL'!$F$9:$F$22)/100</f>
        <v>0.87514814814814812</v>
      </c>
      <c r="B36" t="s">
        <v>85</v>
      </c>
    </row>
    <row r="37" spans="1:2" x14ac:dyDescent="0.3">
      <c r="A37" s="8">
        <f>A33*(1-A36)</f>
        <v>93763740.740740761</v>
      </c>
      <c r="B37" t="s">
        <v>86</v>
      </c>
    </row>
    <row r="38" spans="1:2" x14ac:dyDescent="0.3">
      <c r="A38" s="8"/>
      <c r="B38"/>
    </row>
    <row r="39" spans="1:2" x14ac:dyDescent="0.3">
      <c r="A39" s="1" t="s">
        <v>158</v>
      </c>
    </row>
    <row r="40" spans="1:2" x14ac:dyDescent="0.3">
      <c r="A40" t="s">
        <v>157</v>
      </c>
    </row>
    <row r="41" spans="1:2" x14ac:dyDescent="0.3">
      <c r="A41" t="s">
        <v>159</v>
      </c>
    </row>
    <row r="42" spans="1:2" x14ac:dyDescent="0.3">
      <c r="A42" t="s">
        <v>160</v>
      </c>
    </row>
    <row r="43" spans="1:2" x14ac:dyDescent="0.3">
      <c r="A43" t="s">
        <v>161</v>
      </c>
    </row>
    <row r="44" spans="1:2" x14ac:dyDescent="0.3">
      <c r="A44" t="s">
        <v>162</v>
      </c>
    </row>
    <row r="46" spans="1:2" x14ac:dyDescent="0.3">
      <c r="A46" t="s">
        <v>163</v>
      </c>
    </row>
    <row r="47" spans="1:2" x14ac:dyDescent="0.3">
      <c r="A47" t="s">
        <v>164</v>
      </c>
    </row>
    <row r="48" spans="1:2" x14ac:dyDescent="0.3">
      <c r="A48" t="s">
        <v>165</v>
      </c>
    </row>
    <row r="50" spans="1:2" x14ac:dyDescent="0.3">
      <c r="A50" s="17">
        <v>0.5</v>
      </c>
      <c r="B50" s="6" t="s">
        <v>166</v>
      </c>
    </row>
    <row r="51" spans="1:2" x14ac:dyDescent="0.3">
      <c r="B51" s="6" t="s">
        <v>167</v>
      </c>
    </row>
    <row r="53" spans="1:2" x14ac:dyDescent="0.3">
      <c r="A53" s="8">
        <f>A37*A50</f>
        <v>46881870.370370381</v>
      </c>
      <c r="B53" t="s">
        <v>169</v>
      </c>
    </row>
    <row r="57" spans="1:2" x14ac:dyDescent="0.3">
      <c r="A57" s="21" t="s">
        <v>178</v>
      </c>
    </row>
    <row r="58" spans="1:2" x14ac:dyDescent="0.3">
      <c r="A58">
        <v>9215000</v>
      </c>
      <c r="B58" s="6" t="s">
        <v>176</v>
      </c>
    </row>
    <row r="59" spans="1:2" x14ac:dyDescent="0.3">
      <c r="A59">
        <f>A58*2.47105381</f>
        <v>22770760.85915</v>
      </c>
      <c r="B59" s="6" t="s">
        <v>18</v>
      </c>
    </row>
    <row r="60" spans="1:2" x14ac:dyDescent="0.3">
      <c r="A60">
        <f>A59/10^6</f>
        <v>22.770760859149998</v>
      </c>
      <c r="B60" s="6" t="s">
        <v>177</v>
      </c>
    </row>
    <row r="62" spans="1:2" x14ac:dyDescent="0.3">
      <c r="A62" s="21" t="s">
        <v>179</v>
      </c>
    </row>
    <row r="63" spans="1:2" x14ac:dyDescent="0.3">
      <c r="A63" s="8">
        <f>0.3*A60*10^6</f>
        <v>6831228.2577449987</v>
      </c>
      <c r="B63" s="6" t="s">
        <v>18</v>
      </c>
    </row>
    <row r="65" spans="1:1" x14ac:dyDescent="0.3">
      <c r="A65" s="1" t="s">
        <v>158</v>
      </c>
    </row>
    <row r="66" spans="1:1" x14ac:dyDescent="0.3">
      <c r="A66" s="8">
        <f>A50*A63</f>
        <v>3415614.1288724993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workbookViewId="0"/>
  </sheetViews>
  <sheetFormatPr defaultRowHeight="14.4" x14ac:dyDescent="0.3"/>
  <cols>
    <col min="1" max="1" width="29.33203125" customWidth="1"/>
    <col min="2" max="2" width="10.88671875" customWidth="1"/>
  </cols>
  <sheetData>
    <row r="1" spans="1:36" x14ac:dyDescent="0.3"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">
      <c r="A2" t="s">
        <v>2</v>
      </c>
      <c r="B2" s="16">
        <f>'Set Asides PL'!$A$32</f>
        <v>4132.392806249738</v>
      </c>
      <c r="C2" s="16">
        <f>'Set Asides PL'!$A$32</f>
        <v>4132.392806249738</v>
      </c>
      <c r="D2" s="16">
        <f>'Set Asides PL'!$A$32</f>
        <v>4132.392806249738</v>
      </c>
      <c r="E2" s="16">
        <f>'Set Asides PL'!$A$32</f>
        <v>4132.392806249738</v>
      </c>
      <c r="F2" s="16">
        <f>'Set Asides PL'!$A$32</f>
        <v>4132.392806249738</v>
      </c>
      <c r="G2" s="16">
        <f>'Set Asides PL'!$A$32</f>
        <v>4132.392806249738</v>
      </c>
      <c r="H2" s="16">
        <f>'Set Asides PL'!$A$32</f>
        <v>4132.392806249738</v>
      </c>
      <c r="I2" s="16">
        <f>'Set Asides PL'!$A$32</f>
        <v>4132.392806249738</v>
      </c>
      <c r="J2" s="16">
        <f>'Set Asides PL'!$A$32</f>
        <v>4132.392806249738</v>
      </c>
      <c r="K2" s="16">
        <f>'Set Asides PL'!$A$32</f>
        <v>4132.392806249738</v>
      </c>
      <c r="L2" s="16">
        <f>'Set Asides PL'!$A$32</f>
        <v>4132.392806249738</v>
      </c>
      <c r="M2" s="16">
        <f>'Set Asides PL'!$A$32</f>
        <v>4132.392806249738</v>
      </c>
      <c r="N2" s="16">
        <f>'Set Asides PL'!$A$32</f>
        <v>4132.392806249738</v>
      </c>
      <c r="O2" s="16">
        <f>'Set Asides PL'!$A$32</f>
        <v>4132.392806249738</v>
      </c>
      <c r="P2" s="16">
        <f>'Set Asides PL'!$A$32</f>
        <v>4132.392806249738</v>
      </c>
      <c r="Q2" s="16">
        <f>'Set Asides PL'!$A$32</f>
        <v>4132.392806249738</v>
      </c>
      <c r="R2" s="16">
        <f>'Set Asides PL'!$A$32</f>
        <v>4132.392806249738</v>
      </c>
      <c r="S2" s="16">
        <f>'Set Asides PL'!$A$32</f>
        <v>4132.392806249738</v>
      </c>
      <c r="T2" s="16">
        <f>'Set Asides PL'!$A$32</f>
        <v>4132.392806249738</v>
      </c>
      <c r="U2" s="16">
        <f>'Set Asides PL'!$A$32</f>
        <v>4132.392806249738</v>
      </c>
      <c r="V2" s="16">
        <f>'Set Asides PL'!$A$32</f>
        <v>4132.392806249738</v>
      </c>
      <c r="W2" s="16">
        <f>'Set Asides PL'!$A$32</f>
        <v>4132.392806249738</v>
      </c>
      <c r="X2" s="16">
        <f>'Set Asides PL'!$A$32</f>
        <v>4132.392806249738</v>
      </c>
      <c r="Y2" s="16">
        <f>'Set Asides PL'!$A$32</f>
        <v>4132.392806249738</v>
      </c>
      <c r="Z2" s="16">
        <f>'Set Asides PL'!$A$32</f>
        <v>4132.392806249738</v>
      </c>
      <c r="AA2" s="16">
        <f>'Set Asides PL'!$A$32</f>
        <v>4132.392806249738</v>
      </c>
      <c r="AB2" s="16">
        <f>'Set Asides PL'!$A$32</f>
        <v>4132.392806249738</v>
      </c>
      <c r="AC2" s="16">
        <f>'Set Asides PL'!$A$32</f>
        <v>4132.392806249738</v>
      </c>
      <c r="AD2" s="16">
        <f>'Set Asides PL'!$A$32</f>
        <v>4132.392806249738</v>
      </c>
      <c r="AE2" s="16">
        <f>'Set Asides PL'!$A$32</f>
        <v>4132.392806249738</v>
      </c>
      <c r="AF2" s="16">
        <f>'Set Asides PL'!$A$32</f>
        <v>4132.392806249738</v>
      </c>
      <c r="AG2" s="16">
        <f>'Set Asides PL'!$A$32</f>
        <v>4132.392806249738</v>
      </c>
      <c r="AH2" s="16">
        <f>'Set Asides PL'!$A$32</f>
        <v>4132.392806249738</v>
      </c>
      <c r="AI2" s="16">
        <f>'Set Asides PL'!$A$32</f>
        <v>4132.392806249738</v>
      </c>
      <c r="AJ2" s="16">
        <f>'Set Asides PL'!$A$32</f>
        <v>4132.392806249738</v>
      </c>
    </row>
    <row r="3" spans="1:36" x14ac:dyDescent="0.3">
      <c r="A3" t="s">
        <v>3</v>
      </c>
      <c r="B3" s="3">
        <f>'Aff Ref PL'!$A$57</f>
        <v>88079.08922208914</v>
      </c>
      <c r="C3" s="3">
        <f>'Aff Ref PL'!$A$57</f>
        <v>88079.08922208914</v>
      </c>
      <c r="D3" s="3">
        <f>'Aff Ref PL'!$A$57</f>
        <v>88079.08922208914</v>
      </c>
      <c r="E3" s="3">
        <f>'Aff Ref PL'!$A$57</f>
        <v>88079.08922208914</v>
      </c>
      <c r="F3" s="3">
        <f>'Aff Ref PL'!$A$57</f>
        <v>88079.08922208914</v>
      </c>
      <c r="G3" s="3">
        <f>'Aff Ref PL'!$A$57</f>
        <v>88079.08922208914</v>
      </c>
      <c r="H3" s="3">
        <f>'Aff Ref PL'!$A$57</f>
        <v>88079.08922208914</v>
      </c>
      <c r="I3" s="3">
        <f>'Aff Ref PL'!$A$57</f>
        <v>88079.08922208914</v>
      </c>
      <c r="J3" s="3">
        <f>'Aff Ref PL'!$A$57</f>
        <v>88079.08922208914</v>
      </c>
      <c r="K3" s="3">
        <f>'Aff Ref PL'!$A$57</f>
        <v>88079.08922208914</v>
      </c>
      <c r="L3" s="3">
        <f>'Aff Ref PL'!$A$57</f>
        <v>88079.08922208914</v>
      </c>
      <c r="M3" s="3">
        <f>'Aff Ref PL'!$A$57</f>
        <v>88079.08922208914</v>
      </c>
      <c r="N3" s="3">
        <f>'Aff Ref PL'!$A$57</f>
        <v>88079.08922208914</v>
      </c>
      <c r="O3" s="3">
        <f>'Aff Ref PL'!$A$57</f>
        <v>88079.08922208914</v>
      </c>
      <c r="P3" s="3">
        <f>'Aff Ref PL'!$A$57</f>
        <v>88079.08922208914</v>
      </c>
      <c r="Q3" s="3">
        <f>'Aff Ref PL'!$A$57</f>
        <v>88079.08922208914</v>
      </c>
      <c r="R3" s="3">
        <f>'Aff Ref PL'!$A$57</f>
        <v>88079.08922208914</v>
      </c>
      <c r="S3" s="3">
        <f>'Aff Ref PL'!$A$57</f>
        <v>88079.08922208914</v>
      </c>
      <c r="T3" s="3">
        <f>'Aff Ref PL'!$A$57</f>
        <v>88079.08922208914</v>
      </c>
      <c r="U3" s="3">
        <f>'Aff Ref PL'!$A$57</f>
        <v>88079.08922208914</v>
      </c>
      <c r="V3" s="3">
        <f>'Aff Ref PL'!$A$57</f>
        <v>88079.08922208914</v>
      </c>
      <c r="W3" s="3">
        <f>'Aff Ref PL'!$A$57</f>
        <v>88079.08922208914</v>
      </c>
      <c r="X3" s="3">
        <f>'Aff Ref PL'!$A$57</f>
        <v>88079.08922208914</v>
      </c>
      <c r="Y3" s="3">
        <f>'Aff Ref PL'!$A$57</f>
        <v>88079.08922208914</v>
      </c>
      <c r="Z3" s="3">
        <f>'Aff Ref PL'!$A$57</f>
        <v>88079.08922208914</v>
      </c>
      <c r="AA3" s="3">
        <f>'Aff Ref PL'!$A$57</f>
        <v>88079.08922208914</v>
      </c>
      <c r="AB3" s="3">
        <f>'Aff Ref PL'!$A$57</f>
        <v>88079.08922208914</v>
      </c>
      <c r="AC3" s="3">
        <f>'Aff Ref PL'!$A$57</f>
        <v>88079.08922208914</v>
      </c>
      <c r="AD3" s="3">
        <f>'Aff Ref PL'!$A$57</f>
        <v>88079.08922208914</v>
      </c>
      <c r="AE3" s="3">
        <f>'Aff Ref PL'!$A$57</f>
        <v>88079.08922208914</v>
      </c>
      <c r="AF3" s="3">
        <f>'Aff Ref PL'!$A$57</f>
        <v>88079.08922208914</v>
      </c>
      <c r="AG3" s="3">
        <f>'Aff Ref PL'!$A$57</f>
        <v>88079.08922208914</v>
      </c>
      <c r="AH3" s="3">
        <f>'Aff Ref PL'!$A$57</f>
        <v>88079.08922208914</v>
      </c>
      <c r="AI3" s="3">
        <f>'Aff Ref PL'!$A$57</f>
        <v>88079.08922208914</v>
      </c>
      <c r="AJ3" s="3">
        <f>'Aff Ref PL'!$A$57</f>
        <v>88079.08922208914</v>
      </c>
    </row>
    <row r="4" spans="1:36" x14ac:dyDescent="0.3">
      <c r="A4" t="s">
        <v>4</v>
      </c>
      <c r="B4" s="3">
        <f>'Impr Forest Mgmt PL'!$A$66</f>
        <v>3415614.1288724993</v>
      </c>
      <c r="C4" s="3">
        <f>'Impr Forest Mgmt PL'!$A$66</f>
        <v>3415614.1288724993</v>
      </c>
      <c r="D4" s="3">
        <f>'Impr Forest Mgmt PL'!$A$66</f>
        <v>3415614.1288724993</v>
      </c>
      <c r="E4" s="3">
        <f>'Impr Forest Mgmt PL'!$A$66</f>
        <v>3415614.1288724993</v>
      </c>
      <c r="F4" s="3">
        <f>'Impr Forest Mgmt PL'!$A$66</f>
        <v>3415614.1288724993</v>
      </c>
      <c r="G4" s="3">
        <f>'Impr Forest Mgmt PL'!$A$66</f>
        <v>3415614.1288724993</v>
      </c>
      <c r="H4" s="3">
        <f>'Impr Forest Mgmt PL'!$A$66</f>
        <v>3415614.1288724993</v>
      </c>
      <c r="I4" s="3">
        <f>'Impr Forest Mgmt PL'!$A$66</f>
        <v>3415614.1288724993</v>
      </c>
      <c r="J4" s="3">
        <f>'Impr Forest Mgmt PL'!$A$66</f>
        <v>3415614.1288724993</v>
      </c>
      <c r="K4" s="3">
        <f>'Impr Forest Mgmt PL'!$A$66</f>
        <v>3415614.1288724993</v>
      </c>
      <c r="L4" s="3">
        <f>'Impr Forest Mgmt PL'!$A$66</f>
        <v>3415614.1288724993</v>
      </c>
      <c r="M4" s="3">
        <f>'Impr Forest Mgmt PL'!$A$66</f>
        <v>3415614.1288724993</v>
      </c>
      <c r="N4" s="3">
        <f>'Impr Forest Mgmt PL'!$A$66</f>
        <v>3415614.1288724993</v>
      </c>
      <c r="O4" s="3">
        <f>'Impr Forest Mgmt PL'!$A$66</f>
        <v>3415614.1288724993</v>
      </c>
      <c r="P4" s="3">
        <f>'Impr Forest Mgmt PL'!$A$66</f>
        <v>3415614.1288724993</v>
      </c>
      <c r="Q4" s="3">
        <f>'Impr Forest Mgmt PL'!$A$66</f>
        <v>3415614.1288724993</v>
      </c>
      <c r="R4" s="3">
        <f>'Impr Forest Mgmt PL'!$A$66</f>
        <v>3415614.1288724993</v>
      </c>
      <c r="S4" s="3">
        <f>'Impr Forest Mgmt PL'!$A$66</f>
        <v>3415614.1288724993</v>
      </c>
      <c r="T4" s="3">
        <f>'Impr Forest Mgmt PL'!$A$66</f>
        <v>3415614.1288724993</v>
      </c>
      <c r="U4" s="3">
        <f>'Impr Forest Mgmt PL'!$A$66</f>
        <v>3415614.1288724993</v>
      </c>
      <c r="V4" s="3">
        <f>'Impr Forest Mgmt PL'!$A$66</f>
        <v>3415614.1288724993</v>
      </c>
      <c r="W4" s="3">
        <f>'Impr Forest Mgmt PL'!$A$66</f>
        <v>3415614.1288724993</v>
      </c>
      <c r="X4" s="3">
        <f>'Impr Forest Mgmt PL'!$A$66</f>
        <v>3415614.1288724993</v>
      </c>
      <c r="Y4" s="3">
        <f>'Impr Forest Mgmt PL'!$A$66</f>
        <v>3415614.1288724993</v>
      </c>
      <c r="Z4" s="3">
        <f>'Impr Forest Mgmt PL'!$A$66</f>
        <v>3415614.1288724993</v>
      </c>
      <c r="AA4" s="3">
        <f>'Impr Forest Mgmt PL'!$A$66</f>
        <v>3415614.1288724993</v>
      </c>
      <c r="AB4" s="3">
        <f>'Impr Forest Mgmt PL'!$A$66</f>
        <v>3415614.1288724993</v>
      </c>
      <c r="AC4" s="3">
        <f>'Impr Forest Mgmt PL'!$A$66</f>
        <v>3415614.1288724993</v>
      </c>
      <c r="AD4" s="3">
        <f>'Impr Forest Mgmt PL'!$A$66</f>
        <v>3415614.1288724993</v>
      </c>
      <c r="AE4" s="3">
        <f>'Impr Forest Mgmt PL'!$A$66</f>
        <v>3415614.1288724993</v>
      </c>
      <c r="AF4" s="3">
        <f>'Impr Forest Mgmt PL'!$A$66</f>
        <v>3415614.1288724993</v>
      </c>
      <c r="AG4" s="3">
        <f>'Impr Forest Mgmt PL'!$A$66</f>
        <v>3415614.1288724993</v>
      </c>
      <c r="AH4" s="3">
        <f>'Impr Forest Mgmt PL'!$A$66</f>
        <v>3415614.1288724993</v>
      </c>
      <c r="AI4" s="3">
        <f>'Impr Forest Mgmt PL'!$A$66</f>
        <v>3415614.1288724993</v>
      </c>
      <c r="AJ4" s="3">
        <f>'Impr Forest Mgmt PL'!$A$66</f>
        <v>3415614.1288724993</v>
      </c>
    </row>
    <row r="5" spans="1:36" x14ac:dyDescent="0.3">
      <c r="A5" t="s">
        <v>5</v>
      </c>
      <c r="B5" s="3">
        <f>'Avoided Def'!$A16</f>
        <v>0</v>
      </c>
      <c r="C5" s="3">
        <f>'Avoided Def'!$A16</f>
        <v>0</v>
      </c>
      <c r="D5" s="3">
        <f>'Avoided Def'!$A16</f>
        <v>0</v>
      </c>
      <c r="E5" s="3">
        <f>'Avoided Def'!$A16</f>
        <v>0</v>
      </c>
      <c r="F5" s="3">
        <f>'Avoided Def'!$A16</f>
        <v>0</v>
      </c>
      <c r="G5" s="3">
        <f>'Avoided Def'!$A16</f>
        <v>0</v>
      </c>
      <c r="H5" s="3">
        <f>'Avoided Def'!$A16</f>
        <v>0</v>
      </c>
      <c r="I5" s="3">
        <f>'Avoided Def'!$A16</f>
        <v>0</v>
      </c>
      <c r="J5" s="3">
        <f>'Avoided Def'!$A16</f>
        <v>0</v>
      </c>
      <c r="K5" s="3">
        <f>'Avoided Def'!$A16</f>
        <v>0</v>
      </c>
      <c r="L5" s="3">
        <f>'Avoided Def'!$A16</f>
        <v>0</v>
      </c>
      <c r="M5" s="3">
        <f>'Avoided Def'!$A16</f>
        <v>0</v>
      </c>
      <c r="N5" s="3">
        <f>'Avoided Def'!$A16</f>
        <v>0</v>
      </c>
      <c r="O5" s="3">
        <f>'Avoided Def'!$A16</f>
        <v>0</v>
      </c>
      <c r="P5" s="3">
        <f>'Avoided Def'!$A16</f>
        <v>0</v>
      </c>
      <c r="Q5" s="3">
        <f>'Avoided Def'!$A16</f>
        <v>0</v>
      </c>
      <c r="R5" s="3">
        <f>'Avoided Def'!$A16</f>
        <v>0</v>
      </c>
      <c r="S5" s="3">
        <f>'Avoided Def'!$A16</f>
        <v>0</v>
      </c>
      <c r="T5" s="3">
        <f>'Avoided Def'!$A16</f>
        <v>0</v>
      </c>
      <c r="U5" s="3">
        <f>'Avoided Def'!$A16</f>
        <v>0</v>
      </c>
      <c r="V5" s="3">
        <f>'Avoided Def'!$A16</f>
        <v>0</v>
      </c>
      <c r="W5" s="3">
        <f>'Avoided Def'!$A16</f>
        <v>0</v>
      </c>
      <c r="X5" s="3">
        <f>'Avoided Def'!$A16</f>
        <v>0</v>
      </c>
      <c r="Y5" s="3">
        <f>'Avoided Def'!$A16</f>
        <v>0</v>
      </c>
      <c r="Z5" s="3">
        <f>'Avoided Def'!$A16</f>
        <v>0</v>
      </c>
      <c r="AA5" s="3">
        <f>'Avoided Def'!$A16</f>
        <v>0</v>
      </c>
      <c r="AB5" s="3">
        <f>'Avoided Def'!$A16</f>
        <v>0</v>
      </c>
      <c r="AC5" s="3">
        <f>'Avoided Def'!$A16</f>
        <v>0</v>
      </c>
      <c r="AD5" s="3">
        <f>'Avoided Def'!$A16</f>
        <v>0</v>
      </c>
      <c r="AE5" s="3">
        <f>'Avoided Def'!$A16</f>
        <v>0</v>
      </c>
      <c r="AF5" s="3">
        <f>'Avoided Def'!$A16</f>
        <v>0</v>
      </c>
      <c r="AG5" s="3">
        <f>'Avoided Def'!$A16</f>
        <v>0</v>
      </c>
      <c r="AH5" s="3">
        <f>'Avoided Def'!$A16</f>
        <v>0</v>
      </c>
      <c r="AI5" s="3">
        <f>'Avoided Def'!$A16</f>
        <v>0</v>
      </c>
      <c r="AJ5" s="3">
        <f>'Avoided Def'!$A16</f>
        <v>0</v>
      </c>
    </row>
    <row r="6" spans="1:36" x14ac:dyDescent="0.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About</vt:lpstr>
      <vt:lpstr>Aff Ref PL</vt:lpstr>
      <vt:lpstr>Set Asides PL</vt:lpstr>
      <vt:lpstr>Avoided Def</vt:lpstr>
      <vt:lpstr>Impr Forest Mgmt PL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pgutowski</cp:lastModifiedBy>
  <dcterms:created xsi:type="dcterms:W3CDTF">2017-01-27T05:17:42Z</dcterms:created>
  <dcterms:modified xsi:type="dcterms:W3CDTF">2017-07-30T23:14:47Z</dcterms:modified>
</cp:coreProperties>
</file>