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435" windowWidth="18960" windowHeight="6210" activeTab="1"/>
  </bookViews>
  <sheets>
    <sheet name="About" sheetId="10" r:id="rId1"/>
    <sheet name="PolicyLevers" sheetId="1" r:id="rId2"/>
    <sheet name="OutputGraphs" sheetId="8" r:id="rId3"/>
    <sheet name="ReferenceScenarios" sheetId="9" r:id="rId4"/>
    <sheet name="Targets" sheetId="14" r:id="rId5"/>
    <sheet name="MaxBoundCalculations" sheetId="13" r:id="rId6"/>
  </sheets>
  <definedNames>
    <definedName name="_xlnm._FilterDatabase" localSheetId="1" hidden="1">PolicyLevers!$A$1:$O$275</definedName>
  </definedNames>
  <calcPr calcId="145621"/>
</workbook>
</file>

<file path=xl/calcChain.xml><?xml version="1.0" encoding="utf-8"?>
<calcChain xmlns="http://schemas.openxmlformats.org/spreadsheetml/2006/main">
  <c r="Q206" i="1" l="1"/>
  <c r="P206" i="1"/>
  <c r="Q205" i="1"/>
  <c r="P205" i="1"/>
  <c r="Q213" i="1"/>
  <c r="P213" i="1"/>
  <c r="Q212" i="1"/>
  <c r="P212" i="1"/>
  <c r="R218" i="1"/>
  <c r="Q218" i="1"/>
  <c r="P218" i="1"/>
  <c r="N218" i="1"/>
  <c r="M218" i="1"/>
  <c r="L218" i="1"/>
  <c r="K218" i="1"/>
  <c r="Q86" i="1"/>
  <c r="P86" i="1"/>
  <c r="Q78" i="1"/>
  <c r="P78" i="1"/>
  <c r="N86" i="1"/>
  <c r="M86" i="1"/>
  <c r="L86" i="1"/>
  <c r="K86" i="1"/>
  <c r="Q67" i="1"/>
  <c r="P67" i="1"/>
  <c r="N67" i="1"/>
  <c r="M67" i="1"/>
  <c r="L67" i="1"/>
  <c r="K67" i="1"/>
  <c r="R149" i="1" l="1"/>
  <c r="N149" i="1"/>
  <c r="M149" i="1"/>
  <c r="L149" i="1"/>
  <c r="K149" i="1"/>
  <c r="I149" i="1"/>
  <c r="C149" i="1"/>
  <c r="B149" i="1"/>
  <c r="A149" i="1"/>
  <c r="I266" i="1"/>
  <c r="C266" i="1"/>
  <c r="A266" i="1"/>
  <c r="N235" i="1"/>
  <c r="M235" i="1"/>
  <c r="L235" i="1"/>
  <c r="K235" i="1"/>
  <c r="I235" i="1"/>
  <c r="A24" i="10"/>
  <c r="C235" i="1"/>
  <c r="A235" i="1"/>
  <c r="I137" i="1"/>
  <c r="I136" i="1"/>
  <c r="I135" i="1"/>
  <c r="C137" i="1"/>
  <c r="B137" i="1"/>
  <c r="A137" i="1"/>
  <c r="C136" i="1"/>
  <c r="B136" i="1"/>
  <c r="A136" i="1"/>
  <c r="C135" i="1"/>
  <c r="B135" i="1"/>
  <c r="A135" i="1"/>
  <c r="I101" i="1"/>
  <c r="C101" i="1"/>
  <c r="B101" i="1"/>
  <c r="A101" i="1"/>
  <c r="I71" i="1"/>
  <c r="C71" i="1"/>
  <c r="B71" i="1"/>
  <c r="A71" i="1"/>
  <c r="I87" i="1"/>
  <c r="C87" i="1"/>
  <c r="B87" i="1"/>
  <c r="A87" i="1"/>
  <c r="I148" i="1" l="1"/>
  <c r="C148" i="1"/>
  <c r="B148" i="1"/>
  <c r="A148" i="1"/>
  <c r="N265" i="1"/>
  <c r="M265" i="1"/>
  <c r="L265" i="1"/>
  <c r="K265" i="1"/>
  <c r="I265" i="1"/>
  <c r="C265" i="1"/>
  <c r="A265" i="1"/>
  <c r="N234" i="1"/>
  <c r="M234" i="1"/>
  <c r="L234" i="1"/>
  <c r="K234" i="1"/>
  <c r="I234" i="1"/>
  <c r="C234" i="1"/>
  <c r="A234" i="1"/>
  <c r="I134" i="1" l="1"/>
  <c r="I133" i="1"/>
  <c r="I132" i="1"/>
  <c r="C134" i="1"/>
  <c r="B134" i="1"/>
  <c r="A134" i="1"/>
  <c r="C133" i="1"/>
  <c r="B133" i="1"/>
  <c r="A133" i="1"/>
  <c r="C132" i="1"/>
  <c r="B132" i="1"/>
  <c r="A132" i="1"/>
  <c r="I100" i="1" l="1"/>
  <c r="C100" i="1"/>
  <c r="B100" i="1"/>
  <c r="A100" i="1"/>
  <c r="Q70" i="1"/>
  <c r="P70" i="1"/>
  <c r="Q63" i="1"/>
  <c r="P63" i="1"/>
  <c r="Q62" i="1"/>
  <c r="P62" i="1"/>
  <c r="Q61" i="1"/>
  <c r="P61" i="1"/>
  <c r="N70" i="1"/>
  <c r="M70" i="1"/>
  <c r="L70" i="1"/>
  <c r="K70" i="1"/>
  <c r="I70" i="1"/>
  <c r="C70" i="1"/>
  <c r="B70" i="1"/>
  <c r="A70" i="1"/>
  <c r="I86" i="1"/>
  <c r="C86" i="1"/>
  <c r="B86" i="1"/>
  <c r="A86" i="1"/>
  <c r="I202" i="1"/>
  <c r="C202" i="1"/>
  <c r="B202" i="1"/>
  <c r="A202" i="1"/>
  <c r="I218" i="1"/>
  <c r="C218" i="1"/>
  <c r="B218" i="1"/>
  <c r="A218" i="1"/>
  <c r="R10" i="1"/>
  <c r="Q10" i="1"/>
  <c r="P10" i="1"/>
  <c r="Q8" i="1"/>
  <c r="P8" i="1"/>
  <c r="Q7" i="1"/>
  <c r="P7" i="1"/>
  <c r="Q6" i="1"/>
  <c r="P6" i="1"/>
  <c r="Q5" i="1"/>
  <c r="P5" i="1"/>
  <c r="Q4" i="1"/>
  <c r="P4" i="1"/>
  <c r="N10" i="1"/>
  <c r="M10" i="1"/>
  <c r="L10" i="1"/>
  <c r="K10" i="1"/>
  <c r="I10" i="1"/>
  <c r="B10" i="1"/>
  <c r="C10" i="1"/>
  <c r="A10" i="1"/>
  <c r="I201" i="1"/>
  <c r="C201" i="1"/>
  <c r="B201" i="1"/>
  <c r="A201" i="1"/>
  <c r="S160" i="1"/>
  <c r="S159" i="1"/>
  <c r="S158" i="1"/>
  <c r="S157" i="1"/>
  <c r="S156" i="1"/>
  <c r="S155" i="1"/>
  <c r="S154" i="1"/>
  <c r="S27" i="1"/>
  <c r="S28" i="1" s="1"/>
  <c r="S29" i="1" s="1"/>
  <c r="S30" i="1" s="1"/>
  <c r="S31" i="1" s="1"/>
  <c r="S32" i="1" s="1"/>
  <c r="S33" i="1" s="1"/>
  <c r="S34" i="1" s="1"/>
  <c r="S35" i="1" s="1"/>
  <c r="S36" i="1" s="1"/>
  <c r="S37" i="1" s="1"/>
  <c r="S38" i="1" s="1"/>
  <c r="S39" i="1" s="1"/>
  <c r="S40" i="1" s="1"/>
  <c r="S41" i="1" s="1"/>
  <c r="S42" i="1" s="1"/>
  <c r="S43" i="1" s="1"/>
  <c r="G152" i="13"/>
  <c r="B161" i="13"/>
  <c r="L29" i="1" s="1"/>
  <c r="L35" i="1" s="1"/>
  <c r="L41" i="1" s="1"/>
  <c r="G140" i="13"/>
  <c r="G141" i="13"/>
  <c r="G142" i="13"/>
  <c r="G143" i="13"/>
  <c r="G144" i="13"/>
  <c r="G145" i="13"/>
  <c r="G146" i="13"/>
  <c r="B159" i="13" s="1"/>
  <c r="L30" i="1" s="1"/>
  <c r="L36" i="1" s="1"/>
  <c r="L42" i="1" s="1"/>
  <c r="G147" i="13"/>
  <c r="G148" i="13"/>
  <c r="G149" i="13"/>
  <c r="G150" i="13"/>
  <c r="G151" i="13"/>
  <c r="B160" i="13"/>
  <c r="G153" i="13"/>
  <c r="B162" i="13"/>
  <c r="G154" i="13"/>
  <c r="G155" i="13"/>
  <c r="G156" i="13"/>
  <c r="B163" i="13"/>
  <c r="L27" i="1" s="1"/>
  <c r="L33" i="1" s="1"/>
  <c r="L39" i="1" s="1"/>
  <c r="G139" i="13"/>
  <c r="B167" i="13"/>
  <c r="L32" i="1"/>
  <c r="L38" i="1" s="1"/>
  <c r="L34" i="1"/>
  <c r="L40" i="1" s="1"/>
  <c r="L31" i="1"/>
  <c r="L37" i="1" s="1"/>
  <c r="L43" i="1" s="1"/>
  <c r="B186" i="13"/>
  <c r="B181" i="13"/>
  <c r="B176" i="13"/>
  <c r="B171" i="13"/>
  <c r="B172" i="13"/>
  <c r="L45" i="1" s="1"/>
  <c r="A127" i="13"/>
  <c r="A128" i="13" s="1"/>
  <c r="A130" i="13"/>
  <c r="A116" i="13"/>
  <c r="A117" i="13"/>
  <c r="A101" i="13"/>
  <c r="A102" i="13"/>
  <c r="A103" i="13" s="1"/>
  <c r="B88" i="13"/>
  <c r="L3" i="1"/>
  <c r="A91" i="13"/>
  <c r="A93" i="13"/>
  <c r="A94" i="13" s="1"/>
  <c r="A96" i="13" s="1"/>
  <c r="L4" i="1" s="1"/>
  <c r="A120" i="13"/>
  <c r="A121" i="13" s="1"/>
  <c r="A122" i="13" s="1"/>
  <c r="A118" i="13"/>
  <c r="A105" i="13"/>
  <c r="A106" i="13" s="1"/>
  <c r="A107" i="13" s="1"/>
  <c r="L5" i="1" s="1"/>
  <c r="I280" i="1"/>
  <c r="I279" i="1"/>
  <c r="I278" i="1"/>
  <c r="I277" i="1"/>
  <c r="I276" i="1"/>
  <c r="I275" i="1"/>
  <c r="I274" i="1"/>
  <c r="I273" i="1"/>
  <c r="I272" i="1"/>
  <c r="I271" i="1"/>
  <c r="I270" i="1"/>
  <c r="I269" i="1"/>
  <c r="I268" i="1"/>
  <c r="I267" i="1"/>
  <c r="I264" i="1"/>
  <c r="I263" i="1"/>
  <c r="I262" i="1"/>
  <c r="I261" i="1"/>
  <c r="I260" i="1"/>
  <c r="I259" i="1"/>
  <c r="I258" i="1"/>
  <c r="I257" i="1"/>
  <c r="I256" i="1"/>
  <c r="I255" i="1"/>
  <c r="I254" i="1"/>
  <c r="I253" i="1"/>
  <c r="I252" i="1"/>
  <c r="I251" i="1"/>
  <c r="I249" i="1"/>
  <c r="I248" i="1"/>
  <c r="I247" i="1"/>
  <c r="I246" i="1"/>
  <c r="I245" i="1"/>
  <c r="I244" i="1"/>
  <c r="I243" i="1"/>
  <c r="I242" i="1"/>
  <c r="I241" i="1"/>
  <c r="I240" i="1"/>
  <c r="I239" i="1"/>
  <c r="I238" i="1"/>
  <c r="I237" i="1"/>
  <c r="I236" i="1"/>
  <c r="I233" i="1"/>
  <c r="I232" i="1"/>
  <c r="I231" i="1"/>
  <c r="I230" i="1"/>
  <c r="I229" i="1"/>
  <c r="I228" i="1"/>
  <c r="I227" i="1"/>
  <c r="I226" i="1"/>
  <c r="I225" i="1"/>
  <c r="I224" i="1"/>
  <c r="I223" i="1"/>
  <c r="I222" i="1"/>
  <c r="I221" i="1"/>
  <c r="I220" i="1"/>
  <c r="I217" i="1"/>
  <c r="I216" i="1"/>
  <c r="I215" i="1"/>
  <c r="I214" i="1"/>
  <c r="I213" i="1"/>
  <c r="I212" i="1"/>
  <c r="I211" i="1"/>
  <c r="I210" i="1"/>
  <c r="I209" i="1"/>
  <c r="I208" i="1"/>
  <c r="I207" i="1"/>
  <c r="I206" i="1"/>
  <c r="I205" i="1"/>
  <c r="I200" i="1"/>
  <c r="I199" i="1"/>
  <c r="I198" i="1"/>
  <c r="I197" i="1"/>
  <c r="I196" i="1"/>
  <c r="I195" i="1"/>
  <c r="I194" i="1"/>
  <c r="I193" i="1"/>
  <c r="I192" i="1"/>
  <c r="I191" i="1"/>
  <c r="I190" i="1"/>
  <c r="I189" i="1"/>
  <c r="I188" i="1"/>
  <c r="I186" i="1"/>
  <c r="I185" i="1"/>
  <c r="I184" i="1"/>
  <c r="I183" i="1"/>
  <c r="I182" i="1"/>
  <c r="I181" i="1"/>
  <c r="I160" i="1"/>
  <c r="I159" i="1"/>
  <c r="I158" i="1"/>
  <c r="I157" i="1"/>
  <c r="I156" i="1"/>
  <c r="I155" i="1"/>
  <c r="I154" i="1"/>
  <c r="C131" i="1"/>
  <c r="B131" i="1"/>
  <c r="A131" i="1"/>
  <c r="C130" i="1"/>
  <c r="B130" i="1"/>
  <c r="A130" i="1"/>
  <c r="C129" i="1"/>
  <c r="B129" i="1"/>
  <c r="A129" i="1"/>
  <c r="C128" i="1"/>
  <c r="B128" i="1"/>
  <c r="A128" i="1"/>
  <c r="C127" i="1"/>
  <c r="B127" i="1"/>
  <c r="A127" i="1"/>
  <c r="C126" i="1"/>
  <c r="B126" i="1"/>
  <c r="A126" i="1"/>
  <c r="C125" i="1"/>
  <c r="B125" i="1"/>
  <c r="A125" i="1"/>
  <c r="C124" i="1"/>
  <c r="B124" i="1"/>
  <c r="A124" i="1"/>
  <c r="C123" i="1"/>
  <c r="B123" i="1"/>
  <c r="A123" i="1"/>
  <c r="C122" i="1"/>
  <c r="B122" i="1"/>
  <c r="A122" i="1"/>
  <c r="C121" i="1"/>
  <c r="B121" i="1"/>
  <c r="A121" i="1"/>
  <c r="C120" i="1"/>
  <c r="B120" i="1"/>
  <c r="A120" i="1"/>
  <c r="C119" i="1"/>
  <c r="B119" i="1"/>
  <c r="A119" i="1"/>
  <c r="C118" i="1"/>
  <c r="B118" i="1"/>
  <c r="A118" i="1"/>
  <c r="C117" i="1"/>
  <c r="B117" i="1"/>
  <c r="A117" i="1"/>
  <c r="C116" i="1"/>
  <c r="B116" i="1"/>
  <c r="A116" i="1"/>
  <c r="C115" i="1"/>
  <c r="B115" i="1"/>
  <c r="A115" i="1"/>
  <c r="C114" i="1"/>
  <c r="B114" i="1"/>
  <c r="A114" i="1"/>
  <c r="C113" i="1"/>
  <c r="B113" i="1"/>
  <c r="A113" i="1"/>
  <c r="C112" i="1"/>
  <c r="B112" i="1"/>
  <c r="A112" i="1"/>
  <c r="C111" i="1"/>
  <c r="B111" i="1"/>
  <c r="A111" i="1"/>
  <c r="C110" i="1"/>
  <c r="B110" i="1"/>
  <c r="A110" i="1"/>
  <c r="C109" i="1"/>
  <c r="B109" i="1"/>
  <c r="A109" i="1"/>
  <c r="C108" i="1"/>
  <c r="B108" i="1"/>
  <c r="A108" i="1"/>
  <c r="C107" i="1"/>
  <c r="B107" i="1"/>
  <c r="A107" i="1"/>
  <c r="C106" i="1"/>
  <c r="B106" i="1"/>
  <c r="A106" i="1"/>
  <c r="C105" i="1"/>
  <c r="B105" i="1"/>
  <c r="A105" i="1"/>
  <c r="C104" i="1"/>
  <c r="B104" i="1"/>
  <c r="A104" i="1"/>
  <c r="C103" i="1"/>
  <c r="B103" i="1"/>
  <c r="A103" i="1"/>
  <c r="I147" i="1"/>
  <c r="I146" i="1"/>
  <c r="I145" i="1"/>
  <c r="I144" i="1"/>
  <c r="I143" i="1"/>
  <c r="I142" i="1"/>
  <c r="I141"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03" i="1"/>
  <c r="I99" i="1"/>
  <c r="I98" i="1"/>
  <c r="I97" i="1"/>
  <c r="I96" i="1"/>
  <c r="I95" i="1"/>
  <c r="I94" i="1"/>
  <c r="I93" i="1"/>
  <c r="I85" i="1"/>
  <c r="I84" i="1"/>
  <c r="I83" i="1"/>
  <c r="I82" i="1"/>
  <c r="I81" i="1"/>
  <c r="I80" i="1"/>
  <c r="I79" i="1"/>
  <c r="I78" i="1"/>
  <c r="I77" i="1"/>
  <c r="I69" i="1"/>
  <c r="I68" i="1"/>
  <c r="I67" i="1"/>
  <c r="I66" i="1"/>
  <c r="I65" i="1"/>
  <c r="I64" i="1"/>
  <c r="I63" i="1"/>
  <c r="I62" i="1"/>
  <c r="I61" i="1"/>
  <c r="I59" i="1"/>
  <c r="I58" i="1"/>
  <c r="I57" i="1"/>
  <c r="I56" i="1"/>
  <c r="I55" i="1"/>
  <c r="I53" i="1"/>
  <c r="I52" i="1"/>
  <c r="I51" i="1"/>
  <c r="I50" i="1"/>
  <c r="I49" i="1"/>
  <c r="I43" i="1"/>
  <c r="I42" i="1"/>
  <c r="I41" i="1"/>
  <c r="I40" i="1"/>
  <c r="I39" i="1"/>
  <c r="I38" i="1"/>
  <c r="I37" i="1"/>
  <c r="I36" i="1"/>
  <c r="I35" i="1"/>
  <c r="I34" i="1"/>
  <c r="I33" i="1"/>
  <c r="I32" i="1"/>
  <c r="I31" i="1"/>
  <c r="I30" i="1"/>
  <c r="I29" i="1"/>
  <c r="I28" i="1"/>
  <c r="I27" i="1"/>
  <c r="I25" i="1"/>
  <c r="I24" i="1"/>
  <c r="I22" i="1"/>
  <c r="I21" i="1"/>
  <c r="I20" i="1"/>
  <c r="I19" i="1"/>
  <c r="I18" i="1"/>
  <c r="I17" i="1"/>
  <c r="I16" i="1"/>
  <c r="I15" i="1"/>
  <c r="I14" i="1"/>
  <c r="I13" i="1"/>
  <c r="I12" i="1"/>
  <c r="I8" i="1"/>
  <c r="I7" i="1"/>
  <c r="I6" i="1"/>
  <c r="I5" i="1"/>
  <c r="I4" i="1"/>
  <c r="Q184" i="1"/>
  <c r="P184" i="1"/>
  <c r="Q183" i="1"/>
  <c r="P183" i="1"/>
  <c r="Q182" i="1"/>
  <c r="P182" i="1"/>
  <c r="Q181" i="1"/>
  <c r="P181" i="1"/>
  <c r="N184" i="1"/>
  <c r="N183" i="1"/>
  <c r="N182" i="1"/>
  <c r="N181" i="1"/>
  <c r="M184" i="1"/>
  <c r="L184" i="1"/>
  <c r="K184" i="1"/>
  <c r="M183" i="1"/>
  <c r="L183" i="1"/>
  <c r="K183" i="1"/>
  <c r="M182" i="1"/>
  <c r="L182" i="1"/>
  <c r="K182" i="1"/>
  <c r="M181" i="1"/>
  <c r="L181" i="1"/>
  <c r="K181" i="1"/>
  <c r="B181" i="1"/>
  <c r="C181" i="1"/>
  <c r="B182" i="1"/>
  <c r="C182" i="1"/>
  <c r="B183" i="1"/>
  <c r="C183" i="1"/>
  <c r="B184" i="1"/>
  <c r="C184" i="1"/>
  <c r="B185" i="1"/>
  <c r="C185" i="1"/>
  <c r="B186" i="1"/>
  <c r="C186" i="1"/>
  <c r="A182" i="1"/>
  <c r="A183" i="1"/>
  <c r="A184" i="1"/>
  <c r="A185" i="1"/>
  <c r="A186" i="1"/>
  <c r="A181" i="1"/>
  <c r="M61" i="1"/>
  <c r="N61" i="1"/>
  <c r="M62" i="1"/>
  <c r="N62" i="1"/>
  <c r="M63" i="1"/>
  <c r="N63" i="1"/>
  <c r="L63" i="1"/>
  <c r="K63" i="1"/>
  <c r="L62" i="1"/>
  <c r="K62" i="1"/>
  <c r="L61" i="1"/>
  <c r="K61" i="1"/>
  <c r="A62" i="1"/>
  <c r="B62" i="1"/>
  <c r="C62" i="1"/>
  <c r="A63" i="1"/>
  <c r="B63" i="1"/>
  <c r="C63" i="1"/>
  <c r="A64" i="1"/>
  <c r="B64" i="1"/>
  <c r="C64" i="1"/>
  <c r="A65" i="1"/>
  <c r="B65" i="1"/>
  <c r="C65" i="1"/>
  <c r="A66" i="1"/>
  <c r="B66" i="1"/>
  <c r="C66" i="1"/>
  <c r="A67" i="1"/>
  <c r="B67" i="1"/>
  <c r="C67" i="1"/>
  <c r="A68" i="1"/>
  <c r="B68" i="1"/>
  <c r="C68" i="1"/>
  <c r="A69" i="1"/>
  <c r="B69" i="1"/>
  <c r="C69" i="1"/>
  <c r="B61" i="1"/>
  <c r="C61" i="1"/>
  <c r="A61" i="1"/>
  <c r="B257" i="1"/>
  <c r="B264" i="1" s="1"/>
  <c r="B256" i="1"/>
  <c r="B226" i="1"/>
  <c r="B225" i="1"/>
  <c r="A21" i="1"/>
  <c r="B21" i="1"/>
  <c r="C21" i="1"/>
  <c r="A22" i="1"/>
  <c r="B22" i="1"/>
  <c r="C22" i="1"/>
  <c r="A84" i="1"/>
  <c r="B84" i="1"/>
  <c r="C84" i="1"/>
  <c r="A85" i="1"/>
  <c r="B85" i="1"/>
  <c r="C85" i="1"/>
  <c r="P24" i="1"/>
  <c r="P25" i="1"/>
  <c r="Q25" i="1"/>
  <c r="Q24" i="1"/>
  <c r="N25" i="1"/>
  <c r="N24" i="1"/>
  <c r="K25" i="1"/>
  <c r="L25" i="1"/>
  <c r="M25" i="1"/>
  <c r="L24" i="1"/>
  <c r="M24" i="1"/>
  <c r="K24" i="1"/>
  <c r="A25" i="1"/>
  <c r="B25" i="1"/>
  <c r="C25" i="1"/>
  <c r="B24" i="1"/>
  <c r="C24" i="1"/>
  <c r="A24" i="1"/>
  <c r="R32" i="1"/>
  <c r="R33" i="1"/>
  <c r="R34" i="1"/>
  <c r="R35" i="1"/>
  <c r="R36" i="1"/>
  <c r="R37" i="1"/>
  <c r="R38" i="1"/>
  <c r="R39" i="1"/>
  <c r="R40" i="1"/>
  <c r="R41" i="1"/>
  <c r="R42" i="1"/>
  <c r="R43"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Q27" i="1"/>
  <c r="P27" i="1"/>
  <c r="K32" i="1"/>
  <c r="M32" i="1"/>
  <c r="N32" i="1"/>
  <c r="K33" i="1"/>
  <c r="M33" i="1"/>
  <c r="N33" i="1"/>
  <c r="K34" i="1"/>
  <c r="M34" i="1"/>
  <c r="N34" i="1"/>
  <c r="K35" i="1"/>
  <c r="M35" i="1"/>
  <c r="N35" i="1"/>
  <c r="K36" i="1"/>
  <c r="M36" i="1"/>
  <c r="N36" i="1"/>
  <c r="K37" i="1"/>
  <c r="M37" i="1"/>
  <c r="N37" i="1"/>
  <c r="K38" i="1"/>
  <c r="M38" i="1"/>
  <c r="N38" i="1"/>
  <c r="K39" i="1"/>
  <c r="M39" i="1"/>
  <c r="N39" i="1"/>
  <c r="K40" i="1"/>
  <c r="M40" i="1"/>
  <c r="N40" i="1"/>
  <c r="K41" i="1"/>
  <c r="M41" i="1"/>
  <c r="N41" i="1"/>
  <c r="K42" i="1"/>
  <c r="M42" i="1"/>
  <c r="N42" i="1"/>
  <c r="K43" i="1"/>
  <c r="M43" i="1"/>
  <c r="N43" i="1"/>
  <c r="A32" i="1"/>
  <c r="B32" i="1"/>
  <c r="C32" i="1"/>
  <c r="A33" i="1"/>
  <c r="B33" i="1"/>
  <c r="C33" i="1"/>
  <c r="A34" i="1"/>
  <c r="B34" i="1"/>
  <c r="C34" i="1"/>
  <c r="A35" i="1"/>
  <c r="B35" i="1"/>
  <c r="C35" i="1"/>
  <c r="A36" i="1"/>
  <c r="B36" i="1"/>
  <c r="C36" i="1"/>
  <c r="A37" i="1"/>
  <c r="B37" i="1"/>
  <c r="C37" i="1"/>
  <c r="A38" i="1"/>
  <c r="B38" i="1"/>
  <c r="C38" i="1"/>
  <c r="A39" i="1"/>
  <c r="B39" i="1"/>
  <c r="C39" i="1"/>
  <c r="A40" i="1"/>
  <c r="B40" i="1"/>
  <c r="C40" i="1"/>
  <c r="A41" i="1"/>
  <c r="B41" i="1"/>
  <c r="C41" i="1"/>
  <c r="A42" i="1"/>
  <c r="B42" i="1"/>
  <c r="C42" i="1"/>
  <c r="A43" i="1"/>
  <c r="B43" i="1"/>
  <c r="C43" i="1"/>
  <c r="B191" i="13"/>
  <c r="B193" i="13"/>
  <c r="B194" i="13" s="1"/>
  <c r="L153" i="1"/>
  <c r="L154" i="1" s="1"/>
  <c r="L89" i="1"/>
  <c r="L48" i="1"/>
  <c r="L50" i="1" s="1"/>
  <c r="R213" i="1"/>
  <c r="R212" i="1"/>
  <c r="R206" i="1"/>
  <c r="R205" i="1"/>
  <c r="R160" i="1"/>
  <c r="R159" i="1"/>
  <c r="R158" i="1"/>
  <c r="R157" i="1"/>
  <c r="R156" i="1"/>
  <c r="R155" i="1"/>
  <c r="R154" i="1"/>
  <c r="R144" i="1"/>
  <c r="R145" i="1"/>
  <c r="R146" i="1"/>
  <c r="R147" i="1"/>
  <c r="R49" i="1"/>
  <c r="R50" i="1" s="1"/>
  <c r="R51" i="1" s="1"/>
  <c r="R52" i="1" s="1"/>
  <c r="R53" i="1" s="1"/>
  <c r="R28" i="1"/>
  <c r="R29" i="1"/>
  <c r="R30" i="1"/>
  <c r="R31" i="1"/>
  <c r="R27" i="1"/>
  <c r="N280" i="1"/>
  <c r="M280" i="1"/>
  <c r="L280" i="1"/>
  <c r="K280" i="1"/>
  <c r="N279" i="1"/>
  <c r="M279" i="1"/>
  <c r="L279" i="1"/>
  <c r="K279" i="1"/>
  <c r="N278" i="1"/>
  <c r="M278" i="1"/>
  <c r="L278" i="1"/>
  <c r="K278" i="1"/>
  <c r="N277" i="1"/>
  <c r="M277" i="1"/>
  <c r="L277" i="1"/>
  <c r="K277" i="1"/>
  <c r="N276" i="1"/>
  <c r="M276" i="1"/>
  <c r="L276" i="1"/>
  <c r="K276" i="1"/>
  <c r="C280" i="1"/>
  <c r="A280" i="1"/>
  <c r="C279" i="1"/>
  <c r="A279" i="1"/>
  <c r="C278" i="1"/>
  <c r="A278" i="1"/>
  <c r="C277" i="1"/>
  <c r="A277" i="1"/>
  <c r="C276" i="1"/>
  <c r="A276" i="1"/>
  <c r="N274" i="1"/>
  <c r="M274" i="1"/>
  <c r="L274" i="1"/>
  <c r="K274" i="1"/>
  <c r="N273" i="1"/>
  <c r="M273" i="1"/>
  <c r="L273" i="1"/>
  <c r="K273" i="1"/>
  <c r="N272" i="1"/>
  <c r="M272" i="1"/>
  <c r="L272" i="1"/>
  <c r="K272" i="1"/>
  <c r="N271" i="1"/>
  <c r="M271" i="1"/>
  <c r="L271" i="1"/>
  <c r="K271" i="1"/>
  <c r="N270" i="1"/>
  <c r="M270" i="1"/>
  <c r="L270" i="1"/>
  <c r="K270" i="1"/>
  <c r="N269" i="1"/>
  <c r="M269" i="1"/>
  <c r="L269" i="1"/>
  <c r="K269" i="1"/>
  <c r="N268" i="1"/>
  <c r="M268" i="1"/>
  <c r="L268" i="1"/>
  <c r="K268" i="1"/>
  <c r="C274" i="1"/>
  <c r="A274" i="1"/>
  <c r="C273" i="1"/>
  <c r="A273" i="1"/>
  <c r="C272" i="1"/>
  <c r="A272" i="1"/>
  <c r="C271" i="1"/>
  <c r="A271" i="1"/>
  <c r="C270" i="1"/>
  <c r="A270" i="1"/>
  <c r="C269" i="1"/>
  <c r="A269" i="1"/>
  <c r="C268" i="1"/>
  <c r="A268" i="1"/>
  <c r="N264" i="1"/>
  <c r="M264" i="1"/>
  <c r="L264" i="1"/>
  <c r="K264" i="1"/>
  <c r="N259" i="1"/>
  <c r="M259" i="1"/>
  <c r="L259" i="1"/>
  <c r="K259" i="1"/>
  <c r="N258" i="1"/>
  <c r="M258" i="1"/>
  <c r="L258" i="1"/>
  <c r="K258" i="1"/>
  <c r="C264" i="1"/>
  <c r="A264" i="1"/>
  <c r="C263" i="1"/>
  <c r="B263" i="1"/>
  <c r="A263" i="1"/>
  <c r="C262" i="1"/>
  <c r="B262" i="1"/>
  <c r="A262" i="1"/>
  <c r="C261" i="1"/>
  <c r="B261" i="1"/>
  <c r="A261" i="1"/>
  <c r="C260" i="1"/>
  <c r="A260" i="1"/>
  <c r="C259" i="1"/>
  <c r="B259" i="1"/>
  <c r="A259" i="1"/>
  <c r="C258" i="1"/>
  <c r="B258" i="1"/>
  <c r="A258" i="1"/>
  <c r="N249" i="1"/>
  <c r="M249" i="1"/>
  <c r="L249" i="1"/>
  <c r="K249" i="1"/>
  <c r="N248" i="1"/>
  <c r="M248" i="1"/>
  <c r="L248" i="1"/>
  <c r="K248" i="1"/>
  <c r="N247" i="1"/>
  <c r="M247" i="1"/>
  <c r="L247" i="1"/>
  <c r="K247" i="1"/>
  <c r="N246" i="1"/>
  <c r="M246" i="1"/>
  <c r="L246" i="1"/>
  <c r="K246" i="1"/>
  <c r="N245" i="1"/>
  <c r="M245" i="1"/>
  <c r="L245" i="1"/>
  <c r="K245" i="1"/>
  <c r="C249" i="1"/>
  <c r="A249" i="1"/>
  <c r="C248" i="1"/>
  <c r="A248" i="1"/>
  <c r="C247" i="1"/>
  <c r="A247" i="1"/>
  <c r="C246" i="1"/>
  <c r="A246" i="1"/>
  <c r="C245" i="1"/>
  <c r="A245" i="1"/>
  <c r="N255" i="1"/>
  <c r="M255" i="1"/>
  <c r="L255" i="1"/>
  <c r="K255" i="1"/>
  <c r="N254" i="1"/>
  <c r="M254" i="1"/>
  <c r="L254" i="1"/>
  <c r="K254" i="1"/>
  <c r="N253" i="1"/>
  <c r="M253" i="1"/>
  <c r="L253" i="1"/>
  <c r="K253" i="1"/>
  <c r="N251" i="1"/>
  <c r="M251" i="1"/>
  <c r="L251" i="1"/>
  <c r="K251" i="1"/>
  <c r="C255" i="1"/>
  <c r="B255" i="1"/>
  <c r="A255" i="1"/>
  <c r="C254" i="1"/>
  <c r="B254" i="1"/>
  <c r="A254" i="1"/>
  <c r="C253" i="1"/>
  <c r="B253" i="1"/>
  <c r="A253" i="1"/>
  <c r="C252" i="1"/>
  <c r="B252" i="1"/>
  <c r="A252" i="1"/>
  <c r="C251" i="1"/>
  <c r="B251" i="1"/>
  <c r="A251" i="1"/>
  <c r="N224" i="1"/>
  <c r="M224" i="1"/>
  <c r="L224" i="1"/>
  <c r="K224" i="1"/>
  <c r="N223" i="1"/>
  <c r="M223" i="1"/>
  <c r="L223" i="1"/>
  <c r="K223" i="1"/>
  <c r="N222" i="1"/>
  <c r="M222" i="1"/>
  <c r="L222" i="1"/>
  <c r="K222" i="1"/>
  <c r="N221" i="1"/>
  <c r="M221" i="1"/>
  <c r="L221" i="1"/>
  <c r="K221" i="1"/>
  <c r="N220" i="1"/>
  <c r="M220" i="1"/>
  <c r="L220" i="1"/>
  <c r="K220" i="1"/>
  <c r="N243" i="1"/>
  <c r="M243" i="1"/>
  <c r="L243" i="1"/>
  <c r="K243" i="1"/>
  <c r="N242" i="1"/>
  <c r="M242" i="1"/>
  <c r="L242" i="1"/>
  <c r="K242" i="1"/>
  <c r="N241" i="1"/>
  <c r="M241" i="1"/>
  <c r="L241" i="1"/>
  <c r="K241" i="1"/>
  <c r="N240" i="1"/>
  <c r="M240" i="1"/>
  <c r="L240" i="1"/>
  <c r="K240" i="1"/>
  <c r="N239" i="1"/>
  <c r="M239" i="1"/>
  <c r="L239" i="1"/>
  <c r="K239" i="1"/>
  <c r="N238" i="1"/>
  <c r="M238" i="1"/>
  <c r="L238" i="1"/>
  <c r="K238" i="1"/>
  <c r="N237" i="1"/>
  <c r="M237" i="1"/>
  <c r="L237" i="1"/>
  <c r="K237" i="1"/>
  <c r="C243" i="1"/>
  <c r="A243" i="1"/>
  <c r="C242" i="1"/>
  <c r="A242" i="1"/>
  <c r="C241" i="1"/>
  <c r="A241" i="1"/>
  <c r="C240" i="1"/>
  <c r="A240" i="1"/>
  <c r="C239" i="1"/>
  <c r="A239" i="1"/>
  <c r="C238" i="1"/>
  <c r="A238" i="1"/>
  <c r="C237" i="1"/>
  <c r="A237" i="1"/>
  <c r="A159" i="1"/>
  <c r="N233" i="1"/>
  <c r="M233" i="1"/>
  <c r="L233" i="1"/>
  <c r="K233" i="1"/>
  <c r="N232" i="1"/>
  <c r="M232" i="1"/>
  <c r="L232" i="1"/>
  <c r="K232" i="1"/>
  <c r="N231" i="1"/>
  <c r="M231" i="1"/>
  <c r="L231" i="1"/>
  <c r="K231" i="1"/>
  <c r="N230" i="1"/>
  <c r="M230" i="1"/>
  <c r="L230" i="1"/>
  <c r="K230" i="1"/>
  <c r="N229" i="1"/>
  <c r="M229" i="1"/>
  <c r="L229" i="1"/>
  <c r="K229" i="1"/>
  <c r="N228" i="1"/>
  <c r="M228" i="1"/>
  <c r="L228" i="1"/>
  <c r="K228" i="1"/>
  <c r="N227" i="1"/>
  <c r="M227" i="1"/>
  <c r="L227" i="1"/>
  <c r="K227" i="1"/>
  <c r="A228" i="1"/>
  <c r="B228" i="1"/>
  <c r="C228" i="1"/>
  <c r="A229" i="1"/>
  <c r="B229" i="1"/>
  <c r="C229" i="1"/>
  <c r="A230" i="1"/>
  <c r="B230" i="1"/>
  <c r="C230" i="1"/>
  <c r="A231" i="1"/>
  <c r="B231" i="1"/>
  <c r="C231" i="1"/>
  <c r="A232" i="1"/>
  <c r="B232" i="1"/>
  <c r="C232" i="1"/>
  <c r="A233" i="1"/>
  <c r="B233" i="1"/>
  <c r="C233" i="1"/>
  <c r="B227" i="1"/>
  <c r="C227" i="1"/>
  <c r="A227" i="1"/>
  <c r="A221" i="1"/>
  <c r="B221" i="1"/>
  <c r="C221" i="1"/>
  <c r="A222" i="1"/>
  <c r="B222" i="1"/>
  <c r="C222" i="1"/>
  <c r="A223" i="1"/>
  <c r="B223" i="1"/>
  <c r="C223" i="1"/>
  <c r="A224" i="1"/>
  <c r="B224" i="1"/>
  <c r="C224" i="1"/>
  <c r="B220" i="1"/>
  <c r="C220" i="1"/>
  <c r="A220" i="1"/>
  <c r="N196" i="1"/>
  <c r="M196" i="1"/>
  <c r="L196" i="1"/>
  <c r="K196" i="1"/>
  <c r="N195" i="1"/>
  <c r="M195" i="1"/>
  <c r="L195" i="1"/>
  <c r="K195" i="1"/>
  <c r="N193" i="1"/>
  <c r="M193" i="1"/>
  <c r="L193" i="1"/>
  <c r="K193" i="1"/>
  <c r="N190" i="1"/>
  <c r="M190" i="1"/>
  <c r="L190" i="1"/>
  <c r="K190" i="1"/>
  <c r="N189" i="1"/>
  <c r="M189" i="1"/>
  <c r="L189" i="1"/>
  <c r="K189" i="1"/>
  <c r="K144" i="1"/>
  <c r="L144" i="1"/>
  <c r="M144" i="1"/>
  <c r="N144" i="1"/>
  <c r="K145" i="1"/>
  <c r="L145" i="1"/>
  <c r="M145" i="1"/>
  <c r="N145" i="1"/>
  <c r="K146" i="1"/>
  <c r="L146" i="1"/>
  <c r="M146" i="1"/>
  <c r="N146" i="1"/>
  <c r="K147" i="1"/>
  <c r="L147" i="1"/>
  <c r="M147" i="1"/>
  <c r="N147" i="1"/>
  <c r="C200" i="1"/>
  <c r="B200" i="1"/>
  <c r="A200" i="1"/>
  <c r="A189" i="1"/>
  <c r="B189" i="1"/>
  <c r="C189" i="1"/>
  <c r="A190" i="1"/>
  <c r="B190" i="1"/>
  <c r="C190" i="1"/>
  <c r="A191" i="1"/>
  <c r="B191" i="1"/>
  <c r="C191" i="1"/>
  <c r="A192" i="1"/>
  <c r="B192" i="1"/>
  <c r="C192" i="1"/>
  <c r="A193" i="1"/>
  <c r="B193" i="1"/>
  <c r="C193" i="1"/>
  <c r="A194" i="1"/>
  <c r="B194" i="1"/>
  <c r="C194" i="1"/>
  <c r="A195" i="1"/>
  <c r="B195" i="1"/>
  <c r="C195" i="1"/>
  <c r="A196" i="1"/>
  <c r="B196" i="1"/>
  <c r="C196" i="1"/>
  <c r="A197" i="1"/>
  <c r="B197" i="1"/>
  <c r="C197" i="1"/>
  <c r="A198" i="1"/>
  <c r="B198" i="1"/>
  <c r="C198" i="1"/>
  <c r="A199" i="1"/>
  <c r="B199" i="1"/>
  <c r="C199" i="1"/>
  <c r="B188" i="1"/>
  <c r="C188" i="1"/>
  <c r="A188" i="1"/>
  <c r="C159" i="1"/>
  <c r="B159" i="1"/>
  <c r="N159" i="1"/>
  <c r="M159" i="1"/>
  <c r="K159" i="1"/>
  <c r="K155" i="1"/>
  <c r="M155" i="1"/>
  <c r="N155" i="1"/>
  <c r="K156" i="1"/>
  <c r="M156" i="1"/>
  <c r="N156" i="1"/>
  <c r="K157" i="1"/>
  <c r="M157" i="1"/>
  <c r="N157" i="1"/>
  <c r="K158" i="1"/>
  <c r="M158" i="1"/>
  <c r="N158" i="1"/>
  <c r="K160" i="1"/>
  <c r="M160" i="1"/>
  <c r="N160" i="1"/>
  <c r="M154" i="1"/>
  <c r="N154" i="1"/>
  <c r="K154" i="1"/>
  <c r="A160" i="1"/>
  <c r="A158" i="1"/>
  <c r="A157" i="1"/>
  <c r="A156" i="1"/>
  <c r="A155" i="1"/>
  <c r="C160" i="1"/>
  <c r="B160" i="1"/>
  <c r="C158" i="1"/>
  <c r="B158" i="1"/>
  <c r="C157" i="1"/>
  <c r="B157" i="1"/>
  <c r="C156" i="1"/>
  <c r="B156" i="1"/>
  <c r="C155" i="1"/>
  <c r="B155" i="1"/>
  <c r="C154" i="1"/>
  <c r="B154" i="1"/>
  <c r="A154" i="1"/>
  <c r="L78" i="1"/>
  <c r="M78" i="1"/>
  <c r="N78" i="1"/>
  <c r="K78" i="1"/>
  <c r="A78" i="1"/>
  <c r="B78" i="1"/>
  <c r="C78" i="1"/>
  <c r="A79" i="1"/>
  <c r="B79" i="1"/>
  <c r="C79" i="1"/>
  <c r="A80" i="1"/>
  <c r="B80" i="1"/>
  <c r="C80" i="1"/>
  <c r="A81" i="1"/>
  <c r="B81" i="1"/>
  <c r="C81" i="1"/>
  <c r="A82" i="1"/>
  <c r="B82" i="1"/>
  <c r="C82" i="1"/>
  <c r="A83" i="1"/>
  <c r="B83" i="1"/>
  <c r="C83" i="1"/>
  <c r="B77" i="1"/>
  <c r="C77" i="1"/>
  <c r="A77" i="1"/>
  <c r="A94" i="1"/>
  <c r="B94" i="1"/>
  <c r="C94" i="1"/>
  <c r="A95" i="1"/>
  <c r="B95" i="1"/>
  <c r="C95" i="1"/>
  <c r="A96" i="1"/>
  <c r="B96" i="1"/>
  <c r="C96" i="1"/>
  <c r="A97" i="1"/>
  <c r="B97" i="1"/>
  <c r="C97" i="1"/>
  <c r="A98" i="1"/>
  <c r="B98" i="1"/>
  <c r="C98" i="1"/>
  <c r="A99" i="1"/>
  <c r="B99" i="1"/>
  <c r="C99" i="1"/>
  <c r="B93" i="1"/>
  <c r="C93" i="1"/>
  <c r="A93" i="1"/>
  <c r="N58" i="1"/>
  <c r="M58" i="1"/>
  <c r="L58" i="1"/>
  <c r="K58" i="1"/>
  <c r="L55" i="1"/>
  <c r="M55" i="1"/>
  <c r="N55" i="1"/>
  <c r="K55" i="1"/>
  <c r="A56" i="1"/>
  <c r="B56" i="1"/>
  <c r="C56" i="1"/>
  <c r="A57" i="1"/>
  <c r="B57" i="1"/>
  <c r="C57" i="1"/>
  <c r="A58" i="1"/>
  <c r="B58" i="1"/>
  <c r="C58" i="1"/>
  <c r="A59" i="1"/>
  <c r="B59" i="1"/>
  <c r="C59" i="1"/>
  <c r="B55" i="1"/>
  <c r="C55" i="1"/>
  <c r="A55" i="1"/>
  <c r="N50" i="1"/>
  <c r="M50" i="1"/>
  <c r="K50" i="1"/>
  <c r="N53" i="1"/>
  <c r="M53" i="1"/>
  <c r="K53" i="1"/>
  <c r="N52" i="1"/>
  <c r="M52" i="1"/>
  <c r="K52" i="1"/>
  <c r="N51" i="1"/>
  <c r="M51" i="1"/>
  <c r="K51" i="1"/>
  <c r="N49" i="1"/>
  <c r="M49" i="1"/>
  <c r="K49" i="1"/>
  <c r="A50" i="1"/>
  <c r="B50" i="1"/>
  <c r="C50" i="1"/>
  <c r="A51" i="1"/>
  <c r="B51" i="1"/>
  <c r="C51" i="1"/>
  <c r="A52" i="1"/>
  <c r="B52" i="1"/>
  <c r="C52" i="1"/>
  <c r="A53" i="1"/>
  <c r="B53" i="1"/>
  <c r="C53" i="1"/>
  <c r="B49" i="1"/>
  <c r="C49" i="1"/>
  <c r="A49" i="1"/>
  <c r="N31" i="1"/>
  <c r="M31" i="1"/>
  <c r="K31" i="1"/>
  <c r="N30" i="1"/>
  <c r="M30" i="1"/>
  <c r="K30" i="1"/>
  <c r="N29" i="1"/>
  <c r="M29" i="1"/>
  <c r="K29" i="1"/>
  <c r="N28" i="1"/>
  <c r="M28" i="1"/>
  <c r="K28" i="1"/>
  <c r="N27" i="1"/>
  <c r="M27" i="1"/>
  <c r="K27" i="1"/>
  <c r="A28" i="1"/>
  <c r="B28" i="1"/>
  <c r="C28" i="1"/>
  <c r="A29" i="1"/>
  <c r="B29" i="1"/>
  <c r="C29" i="1"/>
  <c r="A30" i="1"/>
  <c r="B30" i="1"/>
  <c r="C30" i="1"/>
  <c r="A31" i="1"/>
  <c r="B31" i="1"/>
  <c r="C31" i="1"/>
  <c r="B27" i="1"/>
  <c r="C27" i="1"/>
  <c r="A27" i="1"/>
  <c r="A12" i="1"/>
  <c r="B12" i="1"/>
  <c r="C12" i="1"/>
  <c r="N17" i="1"/>
  <c r="M17" i="1"/>
  <c r="L17" i="1"/>
  <c r="K17" i="1"/>
  <c r="K13" i="1"/>
  <c r="M13" i="1"/>
  <c r="N13" i="1"/>
  <c r="L13" i="1"/>
  <c r="N8" i="1"/>
  <c r="M8" i="1"/>
  <c r="K8" i="1"/>
  <c r="N7" i="1"/>
  <c r="M7" i="1"/>
  <c r="K7" i="1"/>
  <c r="N6" i="1"/>
  <c r="M6" i="1"/>
  <c r="K6" i="1"/>
  <c r="N5" i="1"/>
  <c r="M5" i="1"/>
  <c r="K5" i="1"/>
  <c r="N4" i="1"/>
  <c r="M4" i="1"/>
  <c r="K4" i="1"/>
  <c r="A5" i="1"/>
  <c r="B5" i="1"/>
  <c r="C5" i="1"/>
  <c r="A6" i="1"/>
  <c r="B6" i="1"/>
  <c r="C6" i="1"/>
  <c r="A7" i="1"/>
  <c r="B7" i="1"/>
  <c r="C7" i="1"/>
  <c r="A8" i="1"/>
  <c r="B8" i="1"/>
  <c r="C8" i="1"/>
  <c r="B4" i="1"/>
  <c r="C4" i="1"/>
  <c r="A4" i="1"/>
  <c r="M213" i="1"/>
  <c r="M212" i="1"/>
  <c r="M206" i="1"/>
  <c r="M205" i="1"/>
  <c r="C217" i="1"/>
  <c r="B217" i="1"/>
  <c r="A217" i="1"/>
  <c r="A225" i="1"/>
  <c r="C216" i="1"/>
  <c r="B216" i="1"/>
  <c r="A216" i="1"/>
  <c r="C215" i="1"/>
  <c r="B215" i="1"/>
  <c r="A215" i="1"/>
  <c r="C214" i="1"/>
  <c r="B214" i="1"/>
  <c r="A214" i="1"/>
  <c r="C213" i="1"/>
  <c r="B213" i="1"/>
  <c r="A213" i="1"/>
  <c r="C212" i="1"/>
  <c r="B212" i="1"/>
  <c r="A212" i="1"/>
  <c r="C211" i="1"/>
  <c r="B211" i="1"/>
  <c r="A211" i="1"/>
  <c r="C210" i="1"/>
  <c r="B210" i="1"/>
  <c r="A210" i="1"/>
  <c r="C209" i="1"/>
  <c r="B209" i="1"/>
  <c r="A209" i="1"/>
  <c r="C208" i="1"/>
  <c r="B208" i="1"/>
  <c r="A208" i="1"/>
  <c r="C207" i="1"/>
  <c r="B207" i="1"/>
  <c r="A207" i="1"/>
  <c r="C206" i="1"/>
  <c r="B206" i="1"/>
  <c r="A206" i="1"/>
  <c r="C205" i="1"/>
  <c r="B205" i="1"/>
  <c r="A205" i="1"/>
  <c r="N213" i="1"/>
  <c r="L213" i="1"/>
  <c r="N212" i="1"/>
  <c r="L212" i="1"/>
  <c r="N206" i="1"/>
  <c r="L206" i="1"/>
  <c r="N205" i="1"/>
  <c r="L205" i="1"/>
  <c r="K213" i="1"/>
  <c r="K212" i="1"/>
  <c r="K206" i="1"/>
  <c r="K205" i="1"/>
  <c r="C145" i="1"/>
  <c r="B145" i="1"/>
  <c r="A145" i="1"/>
  <c r="C147" i="1"/>
  <c r="B147" i="1"/>
  <c r="A147" i="1"/>
  <c r="C146" i="1"/>
  <c r="B146" i="1"/>
  <c r="A146" i="1"/>
  <c r="C144" i="1"/>
  <c r="B144" i="1"/>
  <c r="A144" i="1"/>
  <c r="C143" i="1"/>
  <c r="B143" i="1"/>
  <c r="A143" i="1"/>
  <c r="C142" i="1"/>
  <c r="B142" i="1"/>
  <c r="A142" i="1"/>
  <c r="C141" i="1"/>
  <c r="B141" i="1"/>
  <c r="A141" i="1"/>
  <c r="C20" i="1"/>
  <c r="B20" i="1"/>
  <c r="A20" i="1"/>
  <c r="C19" i="1"/>
  <c r="B19" i="1"/>
  <c r="A19" i="1"/>
  <c r="C18" i="1"/>
  <c r="B18" i="1"/>
  <c r="A18" i="1"/>
  <c r="C17" i="1"/>
  <c r="B17" i="1"/>
  <c r="A17" i="1"/>
  <c r="C16" i="1"/>
  <c r="B16" i="1"/>
  <c r="A16" i="1"/>
  <c r="C15" i="1"/>
  <c r="B15" i="1"/>
  <c r="A15" i="1"/>
  <c r="C14" i="1"/>
  <c r="B14" i="1"/>
  <c r="A14" i="1"/>
  <c r="C13" i="1"/>
  <c r="B13" i="1"/>
  <c r="A13" i="1"/>
  <c r="L156" i="1"/>
  <c r="L160" i="1"/>
  <c r="A111" i="13" l="1"/>
  <c r="L6" i="1" s="1"/>
  <c r="L7" i="1"/>
  <c r="A131" i="13"/>
  <c r="L8" i="1" s="1"/>
  <c r="B260" i="1"/>
  <c r="B265" i="1"/>
  <c r="B266" i="1"/>
  <c r="L159" i="1"/>
  <c r="L155" i="1"/>
  <c r="L157" i="1"/>
  <c r="L158" i="1"/>
  <c r="B234" i="1"/>
  <c r="B235" i="1"/>
  <c r="L49" i="1"/>
  <c r="L51" i="1"/>
  <c r="L52" i="1"/>
  <c r="L53" i="1"/>
  <c r="B236" i="1"/>
  <c r="B267" i="1"/>
  <c r="B244" i="1" l="1"/>
  <c r="B240" i="1"/>
  <c r="B241" i="1"/>
  <c r="B237" i="1"/>
  <c r="B242" i="1"/>
  <c r="B238" i="1"/>
  <c r="B243" i="1"/>
  <c r="B239" i="1"/>
  <c r="B275" i="1"/>
  <c r="B271" i="1"/>
  <c r="B272" i="1"/>
  <c r="B268" i="1"/>
  <c r="B273" i="1"/>
  <c r="B269" i="1"/>
  <c r="B274" i="1"/>
  <c r="B270" i="1"/>
  <c r="B280" i="1" l="1"/>
  <c r="B276" i="1"/>
  <c r="B277" i="1"/>
  <c r="B278" i="1"/>
  <c r="B279" i="1"/>
  <c r="B248" i="1"/>
  <c r="B249" i="1"/>
  <c r="B245" i="1"/>
  <c r="B246" i="1"/>
  <c r="B247" i="1"/>
</calcChain>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<sst xmlns="http://schemas.openxmlformats.org/spreadsheetml/2006/main" count="2044" uniqueCount="838">
  <si>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</si>
  <si>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</si>
  <si>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</si>
  <si>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</si>
  <si>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</si>
  <si>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</si>
  <si>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</si>
  <si>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</si>
  <si>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</si>
  <si>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</si>
  <si>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</si>
  <si>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</si>
  <si>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</si>
  <si>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Vehicle Electrification</t>
  </si>
  <si>
    <t>Rebate for Efficient Products</t>
  </si>
  <si>
    <t>Improved Labeling</t>
  </si>
  <si>
    <t>Contractor Training</t>
  </si>
  <si>
    <t>Building Component Electrification</t>
  </si>
  <si>
    <t>Increased Retrofitting</t>
  </si>
  <si>
    <t>Renewable Portfolio Standard</t>
  </si>
  <si>
    <t>Demand Response</t>
  </si>
  <si>
    <t>Subsidy for Electricity Production</t>
  </si>
  <si>
    <t>Plant Lifetime Extension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</si>
  <si>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</si>
  <si>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</si>
  <si>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</si>
  <si>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</si>
  <si>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</si>
  <si>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</si>
  <si>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</si>
  <si>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</si>
  <si>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</si>
  <si>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</si>
  <si>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</si>
  <si>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</si>
  <si>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</si>
  <si>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</si>
  <si>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</si>
  <si>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</si>
  <si>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</si>
  <si>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</si>
  <si>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</si>
  <si>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</si>
  <si>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</si>
  <si>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</si>
  <si>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</si>
  <si>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</si>
  <si>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non-electric vehicles replaced</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</si>
  <si>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</si>
  <si>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</si>
  <si>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</si>
  <si>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</si>
  <si>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</si>
  <si>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</si>
  <si>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</si>
  <si>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</si>
  <si>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</si>
  <si>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</si>
  <si>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</si>
  <si>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</si>
  <si>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</si>
  <si>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</si>
  <si>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</si>
  <si>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</si>
  <si>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</si>
  <si>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</si>
  <si>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</si>
  <si>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</si>
  <si>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</si>
  <si>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</si>
  <si>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</si>
  <si>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</si>
  <si>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</si>
  <si>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</si>
  <si>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</si>
  <si>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</si>
  <si>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Non BAU Mandated Capacity Construction</t>
  </si>
  <si>
    <t>Single or Multiple Variable</t>
  </si>
  <si>
    <t>Vensim Names of Graphed Variables</t>
  </si>
  <si>
    <t>Graph Style</t>
  </si>
  <si>
    <t>Graph Title in Web App</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</si>
  <si>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</si>
  <si>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</si>
  <si>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</si>
  <si>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</si>
  <si>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</si>
  <si>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</si>
  <si>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</si>
  <si>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</si>
  <si>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</si>
  <si>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</si>
  <si>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</si>
  <si>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</si>
  <si>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</si>
  <si>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</si>
  <si>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</si>
  <si>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</si>
  <si>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</si>
  <si>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</si>
  <si>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</si>
  <si>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</si>
  <si>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</si>
  <si>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</si>
  <si>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</si>
  <si>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</si>
  <si>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</si>
  <si>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</si>
  <si>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</si>
  <si>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</si>
  <si>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</si>
  <si>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</si>
  <si>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</si>
  <si>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</si>
  <si>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</si>
  <si>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</si>
  <si>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</si>
  <si>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</si>
  <si>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</si>
  <si>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</si>
  <si>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</si>
  <si>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</si>
  <si>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</si>
  <si>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</si>
  <si>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</si>
  <si>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</si>
  <si>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</si>
  <si>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</si>
  <si>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</si>
  <si>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</si>
  <si>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</si>
  <si>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</si>
  <si>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</si>
  <si>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</si>
  <si>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</si>
  <si>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</si>
  <si>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</si>
  <si>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</si>
  <si>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</si>
  <si>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</si>
  <si>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</si>
  <si>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</si>
  <si>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</si>
  <si>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</si>
  <si>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</si>
  <si>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</si>
  <si>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</si>
  <si>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</si>
  <si>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</si>
  <si>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</si>
  <si>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</si>
  <si>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</si>
  <si>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</si>
  <si>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</si>
  <si>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Generation Capacity Lifetime Extension</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</si>
  <si>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</si>
  <si>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</si>
  <si>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</si>
  <si>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</si>
  <si>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</si>
  <si>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</si>
  <si>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</si>
  <si>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</si>
  <si>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</si>
  <si>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</si>
  <si>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</si>
  <si>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</si>
  <si>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</si>
  <si>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</si>
  <si>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</si>
  <si>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</si>
  <si>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</si>
  <si>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</si>
  <si>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</si>
  <si>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</si>
  <si>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</si>
  <si>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</si>
  <si>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</si>
  <si>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</si>
  <si>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</si>
  <si>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</si>
  <si>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</si>
  <si>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Business as Usual</t>
  </si>
  <si>
    <t>for the Energy Policy Simulator.  The data in other tabs in this spreadsheet are used</t>
  </si>
  <si>
    <t>Percent Reduction in BAU Subsidies</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</si>
  <si>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</si>
  <si>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</si>
  <si>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</si>
  <si>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</si>
  <si>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</si>
  <si>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</si>
  <si>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</si>
  <si>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</si>
  <si>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</si>
  <si>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</si>
  <si>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Edison Foundation, 2013, "Forecast of On-Road Electric Transportation in the U.S. (2010-2035)", http://www.edisonfoundation.net/iei/Documents/IEE_OnRoadElectricTransportationForecast_0413_FINAL.pdf, Pages 1-2.</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</si>
  <si>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</si>
  <si>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</si>
  <si>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</si>
  <si>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</si>
  <si>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</si>
  <si>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</si>
  <si>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</si>
  <si>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</si>
  <si>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</si>
  <si>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</si>
  <si>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</si>
  <si>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</si>
  <si>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</si>
  <si>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</si>
  <si>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</si>
  <si>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</si>
  <si>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</si>
  <si>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</si>
  <si>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</si>
  <si>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</si>
  <si>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</si>
  <si>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</si>
  <si>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</si>
  <si>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</si>
  <si>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</si>
  <si>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</si>
  <si>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</si>
  <si>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</si>
  <si>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</si>
  <si>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</si>
  <si>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</si>
  <si>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O. Siddiqui, 2009, "Assessment of Achievable Potential from Energy Efficiency and Demand Response Programs in the U.S.", EPRI, http://www.epri.com/abstracts/pages/productabstract.aspx?ProductID=000000000001016987, Page 4-32, Figure 4-33</t>
  </si>
  <si>
    <t>Renewable Portoflio Standard</t>
  </si>
  <si>
    <t>International Energy Agency, 2013, "Gas to Coal Competition in the U.S. Power Sector", http://www.iea.org/publications/insights/coalvsgas_final_web.pdf, Page 9.</t>
  </si>
  <si>
    <t>Output Total CO2e Emissions</t>
  </si>
  <si>
    <t>Financial: Monetized Public Health and Climate Benefits</t>
  </si>
  <si>
    <t>Financial: Change in Capital and Operational Expenditures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</si>
  <si>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</si>
  <si>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</si>
  <si>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</si>
  <si>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</si>
  <si>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</si>
  <si>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</si>
  <si>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</si>
  <si>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</si>
  <si>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</si>
  <si>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</si>
  <si>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</si>
  <si>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</si>
  <si>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Financial: Change in Total Outlays</t>
  </si>
  <si>
    <t>MW/year</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</si>
  <si>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</si>
  <si>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</si>
  <si>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</si>
  <si>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</si>
  <si>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</si>
  <si>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</si>
  <si>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</si>
  <si>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</si>
  <si>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transportation-sector-main.html#veh-elec</t>
  </si>
  <si>
    <t>vehicle-electrification.html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</si>
  <si>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</si>
  <si>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</si>
  <si>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</si>
  <si>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</si>
  <si>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</si>
  <si>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</si>
  <si>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</si>
  <si>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</si>
  <si>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</si>
  <si>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</si>
  <si>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</si>
  <si>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</si>
  <si>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</si>
  <si>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</si>
  <si>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</si>
  <si>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</si>
  <si>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</si>
  <si>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</si>
  <si>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</si>
  <si>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</si>
  <si>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</si>
  <si>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plant-lifetime-extension.html</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</si>
  <si>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</si>
  <si>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</si>
  <si>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</si>
  <si>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</si>
  <si>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</si>
  <si>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</si>
  <si>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</si>
  <si>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</si>
  <si>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</si>
  <si>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</si>
  <si>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</si>
  <si>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</si>
  <si>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</si>
  <si>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</si>
  <si>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</si>
  <si>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</si>
  <si>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</si>
  <si>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</si>
  <si>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</si>
  <si>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</si>
  <si>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industry-ag-main.html#reduce-byproduct</t>
  </si>
  <si>
    <t>reduced-nonmethane-GHG-venting.html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</si>
  <si>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</si>
  <si>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</si>
  <si>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</si>
  <si>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</si>
  <si>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</si>
  <si>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</si>
  <si>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</si>
  <si>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</si>
  <si>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</si>
  <si>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</si>
  <si>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</si>
  <si>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</si>
  <si>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</si>
  <si>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</si>
  <si>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</si>
  <si>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</si>
  <si>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</si>
  <si>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</si>
  <si>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</si>
  <si>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</si>
  <si>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</si>
  <si>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</si>
  <si>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</si>
  <si>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</si>
  <si>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</si>
  <si>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</si>
  <si>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</si>
  <si>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</si>
  <si>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</si>
  <si>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electricity-sector-main#red-tnd-losses</t>
  </si>
  <si>
    <t>Reduce Plant Downtime</t>
  </si>
  <si>
    <t>Percentage Reduction in Plant Downtime</t>
  </si>
  <si>
    <t>preexisting retiring</t>
  </si>
  <si>
    <t>preexisting nonretiring</t>
  </si>
  <si>
    <t>newly built</t>
  </si>
  <si>
    <t>% reduction in downtime</t>
  </si>
  <si>
    <t>reduce-downtime.html</t>
  </si>
  <si>
    <t>electricity-sector-main#red-downtime</t>
  </si>
  <si>
    <t>Avoid Deforestation</t>
  </si>
  <si>
    <t>Human Lives Saved from Reduced Particulate Pollution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</si>
  <si>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</si>
  <si>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</si>
  <si>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</si>
  <si>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</si>
  <si>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</si>
  <si>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</si>
  <si>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</si>
  <si>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</si>
  <si>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</si>
  <si>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</si>
  <si>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</si>
  <si>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</si>
  <si>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</si>
  <si>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</si>
  <si>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</si>
  <si>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</si>
  <si>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</si>
  <si>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</si>
  <si>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</si>
  <si>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</si>
  <si>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</si>
  <si>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</si>
  <si>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</si>
  <si>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</si>
  <si>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</si>
  <si>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</si>
  <si>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</si>
  <si>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</si>
  <si>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</si>
  <si>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</si>
  <si>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</si>
  <si>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</si>
  <si>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CO2e from Vented Byproduct Gasses Avoided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</si>
  <si>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</si>
  <si>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</si>
  <si>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</si>
  <si>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</si>
  <si>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</si>
  <si>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</si>
  <si>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</si>
  <si>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</si>
  <si>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</si>
  <si>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</si>
  <si>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</si>
  <si>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</si>
  <si>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</si>
  <si>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</si>
  <si>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</si>
  <si>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</si>
  <si>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</si>
  <si>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</si>
  <si>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Nonelec Vehicles Shifted to Elec</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</si>
  <si>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</si>
  <si>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</si>
  <si>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</si>
  <si>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</si>
  <si>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</si>
  <si>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</si>
  <si>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</si>
  <si>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</si>
  <si>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</si>
  <si>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</si>
  <si>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</si>
  <si>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</si>
  <si>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</si>
  <si>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</si>
  <si>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</si>
  <si>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</si>
  <si>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</si>
  <si>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</si>
  <si>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</si>
  <si>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</si>
  <si>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</si>
  <si>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</si>
  <si>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Government, Other Industries, Consumers, Capital Equipment Suppliers, Electricity Suppliers, Coal and Mineral Suppliers, Petroleum and Natural Gas Suppliers, Biomass and Biofuel Suppliers</t>
  </si>
  <si>
    <t>000000, 087bf1, c2dffd, ff6400, ffff00, 969696, c01b00, 00b050</t>
  </si>
  <si>
    <t>Additional Battery Storage Annual Growth Percentage</t>
  </si>
  <si>
    <t>NG to Electricity Switching</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</si>
  <si>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</si>
  <si>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</si>
  <si>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</si>
  <si>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</si>
  <si>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</si>
  <si>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</si>
  <si>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</si>
  <si>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</si>
  <si>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</si>
  <si>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</si>
  <si>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</si>
  <si>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Natural Gas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</si>
  <si>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</si>
  <si>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</si>
  <si>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</si>
  <si>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</si>
  <si>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</si>
  <si>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</si>
  <si>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</si>
  <si>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</si>
  <si>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</si>
  <si>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</si>
  <si>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</si>
  <si>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</si>
  <si>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</si>
  <si>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Vehicles: LDVs</t>
  </si>
  <si>
    <t>Vehicles: HDVs</t>
  </si>
  <si>
    <t>Vehicles: Aircraft</t>
  </si>
  <si>
    <t>Vehicles: Rail</t>
  </si>
  <si>
    <t>Vehicles: Ships</t>
  </si>
  <si>
    <t>Vehicles: Motorbikes</t>
  </si>
  <si>
    <t>Fuel Use Reduction</t>
  </si>
  <si>
    <t>Ban New Power Plants</t>
  </si>
  <si>
    <t>Boolean Ban New Power Plants</t>
  </si>
  <si>
    <t>**Description:** This policy prevents new natural gas nonpeaker capacity from being built or deployed. // **Implementation schedule:** This policy takes effect fully in 2017.</t>
  </si>
  <si>
    <t>**Description:** This policy prevents new nuclear capacity from being built or deployed. // **Implementation schedule:** This policy takes effect fully in 2017.</t>
  </si>
  <si>
    <t>**Description:** This policy prevents new hydroelectric capacity from being built or deployed. // **Implementation schedule:** This policy takes effect fully in 2017.</t>
  </si>
  <si>
    <t>electricity-sector-main.html#ban</t>
  </si>
  <si>
    <t>ban-new-capacity.html</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</si>
  <si>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 // **Implementation schedule:** This policy takes effect fully in 2017.</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</si>
  <si>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 // **Implementation schedule:** This policy takes effect fully in 2017.</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</si>
  <si>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**Implementation schedule:** This policy takes effect fully in 2017.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</si>
  <si>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**Implementation schedule:** This policy takes effect fully in 2017. // **Guidance for setting values:** Cooling and ventilation systems have a normal lifespan of 16 years, so without this retrofitting policy, 6.3% of these systems retire annually.  Setting this policy to 1% will decrease the average lifespan of heating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</si>
  <si>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**Implementation schedule:** This policy takes effect fully in 2017.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</si>
  <si>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**Implementation schedule:** This policy takes effect fully in 2017.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</si>
  <si>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**Implementation schedule:** This policy takes effect fully in 2017. // **Guidance for setting values:** Appliances have a normal lifespan of 14 years, so without this retrofitting policy, 7.1% of these systems retire annually.  Setting this policy to 1% will decrease the average lifespan of lighting components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</si>
  <si>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**Implementation schedule:** This policy takes effect fully in 2017.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</si>
  <si>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extends the lifetime of all nuclear plants by the specified number of years. // **Implementation schedule:** This policy takes effect fully in 2017.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</si>
  <si>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</si>
  <si>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</si>
  <si>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</si>
  <si>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</si>
  <si>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</si>
  <si>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</si>
  <si>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</si>
  <si>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</si>
  <si>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</si>
  <si>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</si>
  <si>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</si>
  <si>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</si>
  <si>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</si>
  <si>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</si>
  <si>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</si>
  <si>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</si>
  <si>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</si>
  <si>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</si>
  <si>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</si>
  <si>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Electricity Generation, Change due to Policies</t>
  </si>
  <si>
    <t>Electricity Capacity, Change due to Policies</t>
  </si>
  <si>
    <t>Reduce F-gases</t>
  </si>
  <si>
    <t>District Heat</t>
  </si>
  <si>
    <t>district-heating.html#convert-coal</t>
  </si>
  <si>
    <t>Policy Group</t>
  </si>
  <si>
    <t>Vehicle Fuel Economy Standards</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</si>
  <si>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</si>
  <si>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</si>
  <si>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</si>
  <si>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</si>
  <si>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</si>
  <si>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</si>
  <si>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</si>
  <si>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</si>
  <si>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</si>
  <si>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</si>
  <si>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</si>
  <si>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</si>
  <si>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</si>
  <si>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</si>
  <si>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</si>
  <si>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</si>
  <si>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</si>
  <si>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</si>
  <si>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</si>
  <si>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</si>
  <si>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</si>
  <si>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</si>
  <si>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</si>
  <si>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</si>
  <si>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</si>
  <si>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</si>
  <si>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</si>
  <si>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</si>
  <si>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</si>
  <si>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</si>
  <si>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</si>
  <si>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</si>
  <si>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</si>
  <si>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</si>
  <si>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</si>
  <si>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</si>
  <si>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</si>
  <si>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</si>
  <si>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</si>
  <si>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</si>
  <si>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</si>
  <si>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</si>
  <si>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</si>
  <si>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</si>
  <si>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</si>
  <si>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</si>
  <si>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</si>
  <si>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</si>
  <si>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</si>
  <si>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</si>
  <si>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</si>
  <si>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</si>
  <si>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</si>
  <si>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</si>
  <si>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</si>
  <si>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</si>
  <si>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</si>
  <si>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</si>
  <si>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</si>
  <si>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</si>
  <si>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</si>
  <si>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</si>
  <si>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t>2050 Business as Usual</t>
  </si>
  <si>
    <t>TWh/yr</t>
  </si>
  <si>
    <t>Reductions from Efficient Technology</t>
  </si>
  <si>
    <t>Percentage Reduction</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</si>
  <si>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</si>
  <si>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</si>
  <si>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</si>
  <si>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</si>
  <si>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</si>
  <si>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</si>
  <si>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</si>
  <si>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</si>
  <si>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</si>
  <si>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</si>
  <si>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</si>
  <si>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</si>
  <si>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</si>
  <si>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</si>
  <si>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</si>
  <si>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</si>
  <si>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</si>
  <si>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</si>
  <si>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</si>
  <si>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</si>
  <si>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</si>
  <si>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</si>
  <si>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</si>
  <si>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</si>
  <si>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</si>
  <si>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</si>
  <si>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</si>
  <si>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</si>
  <si>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</si>
  <si>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**Description:** This policy causes a fraction of the passenger trains using fuels other than electricity to be replaced by electricity-using trains.  The percentage specified here refers to the fleet composition in 2050, not sales in 2050. // **Implementation schedule:** This policy is phased in linearly from 2017-2050. // **Guidance for setting values:** In the BAU case, from 2016-2050, the share of electric passenger rail is projected to increase by roughly 1 percentage point (from 47% to 48% electric).  Therefore, setting this lever to 10% would increase the BAU electrification rate by five times.  (10% of the non-electric fraction, 53%, is an additional 5 percentage points.)</t>
  </si>
  <si>
    <t>**Description:** This policy causes the specified quantity of otherwise non-retiring nuclear capacity to be retired each year. // **Implementation schedule:** This policy takes effect fully in 2017. // **Guidance for setting values:** The U.S. has about 104 GW of nuclear reactors, about 6 GW of which are projected to retire by 2050 in the BAU case.  To retire half of the remainder by 2050 would require about 1500 MW/year of accelerated retirements.</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</si>
  <si>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**Implementation schedule:** This policy is phased in linearly from 2017-2050.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52% reduction in downtime.</t>
  </si>
  <si>
    <t>**Description:** This policy specifies the reduction in downtime (time spent not generating power) for solar photovoltaic plants constructed during the model run. // **Implementation schedule:** This policy is phased in linearly from 2017-2050.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</si>
  <si>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reduces fuel consumption in the industry sector by improving the way components are put together and the way material or energy flows between them. // **Implementation schedule:** This policy is phased in linearly from 2017-2050. // **Guidance for setting values:** If this policy is fully implemented, fuel use is reduced by 3.6% for all industries in 2050.</t>
  </si>
  <si>
    <t>**Description:** This policy reduces greenhouse gas emissions from agriculture through measures pertaining to rice cultivation, such as improved flooding practices that avoid anaerobic, methane-forming conditions. // **Implementation schedule:** This policy is phased in linearly from 2017-2050. // **Guidance for setting values:** If this policy is fully implemented, agricultural process emissions in 2050 are reduced by 0.4%.</t>
  </si>
  <si>
    <t>U.S. EPA, 2015, "The Social Cost of Carbon", https://www.epa.gov/climatechange/social-cost-carbon, Row "2050".  (For source for adjustment to 2012 dollars, see cpi.xlsx in InputData.)</t>
  </si>
  <si>
    <t>**Description:** This policy reduces the subsidies paid for the production of petroleum gasoline in the BAU case. // **Implementation schedule:** This policy is phased in linearly from 2017-2050. // **Guidance for setting values:** A value of 100% eliminates subsidies in 2050, increasing the price of petroleum gasoline by 0.2% in 2050.</t>
  </si>
  <si>
    <t>**Description:** This policy reduces the subsidies paid for the production of petroleum diesel in the BAU case. // **Implementation schedule:** This policy is phased in linearly from 2017-2050. // **Guidance for setting values:** A value of 100% eliminates subsidies in 2050, increasing the price of petroleum diesel by 0.2% in 2050.</t>
  </si>
  <si>
    <t>**Description:** This policy reduces the subsidies paid for the production of nuclear power in the BAU case. // **Implementation schedule:** This policy is phased in linearly from 2017-2050. // **Guidance for setting values:** A value of 100% eliminates subsidies in 2050, increasing the price of electricity from nuclear plants by 0.8% in 2050.</t>
  </si>
  <si>
    <t>**Description:** This policy reduces the subsidies paid for the production of solar power in the BAU case. // **Implementation schedule:** This policy is phased in linearly from 2017-2050. // **Guidance for setting values:** A value of 100% eliminates subsidies in 2050, increasing the price of electricity from solar PV plants by 2% in 2050.</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</si>
  <si>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</si>
  <si>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</si>
  <si>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</si>
  <si>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</si>
  <si>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</si>
  <si>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</si>
  <si>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</si>
  <si>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</si>
  <si>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</si>
  <si>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</si>
  <si>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</si>
  <si>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</si>
  <si>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</si>
  <si>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</si>
  <si>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</si>
  <si>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</si>
  <si>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</si>
  <si>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</si>
  <si>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</si>
  <si>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</si>
  <si>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</si>
  <si>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</si>
  <si>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light-duty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</si>
  <si>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heavy-duty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</si>
  <si>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aircraft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</si>
  <si>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trains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</si>
  <si>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ships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</si>
  <si>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motorbikes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</si>
  <si>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</si>
  <si>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</si>
  <si>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</si>
  <si>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</si>
  <si>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</si>
  <si>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</si>
  <si>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</si>
  <si>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</si>
  <si>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</si>
  <si>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</si>
  <si>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</si>
  <si>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</si>
  <si>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</si>
  <si>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</si>
  <si>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</si>
  <si>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</si>
  <si>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</si>
  <si>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</si>
  <si>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LDVs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</si>
  <si>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HDVs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</si>
  <si>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aircraft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</si>
  <si>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trains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</si>
  <si>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ships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</si>
  <si>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motorbikes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</si>
  <si>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</si>
  <si>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</si>
  <si>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</si>
  <si>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</si>
  <si>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</si>
  <si>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</si>
  <si>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</si>
  <si>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</si>
  <si>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</si>
  <si>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</si>
  <si>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**Description:** This policy avoids the release of CO2 from forests by reducing timber harvesting. // **Implementation schedule:** This policy is phased in linearly from 2017-2050. // **Guidance for setting values:** A 100% setting of this lever reduces timber harvesting by 2% of the BAU amount per year, reaching a roughly 70% reduction in timber harvesting by 2050.</t>
  </si>
  <si>
    <t>**Description:** This policy increases CO2 sequestration by forests through improved forest management practices.  // **Implementation schedule:** This policy is phased in linearly from 2017-2050. // **Guidance for setting values:** If this policy is fully implemented, half of the 94 million acres of forest not currently under best management practices will instead be managed with best practices by 2050.</t>
  </si>
  <si>
    <t>contribution</t>
  </si>
  <si>
    <t>cost curve</t>
  </si>
  <si>
    <t>Passengers</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</si>
  <si>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**Implementation schedule:** This policy is phased in linearly from 2017-2050.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</si>
  <si>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**Implementation schedule:** This policy is phased in linearly from 2017-2050. // **Guidance for setting values:** A value of "100%" fully implements the IEA's BLUE Shifts scenario by 2050, which is in line with IEA expectations (since their scenario assumes implementation by 2050). </t>
  </si>
  <si>
    <t>International Energy Agency, 2009, "Transport, Energy and CO2: Moving toward Sustainability", http://www.iea.org/publications/freepublications/publication/transport2009.pdf</t>
  </si>
  <si>
    <t>Pollutant Emissions (by Pollutant)</t>
  </si>
  <si>
    <t>million metric tons / year, thousand metric tons / year, million metric tons / year, million metric tons / year, thousand metric tons / year, thousand metric tons / year, million metric tons / year, thousand metric tons / year, thousand metric tons / year, million metric tons / year, million metric tons / year, million metric tons / year</t>
  </si>
  <si>
    <t>Variable Names in Graph Key or Second-Tier Selector Menu</t>
  </si>
  <si>
    <t>Fuel Consumption (by Fuel)</t>
  </si>
  <si>
    <t>CO2, VOC, CO, NOx, PM10, PM2.5, SOx, BC, OC, CH4, N2O, F-gases (in CO2e)</t>
  </si>
  <si>
    <t>Normal (no revenue use assumption), Revenue-neutral carbon tax</t>
  </si>
  <si>
    <t>Axis Unit Label(s)</t>
  </si>
  <si>
    <t>URL for "How the model handles this policy" links</t>
  </si>
  <si>
    <t>line set</t>
  </si>
  <si>
    <t>NPV through 2050, NPV through 2030</t>
  </si>
  <si>
    <t>% of global best practice rate</t>
  </si>
  <si>
    <t>lignite</t>
  </si>
  <si>
    <t>Lignite</t>
  </si>
  <si>
    <t>lignite es</t>
  </si>
  <si>
    <t>**Description:** This policy prevents new lignite capacity from being built or deployed. // **Implementation schedule:** This policy takes effect fully in 2017.</t>
  </si>
  <si>
    <t>Electricity: Lignite</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</si>
  <si>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</si>
  <si>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</si>
  <si>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terawatt-hours (TWh) / year, million short tons / year, million short tons / year, trillion cubic ft / year, million barrels / year</t>
  </si>
  <si>
    <t>Electricity, Hard Coal, Lignite, Natural Gas, Petroleum Fuels</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</si>
  <si>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</si>
  <si>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</si>
  <si>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</si>
  <si>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</si>
  <si>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</si>
  <si>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</si>
  <si>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</si>
  <si>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</si>
  <si>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</si>
  <si>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</si>
  <si>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</si>
  <si>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</si>
  <si>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</si>
  <si>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</si>
  <si>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</si>
  <si>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</si>
  <si>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Geothermal, Biomass, Solar Thermal, Distributed Solar PV, Utility Solar PV, Onshore Wind, Offshore Wind, Hydro, Nuclear, Distributed Non-Solar, Petroleum, Natural Gas Peaker, Natural Gas Nonpeaker, Lignite, Hard Coal</t>
  </si>
  <si>
    <t>620e7a, 00b050, ff6400, f1bb18, ffff00, c2dffd, 087bf1, 004185, 04ffaf, bfb088, 000000, f593e0, c01b00, 004d10, 969696</t>
  </si>
  <si>
    <t>Geothermal, Biomass, Solar Thermal, Distributed Solar PV, Utility Solar PV, Onshore Wind, Offshore Wind, Hydro, Nuclear, Petroleum, Natural Gas Peaker, Natural Gas Nonpeaker, Lignite, Hard Coal</t>
  </si>
  <si>
    <t>620e7a, 00b050, ff6400, f1bb18, ffff00, c2dffd, 087bf1, 004185, 04ffaf, 000000, f593e0, c01b00, 004d10, 969696</t>
  </si>
  <si>
    <t>Policy ID Number</t>
  </si>
  <si>
    <t>Financial: Direct Cash Flow Change (by Actor)</t>
  </si>
  <si>
    <t>Energy, Land Use, Process Emissions</t>
  </si>
  <si>
    <t>c01b00, 00b050, 969696</t>
  </si>
  <si>
    <t>Electricity Generation (by Type)</t>
  </si>
  <si>
    <t>Electricity Capacity (by Type)</t>
  </si>
  <si>
    <t>CO2e Emissions (by Sector)</t>
  </si>
  <si>
    <t>CO2e Emissions (by Source Type)</t>
  </si>
  <si>
    <t>Primary Energy Consumption (by Type)</t>
  </si>
  <si>
    <t>quads / year</t>
  </si>
  <si>
    <t>Geothermal, Liquid Biofuels, Biomass, Solar, Wind, Hydro, Nuclear, Petroleum, Natural Gas, Lignite, Hard Coal</t>
  </si>
  <si>
    <t>CO2e Emissions</t>
  </si>
  <si>
    <t>620e7a, bfb088, 00b050, ffff00, c2dffd, 004185, 04ffaf, 000000, c01b00, 004d10, 969696</t>
  </si>
  <si>
    <t>billion 2012 złoty / year, billion 2012 złoty / year</t>
  </si>
  <si>
    <t>billion 2012 złoty / year</t>
  </si>
  <si>
    <t>2012 złoty / ton CO2e abated, Annual average abatement potential (MtCO2e)</t>
  </si>
  <si>
    <t>Buildings, Transportation, Electricity, Industry, District Heating, Land Use</t>
  </si>
  <si>
    <t>087bf1, c01b00, ffff00, 969696, 620e7a, 00b050</t>
  </si>
  <si>
    <t>40% Under 2005 Levels</t>
  </si>
  <si>
    <t>Scenario_40PercUnder2005.cin</t>
  </si>
  <si>
    <t>European Commission Suggested Target</t>
  </si>
  <si>
    <t>In 2016, the European Commission suggested that Poland aim to reduce emissions in 2030 by 7% relative to 2005 levels.</t>
  </si>
  <si>
    <t>40% Reduction vs. 2005 Levels</t>
  </si>
  <si>
    <t>The European Union announed a goal to reduce emissions by 80% relative to 2005 levels in 2050.  This target represents Poland contributing to this goal by reducing its emissions by 40% relative to 2005 levels.</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</si>
  <si>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**Implementation schedule:** This policy takes effect fully in 2017. // **Guidance for setting values:** The feebate is set as a fraction of the global best practice feebate rate.  The global best practice feebate rate is $2000/(.01 gal/mile), or 7,900zł/(.024 l/km), results in a $2000 (7,900zł) fee on a car that achieves 20 mpg (8.5 l/km) when the pivot point is 25 mpg (10.6 l/km).  (20 mpg is 0.04 gpm.  25 mpg is 0.05 gpm.  The difference is -.01 gpm.  So in order to levy a $2000 fee on the 20 mpg car when the pivot point is 25 mpg, we need a rate of $2000/.01 gpm.)</t>
  </si>
  <si>
    <t>**Description:** This policy specifies a percentage improvement in fuel economy (distance traveled on the same quantity of fuel with the same cargo or passenger loading) due to fuel economy standards for new light-duty vehicles (primarily cars and SUVs). // **Implementation schedule:** This policy is phased in linearly from 2017-2050. // **Guidance for setting values:** Euro 6 standards require a fuel economy equivalent value of 4 l/100km for new vehicles sold in 2021 or later.  Therefore, a 20% increase in fuel economy will result in a 2050 fuel economy of 3.4 l/100km.</t>
  </si>
  <si>
    <t>**Description:** This policy specifies a percentage improvement in fuel economy (distance traveled on the same quantity of fuel with the same cargo or passenger loading) due to fuel economy standards for new heavy-duty vehicles (trucks and buses). // **Implementation schedule:** This policy is phased in linearly from 2017-2050. // **Guidance for setting values:** Euro 6 standards for trucks and buses in Europe require a fuel economy equivalent value of 34.5 l/100km and assume that fuel economy will improve by 1%/year through 2030.</t>
  </si>
  <si>
    <t>**Description:** This policy specifies a percentage improvement in fuel economy (distance traveled on the same quantity of fuel with the same cargo or passenger loading) due to fuel economy standards for new aircraft. // **Implementation schedule:** This policy is phased in linearly from 2017-2050. // **Guidance for setting values:** New passenger aircraft fuel economy is projected to improve roughly 29% from 2016-2050 in the BAU case.</t>
  </si>
  <si>
    <t xml:space="preserve">**Description:** This policy specifies a percentage improvement in fuel economy (distance traveled on the same quantity of fuel with the same cargo or passenger loading) due to fuel economy standards for new trains. // **Implementation schedule:** This policy is phased in linearly from 2017-2050. // **Guidance for setting values:** New freight train fuel economy is projected to improve roughly 26% from 2016-2050 in the BAU case. </t>
  </si>
  <si>
    <t>**Description:** This policy specifies a percentage improvement in fuel economy (distance traveled on the same quantity of fuel with the same cargo or passenger loading) due to fuel economy standards for new ships. // **Implementation schedule:** This policy is phased in linearly from 2017-2050. // **Guidance for setting values:** New freight ship fuel economy is projected to improve roughly 30% from 2016-2050 in the BAU case.</t>
  </si>
  <si>
    <t>**Description:** This policy specifies a percentage improvement in fuel economy (distance traveled on the same quantity of fuel with the same cargo or passenger loading) due to fuel economy standards for new motorbikes. // **Implementation schedule:** This policy is phased in linearly from 2017-2050. // **Guidance for setting values:** New motorbike fuel economy is not projected to change significantly from 2016-2050 in the BAU case.</t>
  </si>
  <si>
    <t>**Description:** This policy causes a fraction of the light-duty vehicles (cars and SUVs) using fuels other than electricity to be replaced by electricity-using cars and SUVs.  The percentage specified here refers to the fleet composition in 2050, not sales in 2050. // **Implementation schedule:** This policy is phased in linearly from 2017-2050. // **Guidance for setting values:** Poland has very few electric light-duty vehicles today, but the government has announced a target of 1 million electric vehicles on the roads by 2025.</t>
  </si>
  <si>
    <t>http://wbj.pl/gowin-electric-buses-coming-to-polish-cities/</t>
  </si>
  <si>
    <t>**Description:** This policy causes a fraction of passenger buses using fuels other than electricity to be replaced by electricity-using passenger buses.  The percentage specified here refers to the fleet composition in 2050, not sales in 2050. // **Implementation schedule:** This policy is phased in linearly from 2017-2050. // **Guidance for setting values:** 21 Polish cities have joined a program launched by the Minister of Science and Higher Education that supports procurement of electric buses.  If the program expands quickly and comes to encompass half of all bus procurement, the share of electric buses on the road in 2050 could exceed 25%, given bus fleet turnover time.</t>
  </si>
  <si>
    <t>**Description:** This policy replaces the specified fraction of newly sold non-electric components in urban, residential buildings with electricity-using building components. // **Implementation schedule:** This policy is phased in linearly from 2017-2050.</t>
  </si>
  <si>
    <t>**Description:** This policy replaces the specified fraction of newly sold non-electric components in rural, residential buildings with electricity-using building components. // **Implementation schedule:** This policy is phased in linearly from 2017-2050.</t>
  </si>
  <si>
    <t>**Description:** This policy replaces the specified fraction of newly sold non-electric components in commercial buildings with electricity-using building components. // **Implementation schedule:** This policy is phased in linearly from 2017-2050.</t>
  </si>
  <si>
    <t>**Description:** This policy tightens energy efficiency standards for heating systems in urban, residential buildings.  The policy only applies to newly sold heating systems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</si>
  <si>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</si>
  <si>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urban, residential building envelopes.  The policy only applies to newly sold building envelope components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</si>
  <si>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lighting in urban, residential buildings.  The policy only applies to newly sold lighting components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</si>
  <si>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appliances in urban, residential buildings.  The policy only applies to newly sold appliances each year (whether for new buildings or replacement of old appliances in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</si>
  <si>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other energy-using components in urban, residential buildings.  The policy only applies to newly sold components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</si>
  <si>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heating systems in rural, residential buildings.  The policy only applies to newly sold heating systems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</si>
  <si>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</si>
  <si>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rural, residential building envelopes.  The policy only applies to newly sold building envelope components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</si>
  <si>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lighting in rural, residential buildings.  The policy only applies to newly sold lighting components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</si>
  <si>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appliances in rural, residential buildings.  The policy only applies to newly sold appliances each year (whether for new buildings or replacement of old appliances in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</si>
  <si>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other energy-using components in rural, residential buildings.  The policy only applies to newly sold components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</si>
  <si>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heating systems in commercial buildings.  The policy only applies to newly sold heating systems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</si>
  <si>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</si>
  <si>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commercial building envelopes.  The policy only applies to newly sold building envelope components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</si>
  <si>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lighting in commercial buildings.  The policy only applies to newly sold lighting components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</si>
  <si>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appliances in commercial buildings.  The policy only applies to newly sold appliances each year (whether for new buildings or replacement of old appliances in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</si>
  <si>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tightens energy efficiency standards for other energy-using components in commercial buildings.  The policy only applies to newly sold components each year (whether for new buildings or replacement of old components of existing buildings). // **Implementation schedule:** This policy is phased in linearly from 2017-2050. // **Guidance for setting values:** Guidance for Poland is based on observations from the U.S.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exist in Poland, but detailed data are not yet available.</t>
  </si>
  <si>
    <t>**Description:** This policy requires at least the specified percentage of total retail electricity demand to be generated by residential and commercial buildings' distributed solar systems (typically rooftop PV). // **Implementation schedule:** This policy is phased in linearly from 2017-2050. // **Guidance for setting values:** Germany, with a climate similar to that of Poland, attained more than 5% of its electricity from distributed solar PV in 2012.  Much higher percentages are likely possible by 2050.</t>
  </si>
  <si>
    <t>**Description:** This policy causes the government to reimburse building owners for a percentage of the cost of new distributed solar PV capacity that is installed on or around buildings. // **Implementation schedule:** This policy takes effect fully in 2017. // **Guidance for setting values:** Poland does not currently offer any subsidy for solar PV systems.  Subsidies for PV installations vary across Europe. As an example, Austria offers a subsidy of up to 40% of the installed price of solar systems.</t>
  </si>
  <si>
    <t>**Description:** This policy represents a modest rebate paid to customers who purchase energy-efficient heating equipment.  Typical rebate amounts represented by this policy are $50-100 (200-400zł) for a clothes washer and $25-50 (100-200zł) for a dishwasher or refrigerator. // **Implementation schedule:** This policy takes effect fully in 2017.</t>
  </si>
  <si>
    <t>**Description:** This policy represents a modest rebate paid to customers who purchase energy-efficient cooling and ventilation equipment.  Typical rebate amounts represented by this policy are $50-100 (200-400zł) for a clothes washer and $25-50 (100-200zł) for a dishwasher or refrigerator. // **Implementation schedule:** This policy takes effect fully in 2017.</t>
  </si>
  <si>
    <t>**Description:** This policy represents a modest rebate paid to customers who purchase energy-efficient appliances.  Typical rebate amounts represented by this policy are $50-100 (200-400zł) for a clothes washer and $25-50 (100-200zł) for a dishwasher or refrigerator. // **Implementation schedule:** This policy takes effect fully in 2017.</t>
  </si>
  <si>
    <t>**Description:** This policy prevents new biomass capacity from being built or deployed. // **Implementation schedule:** This policy takes effect fully in 2017.</t>
  </si>
  <si>
    <t>**Description:** This policy increases or decreases the amount of electricity exported from Poland to the Czech Republic, Germany, Sweden, Slovakia, Belarus, and Ukraine.  It does not cause the construction or removal of transmission lines linking these countries. // **Implementation schedule:** This policy takes effect fully in 2017. // **Guidance for setting values:** From 2011-2015, electricity exports from Poland grew by 23%.</t>
  </si>
  <si>
    <t>**Description:** This policy increases or decreases the amount of electricity imported to Poland from the Czech Republic, Germany, Sweden, Slovakia, Belarus, and Ukraine.  It does not cause the construction or removal of transmission lines linking these countries. // **Implementation schedule:** This policy takes effect fully in 2017. // **Guidance for setting values:** From 2011-2015, electricity imports into Poland grew by 108%.</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</si>
  <si>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**Implementation schedule:** This policy is phased in linearly from 2017-2050. // **Guidance for setting values:** A 100% setting provides for an additional 1.5 GW of demand response capacity in 2050 (on top of a BAU quantity of 1 GW).</t>
  </si>
  <si>
    <t>**Description:** This policy prevents new hard coal capacity from being built or deployed. // **Implementation schedule:** This policy takes effect fully in 2017.</t>
  </si>
  <si>
    <t>**Description:** This policy causes the specified quantity of otherwise non-retiring hard coal capacity to be retired each year. // **Implementation schedule:** This policy takes effect fully in 2017.</t>
  </si>
  <si>
    <t>**Description:** This policy causes the specified quantity of otherwise non-retiring lignite capacity to be retired each year. // **Implementation schedule:** This policy takes effect fully in 2017.</t>
  </si>
  <si>
    <t>**Description:** This policy causes grid-scale electricity storage from chemical batteries to grow at the specified percentage, annually, above the amount predicted in the BAU Scenario. // **Implementation schedule:** This policy takes effect fully in 2017. // **Guidance for setting values:** In the BAU case, Poland's installed battery capacity reaches 0.2 GW in 2050. A policy setting of 16% increases this amount to 32.6 GW in 2050.</t>
  </si>
  <si>
    <t>**Description:** This policy causes additional transmission capacity to be built relative to the BAU case.  Transmission increases the flexibility of the grid, allowing for the integration of more wind and solar PV, if the electricity system is flexibility-constrained. // **Implementation schedule:** This policy is phased in linearly from 2017-2050. // **Guidance for setting values:** In the BAU case, there is no forecast increase in transmission capacity within Poland.</t>
  </si>
  <si>
    <t>**Description:** This policy specifies the reduction in downtime (time spent not generating power) for onshore wind plants constructed during the model run. // **Implementation schedule:** This policy is phased in linearly from 2017-2050.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The average capacity factor of new turbines in the BAU case is roughly 25%, so an improvement to 35% might be represented as a 13% setting of this policy lever.</t>
  </si>
  <si>
    <t>**Description:** This policy specifies the reduction in downtime (time spent not generating power) for offshore wind plants constructed during the model run. // **Implementation schedule:** This policy is phased in linearly from 2017-2050.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(This figure refers to onshore wind, but improvement potential for offshore wind technology may be similar.)  The average capacity factor of new offshore turbines in the BAU case is roughly 41%, so an improvement to 51% might be represented as a 17% setting of this policy lever.</t>
  </si>
  <si>
    <t>**Description:** This policy specifies the reduction in transmission and distribution losses that will be achieved by 2050. // **Implementation schedule:** This policy is phased in linearly from 2017-2050. // **Guidance for setting values:** Poland has transmission and distribution losses of about 6%.  Germany, Japan, Finland, and the Netherlands have T&amp;D losses of around 4%.  Therefore, a 33% policy setting would cause Poland to match these countries' current level of T&amp;D losses by 2050.</t>
  </si>
  <si>
    <t>złoty/MWh</t>
  </si>
  <si>
    <t>**Description:** This policy is a subsidy paid by the government to suppliers of electricity per unit of electricity generated from nuclear energy. // **Implementation schedule:** This policy takes effect fully in 2017. // **Guidance for setting values:** Renewable energy subsidies, often referred to as feed-in tariffs (FiTs), vary across Europe.  For solar PV, Great Britain has a FiT of 0.0073 €/kWh, while Switzerland has a FiT of 0.137 €/kWh. (One Euro equals 4.25 złoty or 1.1 USD.)</t>
  </si>
  <si>
    <t>**Description:** This policy is a subsidy paid by the government to suppliers of electricity per unit of electricity generated from onshore wind // **Implementation schedule:** This policy takes effect fully in 2017. // **Guidance for setting values:** Renewable energy subsidies, often referred to as feed-in tariffs (FiTs), vary across Europe.  For solar PV, Great Britain has a FiT of 0.0073 €/kWh, while Switzerland has a FiT of 0.137 €/kWh. (One Euro equals 4.25 złoty or 1.1 USD.)</t>
  </si>
  <si>
    <t>**Description:** This policy is a subsidy paid by the government to suppliers of electricity per unit of electricity generated from photovoltaic solar panels. // **Implementation schedule:** This policy takes effect fully in 2017. // **Guidance for setting values:** Renewable energy subsidies, often referred to as feed-in tariffs (FiTs), vary across Europe.  For solar PV, Great Britain has a FiT of 0.0073 €/kWh, while Switzerland has a FiT of 0.137 €/kWh. (One Euro equals 4.25 złoty or 1.1 USD.)</t>
  </si>
  <si>
    <t>**Description:** This policy is a subsidy paid by the government to suppliers of electricity per unit of electricity generated from solar heat to power systems. // **Implementation schedule:** This policy takes effect fully in 2017. // **Guidance for setting values:** Renewable energy subsidies, often referred to as feed-in tariffs (FiTs), vary across Europe.  For solar PV, Great Britain has a FiT of 0.0073 €/kWh, while Switzerland has a FiT of 0.137 €/kWh. (One Euro equals 4.25 złoty or 1.1 USD.)</t>
  </si>
  <si>
    <t>**Description:** This policy is a subsidy paid by the government to suppliers of electricity per unit of electricity generated from biomass. // **Implementation schedule:** This policy takes effect fully in 2017. // **Guidance for setting values:** Renewable energy subsidies, often referred to as feed-in tariffs (FiTs), vary across Europe.  For solar PV, Great Britain has a FiT of 0.0073 €/kWh, while Switzerland has a FiT of 0.137 €/kWh. (One Euro equals 4.25 złoty or 1.1 USD.)</t>
  </si>
  <si>
    <t>**Description:** This policy is a subsidy paid by the government to suppliers of electricity per unit of electricity generated from offshore wind. // **Implementation schedule:** This policy takes effect fully in 2017. // **Guidance for setting values:** Renewable energy subsidies, often referred to as feed-in tariffs (FiTs), vary across Europe.  For solar PV, Great Britain has a FiT of 0.0073 €/kWh, while Switzerland has a FiT of 0.137 €/kWh. (One Euro equals 4.25 złoty or 1.1 USD.)</t>
  </si>
  <si>
    <t>**Description:** This policy reduces fuel consumption in the industry sector by increasing the use of cogeneration (also known as combined heat and power) and recovery of waste heat (to perform useful work). // **Implementation schedule:** This policy is phased in linearly from 2017-2050. // **Guidance for setting values:** A setting of 100% reduces fuel used in industry by 2.8% in 2050.</t>
  </si>
  <si>
    <t>**Description:** This policy reduces CO2 emissions from the cement industry by substituing other inputs, such as fly ash, for a portion of the clinker in cement. // **Implementation schedule:** This policy is phased in linearly from 2017-2050. // **Guidance for setting values:**  A setting of 100% reduces process emissions from cement manufacturing by 8%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</si>
  <si>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**Implementation schedule:** This policy is phased in linearly from 2017-2050. // **Guidance for setting values:** A setting of 100% reduces fuel used in industry by 1.6-8.8% in 2050, depending on the industry.</t>
  </si>
  <si>
    <t>**Description:** This policy reduces fuel consumption in the cement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Guidance for Poland is based on observations in the U.S.  In "Reinventing Fire" (2011), Rocky Mountain Institute estimates that the savings potential from "efficient technology" in industry by 2050 is roughly 8% in the U.S.  A similar percentage may be possible in Poland, but detailed data are not yet available.</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</si>
  <si>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Guidance for Poland is based on observations in the U.S.  In "Reinventing Fire" (2011), Rocky Mountain Institute estimates that the savings potential from "efficient technology" in industry by 2050 is roughly 8% in the U.S.  A similar percentage may be possible in Poland, but detailed data are not yet available.</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</si>
  <si>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Guidance for Poland is based on observations in the U.S.  In "Reinventing Fire" (2011), Rocky Mountain Institute estimates that the savings potential from "efficient technology" in industry by 2050 is roughly 8% in the U.S.  A similar percentage may be possible in Poland, but detailed data are not yet available.</t>
  </si>
  <si>
    <t>**Description:** This policy reduces fuel consumption in the chemicals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Guidance for Poland is based on observations in the U.S.  In "Reinventing Fire" (2011), Rocky Mountain Institute estimates that the savings potential from "efficient technology" in industry by 2050 is roughly 8% in the U.S.  A similar percentage may be possible in Poland, but detailed data are not yet available.</t>
  </si>
  <si>
    <t>**Description:** This policy reduces fuel consumption in the mining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Guidance for Poland is based on observations in the U.S.  In "Reinventing Fire" (2011), Rocky Mountain Institute estimates that the savings potential from "efficient technology" in industry by 2050 is roughly 8% in the U.S.  A similar percentage may be possible in Poland, but detailed data are not yet available.</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</si>
  <si>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Guidance for Poland is based on observations in the U.S.  In "Reinventing Fire" (2011), Rocky Mountain Institute estimates that the savings potential from "efficient technology" in industry by 2050 is roughly 8% in the U.S.  A similar percentage may be possible in Poland, but detailed data are not yet available.</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</si>
  <si>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Guidance for Poland is based on observations in the U.S.  In "Reinventing Fire" (2011), Rocky Mountain Institute estimates that the savings potential from "efficient technology" in industry by 2050 is roughly 8% in the U.S.  A similar percentage may be possible in Poland, but detailed data are not yet available.</t>
  </si>
  <si>
    <t>**Description:** This policy reduces fuel consumption in other industries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Guidance for Poland is based on observations in the U.S.  In "Reinventing Fire" (2011), Rocky Mountain Institute estimates that the savings potential from "efficient technology" in industry by 2050 is roughly 8% in the U.S.  A similar percentage may be possible in Poland, but detailed data are not yet available.</t>
  </si>
  <si>
    <t>**Description:** This policy reduces greenhouse gas emissions from the industry sector by switching the fuel used by facilities from hard coal to natural gas. // **Implementation schedule:** This policy is phased in linearly from 2017-2050. // **Guidance for setting values:** In the BAU scenario, 17% of industry fuel use in 2050 is from coal. A policy setting of 25% reduces coal use in industry in 2050 to 12.8%.</t>
  </si>
  <si>
    <t>**Description:** This policy reduces greenhouse gas emissions from the industry sector by switching the fuel used by facilities from natural gas to electricity. // **Implementation schedule:** This policy is phased in linearly from 2017-2050. // **Guidance for setting values:** In the BAU scenario, 36% of industry fuel use in 2050 is from natural gas. A policy setting of 25% reduces natural use in industry in 2050 to 27%.</t>
  </si>
  <si>
    <t>**Description:** This policy reduces methane emissions from the industry sector by increasing the capture of methane that is currently being released into the atmosphere (for example, from leaks in pipes or decomposition of trash in landfills). // **Implementation schedule:** This policy is phased in linearly from 2017-2050. // **Guidance for setting values:** A setting of 100% reduces methane emissions from industry by 7.8 million metric tons CO2e in 2050.</t>
  </si>
  <si>
    <t>**Description:** This policy reduces methane emissions from the industry sector by increasing the burning of methane that is currently being released into the atmosphere due to industrial processes. // **Implementation schedule:** This policy is phased in linearly from 2017-2050. // **Guidance for setting values:** A setting of 100% reduces methane emissions by 0.8 million metric tons CO2e in 2050.</t>
  </si>
  <si>
    <t>**Description:** This policy reduces emissions of high-GWP, fluorinated gases (F-gases) from the inudstry sector by improving production processes and by substituing less-harmful chemicals. // **Implementation schedule:** This policy is phased in linearly from 2017-2050. // **Guidance for setting values:** A setting of 100% reduces emissions of F-gases by 12.5 million metric tons CO2e in 2050.</t>
  </si>
  <si>
    <t>**Description:** This policy reduces emissions of greenhouse gases from the inudstry sector by improving worker training and equipment maintenance. // **Implementation schedule:** This policy is phased in linearly from 2017-2050. // **Guidance for setting values:** A setting of 100% reduces CO2e emissions by 0.05 million metrics tons in 2050.</t>
  </si>
  <si>
    <t>**Description:** This policy increases the sequestration of CO2 by planting forests.  Planted forests are assumed to be managed with best practices and are not used for timber harvesting. // **Implementation schedule:** This policy is phased in linearly from 2017-2050. // **Guidance for setting values:** If this policy is fully implemented, the afforestation/reforestation rate reaches 88 thousand acres per year in 2050 (roughly equal to 0.1% of the land area of Poland per year).</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</si>
  <si>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**Implementation schedule:** This policy is phased in linearly from 2017-2050.</t>
  </si>
  <si>
    <t>**Description:** This policy reduces greenhouse gas emissions from agriculture through livestock-related measures, such as feed supplements or drugs to prevent enteric methane formation. // **Implementation schedule:** This policy is phased in linearly from 2017-2050.</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</si>
  <si>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**Implementation schedule:** This policy is phased in linearly from 2017-2050. // **Guidance for setting values:** In the BAU Scenario, the fraction of heat derived from CHP plants is constant at 63%.  Therefore, a policy setting of 50% would increase the CHP fraction to 82% in 2050.</t>
  </si>
  <si>
    <t>**Description:** This policy causes a percentage of the district heat that would be generated by burning coal to instead be generated by burning natural gas. // **Implementation schedule:** This policy is phased in linearly from 2017-2050. // **Guidance for setting values:** In the BAU Scenario, the fraction of heat derived from coal is constant at 82% and from natural gas is constant at 9%.  Therefore, a policy setting of 50% would increase the natural gas fraction to 50% in 2050.</t>
  </si>
  <si>
    <t>**Description:** This policy specifies the fraction of the potential annual amount of carbon capture and sequestration (CCS) that is achieved in 2050, above the amount predicted in the business-as-usual scenario. // **Implementation schedule:** This policy is phased in linearly from 2017-2050. // **Guidance for setting values:** If this policy is fully implemented, Poland will sequester an additional 87 million tons of CO2 in 2050 (on top of a BAU Scenario quantity of 0 tons).</t>
  </si>
  <si>
    <t>**Description:** This policy applies a tax on fuels used in the Transportation Sector based on their their greenhouse gas emissions.  It also increases the base cost of vehicles according to their embedded carbon content. // **Implementation schedule:** This policy is phased in linearly from 2017-2050. // **Guidance for setting values:** Poland is a part of the ETS (European Trade System).  As part of the BAU case, permit prices are projected to reach €5/ton by 2020, €20/ton by 2025, €40/ton by 2035, and €56/ton by 2050.  (One Euro equals 4.25 złoty or 1.1 USD).</t>
  </si>
  <si>
    <t>**Description:** This policy applies a tax on fuels used in the Electricity Sector based on their their greenhouse gas emissions.  It also increases the base cost of new power plants according to their embedded carbon content. // **Implementation schedule:** This policy is phased in linearly from 2017-2050. // **Guidance for setting values:** Poland is a part of the ETS (European Trade System).  As part of the BAU case, permit prices are projected to reach €5/ton by 2020, €20/ton by 2025, €40/ton by 2035, and €56/ton by 2050.  (One Euro equals 4.25 złoty or 1.1 USD).</t>
  </si>
  <si>
    <t>**Description:** This policy applies a tax on fuels used in residential buildings based on their their greenhouse gas emissions.  It also increases the base cost of building components according to their embedded carbon content. // **Implementation schedule:** This policy is phased in linearly from 2017-2050. // **Guidance for setting values:** Poland is a part of the ETS (European Trade System).  As part of the BAU case, permit prices are projected to reach €5/ton by 2020, €20/ton by 2025, €40/ton by 2035, and €56/ton by 2050.  (One Euro equals 4.25 złoty or 1.1 USD).</t>
  </si>
  <si>
    <t>**Description:** This policy applies a tax on fuels used in commercial buildings based on their their greenhouse gas emissions.  It also increases the base cost of building components according to their embedded carbon content. // **Implementation schedule:** This policy is phased in linearly from 2017-2050. // **Guidance for setting values:** Poland is a part of the ETS (European Trade System).  As part of the BAU case, permit prices are projected to reach €5/ton by 2020, €20/ton by 2025, €40/ton by 2035, and €56/ton by 2050.  (One Euro equals 4.25 złoty or 1.1 USD).</t>
  </si>
  <si>
    <t>**Description:** This policy applies a tax on fuels used in the Industry Sector based on their their greenhouse gas emissions.  It also affects Industrial production levels based on changes in the base cost of capital equipment according to its embedded carbon content. // **Implementation schedule:** This policy is phased in linearly from 2017-2050. // **Guidance for setting values:** Poland is a part of the ETS (European Trade System).  As part of the BAU case, permit prices are projected to reach €5/ton by 2020, €20/ton by 2025, €40/ton by 2035, and €56/ton by 2050.  (One Euro equals 4.25 złoty or 1.1 USD).</t>
  </si>
  <si>
    <t>złoty/metric ton CO2e</t>
  </si>
  <si>
    <t>**Description:** This policy reduces the subsidies paid for the production of hard coal in the BAU case. // **Implementation schedule:** This policy is phased in linearly from 2017-2050.</t>
  </si>
  <si>
    <t>**Description:** This policy reduces the subsidies paid for the production of natural gas in the BAU case. // **Implementation schedule:** This policy is phased in linearly from 2017-2050.</t>
  </si>
  <si>
    <t>**Description:** This policy increases the tax rate for electricity.  It is expressed as a percentage of the BAU Scenario price, which includes sales and excise taxes. // **Implementation schedule:** This policy is phased in linearly from 2017-2050. // **Guidance for setting values:** In Poland, all fuels are subject to a 23% VAT in the BAU case.</t>
  </si>
  <si>
    <t>**Description:** This policy increases the tax rate for natural gas.  It is expressed as a percentage of the BAU Scenario price, which includes sales and excise taxes. // **Implementation schedule:** This policy is phased in linearly from 2017-2050. // **Guidance for setting values:** In Poland, all fuels are subject to a 23% VAT in the BAU case.</t>
  </si>
  <si>
    <t>**Description:** This policy increases the tax rate for hard coal.  It is expressed as a percentage of the BAU Scenario price, which includes sales and excise taxes. // **Implementation schedule:** This policy is phased in linearly from 2017-2050. // **Guidance for setting values:** In Poland, all fuels are subject to a 23% VAT in the BAU case.</t>
  </si>
  <si>
    <t>**Description:** This policy increases the tax rate for petroleum gasoline.  It is expressed as a percentage of the BAU Scenario price, which includes sales and excise taxes. // **Implementation schedule:** This policy is phased in linearly from 2017-2050. // **Guidance for setting values:** In Poland, all fuels are subject to a 23% VAT in the BAU case.</t>
  </si>
  <si>
    <t>**Description:** This policy increases the tax rate for petroleum diesel.  It is expressed as a percentage of the BAU Scenario price, which includes sales and excise taxes. // **Implementation schedule:** This policy is phased in linearly from 2017-2050. // **Guidance for setting values:** In Poland, all fuels are subject to a 23% VAT in the BAU case.</t>
  </si>
  <si>
    <t>**Description:** This policy increases the tax rate for lignite.  It is expressed as a percentage of the BAU Scenario price, which includes sales and excise taxes. // **Implementation schedule:** This policy is phased in linearly from 2017-2050. // **Guidance for setting values:** In Poland, all fuels are subject to a 23% VAT in the BAU case.</t>
  </si>
  <si>
    <t>Output Buildings Sector CO2e Emissions; Output Transportation Sector CO2e Emissions; Output Electricity Sector CO2e Emissions; Output Industry Sector CO2e Emissions; Output District Heating Sector CO2e Emissions; Output LULUCF Anthropogenic CO2e Emissions</t>
  </si>
  <si>
    <t>Output Energy Related CO2e Emissions; Output LULUCF Anthropogenic CO2e Emissions; Output Process Emissions in CO2e</t>
  </si>
  <si>
    <t>Output First Year NPV of Capital Fuel and OM Expenditures through This Year; Output Cumulative Total CO2e Emissions</t>
  </si>
  <si>
    <t>Output Total Change in Capital Fuel and OM Expenditures; Output Total Change in Capital Fuel and OM Expenditures with Revenue Neutral Carbon Tax</t>
  </si>
  <si>
    <t>Output Total Change in Outlays; Output Total Change in Outlays with Revenue Neutral Carbon Tax</t>
  </si>
  <si>
    <t>Output Change in Government Cash Flow; Output Change in Industry Cash Flow; Output Change in Consumer Cash Flow; Output Change in Cash Flow for Capital Equipment Suppliers; Output Change in Cash Flow for Electricity Suppliers; Output Change in Cash Flow for Coal and Mineral Suppliers; Output Change in Cash Flow for Petroleum and Natural Gas Suppliers; Output Change in Cash Flow for Biomass and Biofuel Suppliers</t>
  </si>
  <si>
    <t>Output Geothermal Electricity Output; Output Biomass Electricity Output; Output Solar Thermal Electricity Output; Output Distributed Solar PV Output; Output Solar PV Electricity Output; Output Onshore Wind Electricity Output; Output Offshore Wind Electricity Output; Output Hydro Electricity Output; Output Nuclear Electricity Output; Output Non Solar Distributed Output; Output Petroleum Electricity Output; Output Natural Gas Peaker Electricity Output; Output Natural Gas Nonpeaker Electricity Output; Output Lignite Electricity Output; Output Hard Coal Electricity Output</t>
  </si>
  <si>
    <t>Output Change in Geothermal Electricity Output; Output Change in Biomass Electricity Output; Output Change in Solar Thermal Electricity Output; Output Change in Distributed Solar PV Output; Output Change in Solar PV Electricity Output; Output Change in Onshore Wind Electricity Output; Output Change in Offshore Wind Electricity Output; Output Change in Hydro Electricity Output; Output Change in Nuclear Electricity Output; Output Change in Petroleum Electricity Output; Output Change in Natural Gas Peaker Electricity Output; Output Change in Natural Gas Nonpeaker Electricity Output; Output Change in Lignite Electricity Output; Output Change in Hard Coal Electricity Output</t>
  </si>
  <si>
    <t>Output Geothermal Electricity Generation Capacity; Output Biomass Electricity Generation Capacity; Output Solar Thermal Electricity Generation Capacity; Output Distributed Solar PV Capacity; Output Solar PV Electricity Generation Capacity; Output Onshore Wind Electricity Generation Capacity; Output Offshore Wind Electricity Generation Capacity; Output Hydro Electricity Generation Capacity; Output Nuclear Electricity Generation Capacity; Output Non Solar Distributed Capacity; Output Petroleum Electricity Generation Capacity; Output Natural Gas Peaker Electricity Generation Capacity; Output Natural Gas Nonpeaker Electricity Generation Capacity; Output Lignite Electricity Generation Capacity; Output Hard Coal Electricity Generation Capacity</t>
  </si>
  <si>
    <t>Output Change in Geothermal Electricity Generation Capacity; Output Change in Biomass Electricity Generation Capacity; Output Change in Solar Thermal Electricity Generation Capacity; Output Change in Distributed Solar Capacity; Output Change in Solar PV Electricity Generation Capacity; Output Change in Onshore Wind Electricity Generation Capacity; Output Change in Offshore Wind Electricity Generation Capacity; Output Change in Hydro Electricity Generation Capacity; Output Change in Nuclear Electricity Generation Capacity; Output Change in Petroleum Electricity Generation Capacity; Output Change in Natural Gas Peaker Electricity Generation Capacity; Output Change in Natural Gas Nonpeaker Electricity Generation Capacity; Output Change in Lignite Electricity Generation Capacity; Output Change in Hard Coal Electricity Generation Capacity</t>
  </si>
  <si>
    <t>Output Total Primary Energy Use by Type[geothermal]; Output Liquid Biofuels Primary Energy Use; Output Total Primary Energy Use by Type[biomass]; Output Total Primary Energy Use by Type[solar]; Output Total Primary Energy Use by Type[wind]; Output Total Primary Energy Use by Type[hydro]; Output Total Primary Energy Use by Type[nuclear]; Output Petroleum Fuels Primary Energy Use; Output Total Primary Energy Use by Type[natural gas]; Output Total Primary Energy Use by Type[lignite]; Output Total Primary Energy Use by Type[hard coal]</t>
  </si>
  <si>
    <t>Output Total Electricity Demand; Output Total Hard Coal Consumption; Output Total Lignite Consumption; Output Total Natural Gas Consumption; Output Total Petroleum Fuels Consumption</t>
  </si>
  <si>
    <t>Output Total CO2 Emissions; Output Total VOC Emissions; Output Total CO Emissions; Output Total NOx Emissions; Output Total PM10 Emissions; Output Total PM25 Emissions; Output Total SOx Emissions; Output Total BC Emissions; Output Total OC Emissions; Output Total CH4 Emissions; Output Total N2O Emissions; Output Total F Gas Emissions in CO2e</t>
  </si>
  <si>
    <t>**Description:** This policy specifies an increase in the fraction of potential electricity generation that must come from qualifying renewable sources (wind, solar, and biomass) in 2050.  This policy adds to BAU renewable portfolio standards, which rise from 13% in 2015 to 19% in 2020 and remain constant thereafter. // **Implementation schedule:** This policy is phased in linearly over the model run (and the model seeks to meet the resulting intermediate targets in each year). // **Guidance for setting values:** In the Energy Policy of Poland until 2030, the government predicts that renewables could make up 25% of Poland's generation capacity by 2030, which would imply a lever setting of 6% (on top of the 19% BAU RPS). That number could be higher by 2050, depending on the European Union's laws.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</si>
</sst>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0.0%"/>
    <numFmt numFmtId="165" formatCode="0.0000000"/>
    <numFmt numFmtId="166" formatCode="0.000E+00"/>
    <numFmt numFmtId="167" formatCode="###0;###0"/>
    <numFmt numFmtId="168" formatCode="0.0"/>
  </numFmts>
  <fonts count="18"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s>
  <fills count="8">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92D050"/>
        <bgColor indexed="64"/>
      </patternFill>
    </fill>
  </fills>
  <borders count="24">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7">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cellStyleXfs>
  <cellXfs count="108">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0" fillId="0" borderId="0" xfId="0" applyFill="1" applyAlignment="1">
      <alignment horizontal="left" wrapText="1"/>
    </xf>
    <xf numFmtId="0" fontId="3" fillId="0" borderId="0" xfId="0" applyFon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0" fillId="0" borderId="0" xfId="0" applyFont="1" applyFill="1" applyBorder="1" applyAlignment="1"/>
    <xf numFmtId="2" fontId="0" fillId="0" borderId="0" xfId="0" applyNumberFormat="1" applyAlignment="1"/>
    <xf numFmtId="164" fontId="0" fillId="0" borderId="2" xfId="0" applyNumberForma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8" fillId="2" borderId="21" xfId="0" applyFont="1" applyFill="1" applyBorder="1" applyAlignment="1">
      <alignment wrapText="1"/>
    </xf>
    <xf numFmtId="0" fontId="8" fillId="2" borderId="22"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0" fontId="8" fillId="2" borderId="0" xfId="0"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49" fontId="6"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3" fillId="0" borderId="0" xfId="0"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0" fontId="8" fillId="2" borderId="23" xfId="0" applyFont="1" applyFill="1" applyBorder="1" applyAlignment="1">
      <alignment wrapText="1"/>
    </xf>
    <xf numFmtId="49" fontId="0" fillId="7" borderId="0" xfId="0" applyNumberFormat="1" applyFont="1" applyFill="1" applyBorder="1" applyAlignment="1">
      <alignment wrapText="1"/>
    </xf>
    <xf numFmtId="0" fontId="0" fillId="0" borderId="0" xfId="0" applyAlignment="1"/>
    <xf numFmtId="0" fontId="0" fillId="0" borderId="0" xfId="0" applyAlignment="1">
      <alignment wrapText="1"/>
    </xf>
    <xf numFmtId="168" fontId="0" fillId="0" borderId="0" xfId="0" applyNumberFormat="1" applyAlignment="1">
      <alignment wrapText="1"/>
    </xf>
    <xf numFmtId="49" fontId="2" fillId="7" borderId="0" xfId="0" applyNumberFormat="1" applyFont="1" applyFill="1" applyBorder="1" applyAlignment="1">
      <alignment wrapText="1"/>
    </xf>
    <xf numFmtId="49" fontId="3" fillId="7" borderId="0" xfId="0" applyNumberFormat="1" applyFont="1" applyFill="1" applyBorder="1" applyAlignment="1">
      <alignment wrapText="1"/>
    </xf>
    <xf numFmtId="9" fontId="0" fillId="7" borderId="0" xfId="1" applyNumberFormat="1" applyFont="1" applyFill="1" applyBorder="1" applyAlignment="1">
      <alignment wrapText="1"/>
    </xf>
    <xf numFmtId="0" fontId="3" fillId="7" borderId="0" xfId="0" applyFont="1" applyFill="1" applyBorder="1" applyAlignment="1">
      <alignment wrapText="1"/>
    </xf>
    <xf numFmtId="1" fontId="0" fillId="7" borderId="0" xfId="0" applyNumberFormat="1" applyFont="1" applyFill="1" applyBorder="1" applyAlignment="1">
      <alignment wrapText="1"/>
    </xf>
    <xf numFmtId="0" fontId="0" fillId="7" borderId="0" xfId="0" applyNumberFormat="1" applyFont="1" applyFill="1" applyBorder="1" applyAlignment="1">
      <alignment horizontal="left" wrapText="1"/>
    </xf>
    <xf numFmtId="0" fontId="2" fillId="7" borderId="0" xfId="0" applyFont="1" applyFill="1" applyBorder="1" applyAlignment="1">
      <alignment wrapText="1"/>
    </xf>
    <xf numFmtId="0" fontId="0" fillId="7" borderId="0" xfId="0" applyFont="1" applyFill="1" applyBorder="1" applyAlignment="1">
      <alignment wrapText="1"/>
    </xf>
    <xf numFmtId="9" fontId="3" fillId="7" borderId="0" xfId="1" applyNumberFormat="1" applyFont="1" applyFill="1" applyBorder="1" applyAlignment="1">
      <alignment wrapText="1"/>
    </xf>
    <xf numFmtId="164" fontId="3" fillId="7" borderId="0" xfId="1" applyNumberFormat="1" applyFont="1" applyFill="1" applyBorder="1" applyAlignment="1">
      <alignment wrapText="1"/>
    </xf>
    <xf numFmtId="49" fontId="3" fillId="7" borderId="0" xfId="1" applyNumberFormat="1" applyFont="1" applyFill="1" applyBorder="1" applyAlignment="1">
      <alignment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xf numFmtId="9" fontId="0" fillId="7" borderId="0" xfId="0" applyNumberFormat="1" applyFont="1" applyFill="1" applyBorder="1" applyAlignment="1">
      <alignment wrapText="1"/>
    </xf>
  </cellXfs>
  <cellStyles count="7">
    <cellStyle name="Body: normal cell 2" xfId="5"/>
    <cellStyle name="Comma 6" xfId="6"/>
    <cellStyle name="Header: bottom row 2" xfId="4"/>
    <cellStyle name="Hyperlink" xfId="2" builtinId="8"/>
    <cellStyle name="Normal" xfId="0" builtinId="0"/>
    <cellStyle name="Normal 2" xfId="3"/>
    <cellStyle name="Percent" xfId="1"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xmlns=""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xmlns=""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xmlns=""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fas.org/sgp/crs/misc/R40562.pdf,%20p.3,%20paragraph%20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heetViews>
  <sheetFormatPr defaultColWidth="8.85546875" defaultRowHeight="15" x14ac:dyDescent="0.25"/>
  <cols>
    <col min="1" max="16384" width="8.85546875" style="11"/>
  </cols>
  <sheetData>
    <row r="1" spans="1:1" x14ac:dyDescent="0.25">
      <c r="A1" s="15" t="s">
        <v>124</v>
      </c>
    </row>
    <row r="3" spans="1:1" x14ac:dyDescent="0.25">
      <c r="A3" s="11" t="s">
        <v>125</v>
      </c>
    </row>
    <row r="4" spans="1:1" x14ac:dyDescent="0.25">
      <c r="A4" s="11" t="s">
        <v>182</v>
      </c>
    </row>
    <row r="5" spans="1:1" x14ac:dyDescent="0.25">
      <c r="A5" s="11" t="s">
        <v>130</v>
      </c>
    </row>
    <row r="6" spans="1:1" x14ac:dyDescent="0.25">
      <c r="A6" s="11" t="s">
        <v>126</v>
      </c>
    </row>
    <row r="8" spans="1:1" x14ac:dyDescent="0.25">
      <c r="A8" s="11" t="s">
        <v>127</v>
      </c>
    </row>
    <row r="9" spans="1:1" x14ac:dyDescent="0.25">
      <c r="A9" s="11" t="s">
        <v>128</v>
      </c>
    </row>
    <row r="10" spans="1:1" x14ac:dyDescent="0.25">
      <c r="A10" s="54" t="s">
        <v>129</v>
      </c>
    </row>
    <row r="11" spans="1:1" x14ac:dyDescent="0.25">
      <c r="A11" s="54"/>
    </row>
    <row r="12" spans="1:1" x14ac:dyDescent="0.25">
      <c r="A12" s="11" t="s">
        <v>131</v>
      </c>
    </row>
    <row r="13" spans="1:1" x14ac:dyDescent="0.25">
      <c r="A13" s="11" t="s">
        <v>132</v>
      </c>
    </row>
    <row r="14" spans="1:1" x14ac:dyDescent="0.25">
      <c r="A14" s="11" t="s">
        <v>133</v>
      </c>
    </row>
    <row r="23" spans="1:1" x14ac:dyDescent="0.25">
      <c r="A23" s="11" t="s">
        <v>701</v>
      </c>
    </row>
    <row r="24" spans="1:1" x14ac:dyDescent="0.25">
      <c r="A24" s="11">
        <f>MAX(PolicyLevers!H2:H1001)</f>
        <v>187</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0"/>
  <sheetViews>
    <sheetView tabSelected="1" topLeftCell="K1" workbookViewId="0">
      <pane ySplit="1" topLeftCell="A134" activePane="bottomLeft" state="frozen"/>
      <selection pane="bottomLeft" activeCell="O139" sqref="O139"/>
    </sheetView>
  </sheetViews>
  <sheetFormatPr defaultColWidth="9.140625" defaultRowHeight="15" x14ac:dyDescent="0.25"/>
  <cols>
    <col min="1" max="1" width="18" style="5" customWidth="1"/>
    <col min="2" max="2" width="28.42578125" style="5" customWidth="1"/>
    <col min="3" max="3" width="28.42578125" style="2" customWidth="1"/>
    <col min="4" max="5" width="18.85546875" style="5" customWidth="1"/>
    <col min="6" max="7" width="23.140625" style="5" customWidth="1"/>
    <col min="8" max="8" width="19.42578125" style="59" customWidth="1"/>
    <col min="9" max="9" width="21.28515625" style="6" customWidth="1"/>
    <col min="10" max="10" width="21.28515625" style="5" customWidth="1"/>
    <col min="11" max="11" width="19" style="5" customWidth="1"/>
    <col min="12" max="13" width="19.140625" style="2" customWidth="1"/>
    <col min="14" max="14" width="28.42578125" style="5" customWidth="1"/>
    <col min="15" max="15" width="117.28515625" style="5" customWidth="1"/>
    <col min="16" max="16" width="52.42578125" style="5" customWidth="1"/>
    <col min="17" max="17" width="43.42578125" style="3" customWidth="1"/>
    <col min="18" max="18" width="47.85546875" style="8" customWidth="1"/>
    <col min="19" max="19" width="37.28515625" style="9" customWidth="1"/>
    <col min="20" max="16384" width="9.140625" style="5"/>
  </cols>
  <sheetData>
    <row r="1" spans="1:19" ht="30" x14ac:dyDescent="0.25">
      <c r="A1" s="60" t="s">
        <v>3</v>
      </c>
      <c r="B1" s="60" t="s">
        <v>0</v>
      </c>
      <c r="C1" s="60" t="s">
        <v>1</v>
      </c>
      <c r="D1" s="60" t="s">
        <v>49</v>
      </c>
      <c r="E1" s="60" t="s">
        <v>50</v>
      </c>
      <c r="F1" s="60" t="s">
        <v>101</v>
      </c>
      <c r="G1" s="60" t="s">
        <v>102</v>
      </c>
      <c r="H1" s="61" t="s">
        <v>708</v>
      </c>
      <c r="I1" s="62" t="s">
        <v>490</v>
      </c>
      <c r="J1" s="60" t="s">
        <v>86</v>
      </c>
      <c r="K1" s="60" t="s">
        <v>87</v>
      </c>
      <c r="L1" s="60" t="s">
        <v>88</v>
      </c>
      <c r="M1" s="60" t="s">
        <v>100</v>
      </c>
      <c r="N1" s="60" t="s">
        <v>37</v>
      </c>
      <c r="O1" s="60" t="s">
        <v>2</v>
      </c>
      <c r="P1" s="60" t="s">
        <v>675</v>
      </c>
      <c r="Q1" s="60" t="s">
        <v>247</v>
      </c>
      <c r="R1" s="56" t="s">
        <v>189</v>
      </c>
      <c r="S1" s="56" t="s">
        <v>190</v>
      </c>
    </row>
    <row r="2" spans="1:19" ht="120" x14ac:dyDescent="0.25">
      <c r="A2" s="63" t="s">
        <v>4</v>
      </c>
      <c r="B2" s="63" t="s">
        <v>11</v>
      </c>
      <c r="C2" s="63" t="s">
        <v>134</v>
      </c>
      <c r="D2" s="63"/>
      <c r="E2" s="63"/>
      <c r="F2" s="63"/>
      <c r="G2" s="63"/>
      <c r="H2" s="64">
        <v>1</v>
      </c>
      <c r="I2" s="65" t="s">
        <v>11</v>
      </c>
      <c r="J2" s="63" t="s">
        <v>57</v>
      </c>
      <c r="K2" s="70">
        <v>0</v>
      </c>
      <c r="L2" s="70">
        <v>1</v>
      </c>
      <c r="M2" s="71">
        <v>0.02</v>
      </c>
      <c r="N2" s="63" t="s">
        <v>678</v>
      </c>
      <c r="O2" s="87" t="s">
        <v>732</v>
      </c>
      <c r="P2" s="63" t="s">
        <v>248</v>
      </c>
      <c r="Q2" s="12" t="s">
        <v>249</v>
      </c>
      <c r="R2" s="63" t="s">
        <v>191</v>
      </c>
      <c r="S2" s="63" t="s">
        <v>222</v>
      </c>
    </row>
    <row r="3" spans="1:19" ht="90" x14ac:dyDescent="0.25">
      <c r="A3" s="63" t="s">
        <v>4</v>
      </c>
      <c r="B3" s="63" t="s">
        <v>5</v>
      </c>
      <c r="C3" s="63" t="s">
        <v>389</v>
      </c>
      <c r="D3" s="63" t="s">
        <v>51</v>
      </c>
      <c r="E3" s="63"/>
      <c r="F3" s="63" t="s">
        <v>51</v>
      </c>
      <c r="G3" s="63"/>
      <c r="H3" s="64">
        <v>2</v>
      </c>
      <c r="I3" s="65" t="s">
        <v>491</v>
      </c>
      <c r="J3" s="63" t="s">
        <v>57</v>
      </c>
      <c r="K3" s="70">
        <v>0</v>
      </c>
      <c r="L3" s="70">
        <f>ROUND(MaxBoundCalculations!B88,1)</f>
        <v>1</v>
      </c>
      <c r="M3" s="70">
        <v>0.02</v>
      </c>
      <c r="N3" s="63" t="s">
        <v>135</v>
      </c>
      <c r="O3" s="87" t="s">
        <v>733</v>
      </c>
      <c r="P3" s="63" t="s">
        <v>250</v>
      </c>
      <c r="Q3" s="12" t="s">
        <v>251</v>
      </c>
      <c r="R3" s="63" t="s">
        <v>192</v>
      </c>
      <c r="S3" s="63" t="s">
        <v>512</v>
      </c>
    </row>
    <row r="4" spans="1:19" ht="90" x14ac:dyDescent="0.25">
      <c r="A4" s="66" t="str">
        <f>A$3</f>
        <v>Transportation</v>
      </c>
      <c r="B4" s="66" t="str">
        <f t="shared" ref="B4:C8" si="0">B$3</f>
        <v>Fuel Economy Standard</v>
      </c>
      <c r="C4" s="66" t="str">
        <f t="shared" si="0"/>
        <v>Percentage Additional Improvement of Fuel Economy Std</v>
      </c>
      <c r="D4" s="63" t="s">
        <v>52</v>
      </c>
      <c r="E4" s="63"/>
      <c r="F4" s="63" t="s">
        <v>52</v>
      </c>
      <c r="G4" s="63"/>
      <c r="H4" s="64">
        <v>3</v>
      </c>
      <c r="I4" s="66" t="str">
        <f t="shared" ref="I4:I8" si="1">I$3</f>
        <v>Vehicle Fuel Economy Standards</v>
      </c>
      <c r="J4" s="63" t="s">
        <v>57</v>
      </c>
      <c r="K4" s="72">
        <f t="shared" ref="K4:Q8" si="2">K$3</f>
        <v>0</v>
      </c>
      <c r="L4" s="73">
        <f>ROUND(MaxBoundCalculations!A96,2)+0.01</f>
        <v>0.66</v>
      </c>
      <c r="M4" s="72">
        <f t="shared" si="2"/>
        <v>0.02</v>
      </c>
      <c r="N4" s="66" t="str">
        <f t="shared" si="2"/>
        <v>% increase in miles/gal</v>
      </c>
      <c r="O4" s="87" t="s">
        <v>734</v>
      </c>
      <c r="P4" s="66" t="str">
        <f t="shared" si="2"/>
        <v>transportation-sector-main.html#fuel-econ-std</v>
      </c>
      <c r="Q4" s="66" t="str">
        <f t="shared" si="2"/>
        <v>fuel-economy-standard.html</v>
      </c>
      <c r="R4" s="63" t="s">
        <v>193</v>
      </c>
      <c r="S4" s="63" t="s">
        <v>523</v>
      </c>
    </row>
    <row r="5" spans="1:19" ht="120" x14ac:dyDescent="0.25">
      <c r="A5" s="66" t="str">
        <f>A$3</f>
        <v>Transportation</v>
      </c>
      <c r="B5" s="66" t="str">
        <f t="shared" si="0"/>
        <v>Fuel Economy Standard</v>
      </c>
      <c r="C5" s="66" t="str">
        <f t="shared" si="0"/>
        <v>Percentage Additional Improvement of Fuel Economy Std</v>
      </c>
      <c r="D5" s="63" t="s">
        <v>53</v>
      </c>
      <c r="E5" s="63"/>
      <c r="F5" s="63" t="s">
        <v>105</v>
      </c>
      <c r="G5" s="63"/>
      <c r="H5" s="64">
        <v>4</v>
      </c>
      <c r="I5" s="66" t="str">
        <f t="shared" si="1"/>
        <v>Vehicle Fuel Economy Standards</v>
      </c>
      <c r="J5" s="63" t="s">
        <v>57</v>
      </c>
      <c r="K5" s="72">
        <f t="shared" si="2"/>
        <v>0</v>
      </c>
      <c r="L5" s="74">
        <f>ROUND(MaxBoundCalculations!A107,2)</f>
        <v>0.54</v>
      </c>
      <c r="M5" s="72">
        <f t="shared" si="2"/>
        <v>0.02</v>
      </c>
      <c r="N5" s="66" t="str">
        <f t="shared" si="2"/>
        <v>% increase in miles/gal</v>
      </c>
      <c r="O5" s="87" t="s">
        <v>735</v>
      </c>
      <c r="P5" s="66" t="str">
        <f t="shared" si="2"/>
        <v>transportation-sector-main.html#fuel-econ-std</v>
      </c>
      <c r="Q5" s="66" t="str">
        <f t="shared" si="2"/>
        <v>fuel-economy-standard.html</v>
      </c>
      <c r="R5" s="63" t="s">
        <v>201</v>
      </c>
      <c r="S5" s="63" t="s">
        <v>223</v>
      </c>
    </row>
    <row r="6" spans="1:19" ht="75" x14ac:dyDescent="0.25">
      <c r="A6" s="66" t="str">
        <f>A$3</f>
        <v>Transportation</v>
      </c>
      <c r="B6" s="66" t="str">
        <f t="shared" si="0"/>
        <v>Fuel Economy Standard</v>
      </c>
      <c r="C6" s="66" t="str">
        <f t="shared" si="0"/>
        <v>Percentage Additional Improvement of Fuel Economy Std</v>
      </c>
      <c r="D6" s="63" t="s">
        <v>54</v>
      </c>
      <c r="E6" s="63"/>
      <c r="F6" s="63" t="s">
        <v>106</v>
      </c>
      <c r="G6" s="63"/>
      <c r="H6" s="64">
        <v>5</v>
      </c>
      <c r="I6" s="66" t="str">
        <f t="shared" si="1"/>
        <v>Vehicle Fuel Economy Standards</v>
      </c>
      <c r="J6" s="63" t="s">
        <v>57</v>
      </c>
      <c r="K6" s="72">
        <f t="shared" si="2"/>
        <v>0</v>
      </c>
      <c r="L6" s="74">
        <f>ROUND(MaxBoundCalculations!A111,2)</f>
        <v>0.2</v>
      </c>
      <c r="M6" s="72">
        <f t="shared" si="2"/>
        <v>0.02</v>
      </c>
      <c r="N6" s="66" t="str">
        <f t="shared" si="2"/>
        <v>% increase in miles/gal</v>
      </c>
      <c r="O6" s="87" t="s">
        <v>736</v>
      </c>
      <c r="P6" s="66" t="str">
        <f t="shared" si="2"/>
        <v>transportation-sector-main.html#fuel-econ-std</v>
      </c>
      <c r="Q6" s="66" t="str">
        <f t="shared" si="2"/>
        <v>fuel-economy-standard.html</v>
      </c>
      <c r="R6" s="63" t="s">
        <v>201</v>
      </c>
      <c r="S6" s="63" t="s">
        <v>224</v>
      </c>
    </row>
    <row r="7" spans="1:19" ht="120" x14ac:dyDescent="0.25">
      <c r="A7" s="66" t="str">
        <f>A$3</f>
        <v>Transportation</v>
      </c>
      <c r="B7" s="66" t="str">
        <f t="shared" si="0"/>
        <v>Fuel Economy Standard</v>
      </c>
      <c r="C7" s="66" t="str">
        <f t="shared" si="0"/>
        <v>Percentage Additional Improvement of Fuel Economy Std</v>
      </c>
      <c r="D7" s="63" t="s">
        <v>55</v>
      </c>
      <c r="E7" s="63"/>
      <c r="F7" s="63" t="s">
        <v>107</v>
      </c>
      <c r="G7" s="63"/>
      <c r="H7" s="64">
        <v>6</v>
      </c>
      <c r="I7" s="66" t="str">
        <f t="shared" si="1"/>
        <v>Vehicle Fuel Economy Standards</v>
      </c>
      <c r="J7" s="63" t="s">
        <v>57</v>
      </c>
      <c r="K7" s="72">
        <f t="shared" si="2"/>
        <v>0</v>
      </c>
      <c r="L7" s="74">
        <f>ROUND(MaxBoundCalculations!A122,2)</f>
        <v>0.2</v>
      </c>
      <c r="M7" s="72">
        <f t="shared" si="2"/>
        <v>0.02</v>
      </c>
      <c r="N7" s="66" t="str">
        <f t="shared" si="2"/>
        <v>% increase in miles/gal</v>
      </c>
      <c r="O7" s="87" t="s">
        <v>737</v>
      </c>
      <c r="P7" s="66" t="str">
        <f t="shared" si="2"/>
        <v>transportation-sector-main.html#fuel-econ-std</v>
      </c>
      <c r="Q7" s="66" t="str">
        <f t="shared" si="2"/>
        <v>fuel-economy-standard.html</v>
      </c>
      <c r="R7" s="63" t="s">
        <v>201</v>
      </c>
      <c r="S7" s="63" t="s">
        <v>223</v>
      </c>
    </row>
    <row r="8" spans="1:19" ht="120" x14ac:dyDescent="0.25">
      <c r="A8" s="66" t="str">
        <f>A$3</f>
        <v>Transportation</v>
      </c>
      <c r="B8" s="66" t="str">
        <f t="shared" si="0"/>
        <v>Fuel Economy Standard</v>
      </c>
      <c r="C8" s="66" t="str">
        <f t="shared" si="0"/>
        <v>Percentage Additional Improvement of Fuel Economy Std</v>
      </c>
      <c r="D8" s="63" t="s">
        <v>136</v>
      </c>
      <c r="E8" s="63"/>
      <c r="F8" s="63" t="s">
        <v>188</v>
      </c>
      <c r="G8" s="63"/>
      <c r="H8" s="64">
        <v>7</v>
      </c>
      <c r="I8" s="66" t="str">
        <f t="shared" si="1"/>
        <v>Vehicle Fuel Economy Standards</v>
      </c>
      <c r="J8" s="63" t="s">
        <v>57</v>
      </c>
      <c r="K8" s="72">
        <f t="shared" si="2"/>
        <v>0</v>
      </c>
      <c r="L8" s="74">
        <f>ROUND(MaxBoundCalculations!A131,2)</f>
        <v>0.74</v>
      </c>
      <c r="M8" s="72">
        <f t="shared" si="2"/>
        <v>0.02</v>
      </c>
      <c r="N8" s="66" t="str">
        <f t="shared" si="2"/>
        <v>% increase in miles/gal</v>
      </c>
      <c r="O8" s="87" t="s">
        <v>738</v>
      </c>
      <c r="P8" s="66" t="str">
        <f t="shared" si="2"/>
        <v>transportation-sector-main.html#fuel-econ-std</v>
      </c>
      <c r="Q8" s="66" t="str">
        <f t="shared" si="2"/>
        <v>fuel-economy-standard.html</v>
      </c>
      <c r="R8" s="63" t="s">
        <v>201</v>
      </c>
      <c r="S8" s="63" t="s">
        <v>541</v>
      </c>
    </row>
    <row r="9" spans="1:19" ht="120" x14ac:dyDescent="0.25">
      <c r="A9" s="63" t="s">
        <v>4</v>
      </c>
      <c r="B9" s="63" t="s">
        <v>12</v>
      </c>
      <c r="C9" s="63" t="s">
        <v>390</v>
      </c>
      <c r="D9" s="63" t="s">
        <v>59</v>
      </c>
      <c r="E9" s="63"/>
      <c r="F9" s="63" t="s">
        <v>664</v>
      </c>
      <c r="G9" s="63"/>
      <c r="H9" s="64">
        <v>8</v>
      </c>
      <c r="I9" s="63" t="s">
        <v>12</v>
      </c>
      <c r="J9" s="63" t="s">
        <v>57</v>
      </c>
      <c r="K9" s="71">
        <v>0</v>
      </c>
      <c r="L9" s="71">
        <v>1</v>
      </c>
      <c r="M9" s="71">
        <v>0.01</v>
      </c>
      <c r="N9" s="63" t="s">
        <v>48</v>
      </c>
      <c r="O9" s="63" t="s">
        <v>665</v>
      </c>
      <c r="P9" s="63" t="s">
        <v>252</v>
      </c>
      <c r="Q9" s="12" t="s">
        <v>253</v>
      </c>
      <c r="R9" s="75" t="s">
        <v>667</v>
      </c>
      <c r="S9" s="63"/>
    </row>
    <row r="10" spans="1:19" ht="90" x14ac:dyDescent="0.25">
      <c r="A10" s="66" t="str">
        <f>A$9</f>
        <v>Transportation</v>
      </c>
      <c r="B10" s="66" t="str">
        <f t="shared" ref="B10:C10" si="3">B$9</f>
        <v>Transportation Demand Management</v>
      </c>
      <c r="C10" s="66" t="str">
        <f t="shared" si="3"/>
        <v>Fraction of TDM Package Implemented</v>
      </c>
      <c r="D10" s="63" t="s">
        <v>56</v>
      </c>
      <c r="E10" s="63"/>
      <c r="F10" s="63" t="s">
        <v>104</v>
      </c>
      <c r="G10" s="63"/>
      <c r="H10" s="64">
        <v>179</v>
      </c>
      <c r="I10" s="66" t="str">
        <f t="shared" ref="I10:R10" si="4">I$9</f>
        <v>Transportation Demand Management</v>
      </c>
      <c r="J10" s="63" t="s">
        <v>57</v>
      </c>
      <c r="K10" s="76">
        <f t="shared" si="4"/>
        <v>0</v>
      </c>
      <c r="L10" s="76">
        <f t="shared" si="4"/>
        <v>1</v>
      </c>
      <c r="M10" s="76">
        <f t="shared" si="4"/>
        <v>0.01</v>
      </c>
      <c r="N10" s="69" t="str">
        <f t="shared" si="4"/>
        <v>% of TDM package implemented</v>
      </c>
      <c r="O10" s="63" t="s">
        <v>666</v>
      </c>
      <c r="P10" s="69" t="str">
        <f t="shared" si="4"/>
        <v>transportation-sector-main.html#tdm</v>
      </c>
      <c r="Q10" s="69" t="str">
        <f t="shared" si="4"/>
        <v>transportation-demand-management.html</v>
      </c>
      <c r="R10" s="69" t="str">
        <f t="shared" si="4"/>
        <v>International Energy Agency, 2009, "Transport, Energy and CO2: Moving toward Sustainability", http://www.iea.org/publications/freepublications/publication/transport2009.pdf</v>
      </c>
      <c r="S10" s="63"/>
    </row>
    <row r="11" spans="1:19" ht="75" x14ac:dyDescent="0.25">
      <c r="A11" s="63" t="s">
        <v>4</v>
      </c>
      <c r="B11" s="63" t="s">
        <v>13</v>
      </c>
      <c r="C11" s="63" t="s">
        <v>391</v>
      </c>
      <c r="D11" s="63" t="s">
        <v>59</v>
      </c>
      <c r="E11" s="63" t="s">
        <v>51</v>
      </c>
      <c r="F11" s="63" t="s">
        <v>103</v>
      </c>
      <c r="G11" s="63" t="s">
        <v>51</v>
      </c>
      <c r="H11" s="64">
        <v>9</v>
      </c>
      <c r="I11" s="63" t="s">
        <v>13</v>
      </c>
      <c r="J11" s="63" t="s">
        <v>57</v>
      </c>
      <c r="K11" s="70">
        <v>0</v>
      </c>
      <c r="L11" s="70">
        <v>1</v>
      </c>
      <c r="M11" s="70">
        <v>0.01</v>
      </c>
      <c r="N11" s="63" t="s">
        <v>47</v>
      </c>
      <c r="O11" s="87" t="s">
        <v>739</v>
      </c>
      <c r="P11" s="63" t="s">
        <v>254</v>
      </c>
      <c r="Q11" s="12" t="s">
        <v>255</v>
      </c>
      <c r="R11" s="63" t="s">
        <v>194</v>
      </c>
      <c r="S11" s="63"/>
    </row>
    <row r="12" spans="1:19" s="7" customFormat="1" ht="30" x14ac:dyDescent="0.25">
      <c r="A12" s="66" t="str">
        <f t="shared" ref="A12:C22" si="5">A$11</f>
        <v>Transportation</v>
      </c>
      <c r="B12" s="66" t="str">
        <f t="shared" si="5"/>
        <v>Vehicle Electrification</v>
      </c>
      <c r="C12" s="66" t="str">
        <f t="shared" si="5"/>
        <v>Percent Nonelec Vehicles Shifted to Elec</v>
      </c>
      <c r="D12" s="12" t="s">
        <v>56</v>
      </c>
      <c r="E12" s="12" t="s">
        <v>51</v>
      </c>
      <c r="F12" s="12" t="s">
        <v>104</v>
      </c>
      <c r="G12" s="12" t="s">
        <v>51</v>
      </c>
      <c r="H12" s="64" t="s">
        <v>246</v>
      </c>
      <c r="I12" s="66" t="str">
        <f t="shared" ref="I12:I22" si="6">I$11</f>
        <v>Vehicle Electrification</v>
      </c>
      <c r="J12" s="12" t="s">
        <v>58</v>
      </c>
      <c r="K12" s="77"/>
      <c r="L12" s="77"/>
      <c r="M12" s="77"/>
      <c r="N12" s="66"/>
      <c r="O12" s="66"/>
      <c r="P12" s="66"/>
      <c r="Q12" s="12"/>
      <c r="R12" s="66"/>
      <c r="S12" s="66"/>
    </row>
    <row r="13" spans="1:19" s="7" customFormat="1" ht="90" x14ac:dyDescent="0.25">
      <c r="A13" s="66" t="str">
        <f t="shared" si="5"/>
        <v>Transportation</v>
      </c>
      <c r="B13" s="66" t="str">
        <f t="shared" si="5"/>
        <v>Vehicle Electrification</v>
      </c>
      <c r="C13" s="66" t="str">
        <f t="shared" si="5"/>
        <v>Percent Nonelec Vehicles Shifted to Elec</v>
      </c>
      <c r="D13" s="12" t="s">
        <v>59</v>
      </c>
      <c r="E13" s="12" t="s">
        <v>52</v>
      </c>
      <c r="F13" s="12" t="s">
        <v>103</v>
      </c>
      <c r="G13" s="12" t="s">
        <v>52</v>
      </c>
      <c r="H13" s="64">
        <v>10</v>
      </c>
      <c r="I13" s="66" t="str">
        <f t="shared" si="6"/>
        <v>Vehicle Electrification</v>
      </c>
      <c r="J13" s="12" t="s">
        <v>57</v>
      </c>
      <c r="K13" s="72">
        <f>K$11</f>
        <v>0</v>
      </c>
      <c r="L13" s="72">
        <f>L$11</f>
        <v>1</v>
      </c>
      <c r="M13" s="72">
        <f>M$11</f>
        <v>0.01</v>
      </c>
      <c r="N13" s="66" t="str">
        <f>N$11</f>
        <v>% of non-electric vehicles replaced</v>
      </c>
      <c r="O13" s="87" t="s">
        <v>741</v>
      </c>
      <c r="P13" s="63" t="s">
        <v>254</v>
      </c>
      <c r="Q13" s="12" t="s">
        <v>255</v>
      </c>
      <c r="R13" s="87" t="s">
        <v>740</v>
      </c>
      <c r="S13" s="63"/>
    </row>
    <row r="14" spans="1:19" s="7" customFormat="1" ht="30" x14ac:dyDescent="0.25">
      <c r="A14" s="66" t="str">
        <f t="shared" si="5"/>
        <v>Transportation</v>
      </c>
      <c r="B14" s="66" t="str">
        <f t="shared" si="5"/>
        <v>Vehicle Electrification</v>
      </c>
      <c r="C14" s="66" t="str">
        <f t="shared" si="5"/>
        <v>Percent Nonelec Vehicles Shifted to Elec</v>
      </c>
      <c r="D14" s="12" t="s">
        <v>56</v>
      </c>
      <c r="E14" s="12" t="s">
        <v>52</v>
      </c>
      <c r="F14" s="12" t="s">
        <v>104</v>
      </c>
      <c r="G14" s="12" t="s">
        <v>52</v>
      </c>
      <c r="H14" s="64" t="s">
        <v>246</v>
      </c>
      <c r="I14" s="66" t="str">
        <f t="shared" si="6"/>
        <v>Vehicle Electrification</v>
      </c>
      <c r="J14" s="12" t="s">
        <v>58</v>
      </c>
      <c r="K14" s="77"/>
      <c r="L14" s="77"/>
      <c r="M14" s="77"/>
      <c r="N14" s="66"/>
      <c r="O14" s="66"/>
      <c r="P14" s="66"/>
      <c r="Q14" s="12"/>
      <c r="R14" s="66"/>
      <c r="S14" s="66"/>
    </row>
    <row r="15" spans="1:19" s="7" customFormat="1" ht="30" x14ac:dyDescent="0.25">
      <c r="A15" s="66" t="str">
        <f t="shared" si="5"/>
        <v>Transportation</v>
      </c>
      <c r="B15" s="66" t="str">
        <f t="shared" si="5"/>
        <v>Vehicle Electrification</v>
      </c>
      <c r="C15" s="66" t="str">
        <f t="shared" si="5"/>
        <v>Percent Nonelec Vehicles Shifted to Elec</v>
      </c>
      <c r="D15" s="12" t="s">
        <v>59</v>
      </c>
      <c r="E15" s="12" t="s">
        <v>53</v>
      </c>
      <c r="F15" s="12" t="s">
        <v>103</v>
      </c>
      <c r="G15" s="12" t="s">
        <v>105</v>
      </c>
      <c r="H15" s="64" t="s">
        <v>246</v>
      </c>
      <c r="I15" s="66" t="str">
        <f t="shared" si="6"/>
        <v>Vehicle Electrification</v>
      </c>
      <c r="J15" s="12" t="s">
        <v>58</v>
      </c>
      <c r="K15" s="77"/>
      <c r="L15" s="77"/>
      <c r="M15" s="77"/>
      <c r="N15" s="66"/>
      <c r="O15" s="66"/>
      <c r="P15" s="66"/>
      <c r="Q15" s="12"/>
      <c r="R15" s="66"/>
      <c r="S15" s="66"/>
    </row>
    <row r="16" spans="1:19" s="7" customFormat="1" ht="30" x14ac:dyDescent="0.25">
      <c r="A16" s="66" t="str">
        <f t="shared" si="5"/>
        <v>Transportation</v>
      </c>
      <c r="B16" s="66" t="str">
        <f t="shared" si="5"/>
        <v>Vehicle Electrification</v>
      </c>
      <c r="C16" s="66" t="str">
        <f t="shared" si="5"/>
        <v>Percent Nonelec Vehicles Shifted to Elec</v>
      </c>
      <c r="D16" s="12" t="s">
        <v>56</v>
      </c>
      <c r="E16" s="12" t="s">
        <v>53</v>
      </c>
      <c r="F16" s="12" t="s">
        <v>104</v>
      </c>
      <c r="G16" s="12" t="s">
        <v>105</v>
      </c>
      <c r="H16" s="64" t="s">
        <v>246</v>
      </c>
      <c r="I16" s="66" t="str">
        <f t="shared" si="6"/>
        <v>Vehicle Electrification</v>
      </c>
      <c r="J16" s="12" t="s">
        <v>58</v>
      </c>
      <c r="K16" s="77"/>
      <c r="L16" s="77"/>
      <c r="M16" s="77"/>
      <c r="N16" s="66"/>
      <c r="O16" s="66"/>
      <c r="P16" s="66"/>
      <c r="Q16" s="12"/>
      <c r="R16" s="66"/>
      <c r="S16" s="66"/>
    </row>
    <row r="17" spans="1:19" s="7" customFormat="1" ht="90" x14ac:dyDescent="0.25">
      <c r="A17" s="66" t="str">
        <f t="shared" si="5"/>
        <v>Transportation</v>
      </c>
      <c r="B17" s="66" t="str">
        <f t="shared" si="5"/>
        <v>Vehicle Electrification</v>
      </c>
      <c r="C17" s="66" t="str">
        <f t="shared" si="5"/>
        <v>Percent Nonelec Vehicles Shifted to Elec</v>
      </c>
      <c r="D17" s="12" t="s">
        <v>59</v>
      </c>
      <c r="E17" s="12" t="s">
        <v>54</v>
      </c>
      <c r="F17" s="12" t="s">
        <v>103</v>
      </c>
      <c r="G17" s="12" t="s">
        <v>106</v>
      </c>
      <c r="H17" s="64">
        <v>11</v>
      </c>
      <c r="I17" s="66" t="str">
        <f t="shared" si="6"/>
        <v>Vehicle Electrification</v>
      </c>
      <c r="J17" s="91" t="s">
        <v>58</v>
      </c>
      <c r="K17" s="72">
        <f>K$11</f>
        <v>0</v>
      </c>
      <c r="L17" s="72">
        <f>L$11</f>
        <v>1</v>
      </c>
      <c r="M17" s="72">
        <f>M$11</f>
        <v>0.01</v>
      </c>
      <c r="N17" s="66" t="str">
        <f>N$11</f>
        <v>% of non-electric vehicles replaced</v>
      </c>
      <c r="O17" s="63" t="s">
        <v>587</v>
      </c>
      <c r="P17" s="63" t="s">
        <v>254</v>
      </c>
      <c r="Q17" s="12" t="s">
        <v>255</v>
      </c>
      <c r="R17" s="63" t="s">
        <v>201</v>
      </c>
      <c r="S17" s="66"/>
    </row>
    <row r="18" spans="1:19" s="7" customFormat="1" ht="30" x14ac:dyDescent="0.25">
      <c r="A18" s="66" t="str">
        <f t="shared" si="5"/>
        <v>Transportation</v>
      </c>
      <c r="B18" s="66" t="str">
        <f t="shared" si="5"/>
        <v>Vehicle Electrification</v>
      </c>
      <c r="C18" s="66" t="str">
        <f t="shared" si="5"/>
        <v>Percent Nonelec Vehicles Shifted to Elec</v>
      </c>
      <c r="D18" s="12" t="s">
        <v>56</v>
      </c>
      <c r="E18" s="12" t="s">
        <v>54</v>
      </c>
      <c r="F18" s="12" t="s">
        <v>104</v>
      </c>
      <c r="G18" s="12" t="s">
        <v>106</v>
      </c>
      <c r="H18" s="64" t="s">
        <v>246</v>
      </c>
      <c r="I18" s="66" t="str">
        <f t="shared" si="6"/>
        <v>Vehicle Electrification</v>
      </c>
      <c r="J18" s="12" t="s">
        <v>58</v>
      </c>
      <c r="K18" s="77"/>
      <c r="L18" s="77"/>
      <c r="M18" s="77"/>
      <c r="N18" s="66"/>
      <c r="O18" s="66"/>
      <c r="P18" s="66"/>
      <c r="Q18" s="12"/>
      <c r="R18" s="66"/>
      <c r="S18" s="66"/>
    </row>
    <row r="19" spans="1:19" s="7" customFormat="1" ht="30" x14ac:dyDescent="0.25">
      <c r="A19" s="66" t="str">
        <f t="shared" si="5"/>
        <v>Transportation</v>
      </c>
      <c r="B19" s="66" t="str">
        <f t="shared" si="5"/>
        <v>Vehicle Electrification</v>
      </c>
      <c r="C19" s="66" t="str">
        <f t="shared" si="5"/>
        <v>Percent Nonelec Vehicles Shifted to Elec</v>
      </c>
      <c r="D19" s="12" t="s">
        <v>59</v>
      </c>
      <c r="E19" s="12" t="s">
        <v>55</v>
      </c>
      <c r="F19" s="12" t="s">
        <v>103</v>
      </c>
      <c r="G19" s="12" t="s">
        <v>107</v>
      </c>
      <c r="H19" s="64" t="s">
        <v>246</v>
      </c>
      <c r="I19" s="66" t="str">
        <f t="shared" si="6"/>
        <v>Vehicle Electrification</v>
      </c>
      <c r="J19" s="12" t="s">
        <v>58</v>
      </c>
      <c r="K19" s="77"/>
      <c r="L19" s="77"/>
      <c r="M19" s="77"/>
      <c r="N19" s="66"/>
      <c r="O19" s="66"/>
      <c r="P19" s="66"/>
      <c r="Q19" s="12"/>
      <c r="R19" s="66"/>
      <c r="S19" s="66"/>
    </row>
    <row r="20" spans="1:19" s="7" customFormat="1" ht="30" x14ac:dyDescent="0.25">
      <c r="A20" s="66" t="str">
        <f t="shared" si="5"/>
        <v>Transportation</v>
      </c>
      <c r="B20" s="66" t="str">
        <f t="shared" si="5"/>
        <v>Vehicle Electrification</v>
      </c>
      <c r="C20" s="66" t="str">
        <f t="shared" si="5"/>
        <v>Percent Nonelec Vehicles Shifted to Elec</v>
      </c>
      <c r="D20" s="12" t="s">
        <v>56</v>
      </c>
      <c r="E20" s="12" t="s">
        <v>55</v>
      </c>
      <c r="F20" s="12" t="s">
        <v>104</v>
      </c>
      <c r="G20" s="12" t="s">
        <v>107</v>
      </c>
      <c r="H20" s="64" t="s">
        <v>246</v>
      </c>
      <c r="I20" s="66" t="str">
        <f t="shared" si="6"/>
        <v>Vehicle Electrification</v>
      </c>
      <c r="J20" s="12" t="s">
        <v>58</v>
      </c>
      <c r="K20" s="77"/>
      <c r="L20" s="77"/>
      <c r="M20" s="77"/>
      <c r="N20" s="66"/>
      <c r="O20" s="66"/>
      <c r="P20" s="66"/>
      <c r="Q20" s="12"/>
      <c r="R20" s="66"/>
      <c r="S20" s="66"/>
    </row>
    <row r="21" spans="1:19" s="7" customFormat="1" ht="30" x14ac:dyDescent="0.25">
      <c r="A21" s="66" t="str">
        <f t="shared" si="5"/>
        <v>Transportation</v>
      </c>
      <c r="B21" s="66" t="str">
        <f t="shared" si="5"/>
        <v>Vehicle Electrification</v>
      </c>
      <c r="C21" s="66" t="str">
        <f t="shared" si="5"/>
        <v>Percent Nonelec Vehicles Shifted to Elec</v>
      </c>
      <c r="D21" s="12" t="s">
        <v>59</v>
      </c>
      <c r="E21" s="12" t="s">
        <v>136</v>
      </c>
      <c r="F21" s="12" t="s">
        <v>103</v>
      </c>
      <c r="G21" s="12" t="s">
        <v>188</v>
      </c>
      <c r="H21" s="64"/>
      <c r="I21" s="66" t="str">
        <f t="shared" si="6"/>
        <v>Vehicle Electrification</v>
      </c>
      <c r="J21" s="12" t="s">
        <v>58</v>
      </c>
      <c r="K21" s="77"/>
      <c r="L21" s="77"/>
      <c r="M21" s="77"/>
      <c r="N21" s="66"/>
      <c r="O21" s="66"/>
      <c r="P21" s="66"/>
      <c r="Q21" s="12"/>
      <c r="R21" s="66"/>
      <c r="S21" s="66"/>
    </row>
    <row r="22" spans="1:19" s="7" customFormat="1" ht="30" x14ac:dyDescent="0.25">
      <c r="A22" s="66" t="str">
        <f t="shared" si="5"/>
        <v>Transportation</v>
      </c>
      <c r="B22" s="66" t="str">
        <f t="shared" si="5"/>
        <v>Vehicle Electrification</v>
      </c>
      <c r="C22" s="66" t="str">
        <f t="shared" si="5"/>
        <v>Percent Nonelec Vehicles Shifted to Elec</v>
      </c>
      <c r="D22" s="12" t="s">
        <v>56</v>
      </c>
      <c r="E22" s="12" t="s">
        <v>136</v>
      </c>
      <c r="F22" s="12" t="s">
        <v>104</v>
      </c>
      <c r="G22" s="12" t="s">
        <v>188</v>
      </c>
      <c r="H22" s="64"/>
      <c r="I22" s="66" t="str">
        <f t="shared" si="6"/>
        <v>Vehicle Electrification</v>
      </c>
      <c r="J22" s="12" t="s">
        <v>58</v>
      </c>
      <c r="K22" s="77"/>
      <c r="L22" s="77"/>
      <c r="M22" s="77"/>
      <c r="N22" s="66"/>
      <c r="O22" s="66"/>
      <c r="P22" s="66"/>
      <c r="Q22" s="12"/>
      <c r="R22" s="66"/>
      <c r="S22" s="66"/>
    </row>
    <row r="23" spans="1:19" ht="45" x14ac:dyDescent="0.25">
      <c r="A23" s="63" t="s">
        <v>89</v>
      </c>
      <c r="B23" s="63" t="s">
        <v>17</v>
      </c>
      <c r="C23" s="63" t="s">
        <v>392</v>
      </c>
      <c r="D23" s="63" t="s">
        <v>359</v>
      </c>
      <c r="E23" s="63"/>
      <c r="F23" s="63" t="s">
        <v>363</v>
      </c>
      <c r="G23" s="63"/>
      <c r="H23" s="64">
        <v>12</v>
      </c>
      <c r="I23" s="63" t="s">
        <v>17</v>
      </c>
      <c r="J23" s="63" t="s">
        <v>57</v>
      </c>
      <c r="K23" s="70">
        <v>0</v>
      </c>
      <c r="L23" s="70">
        <v>1</v>
      </c>
      <c r="M23" s="70">
        <v>0.01</v>
      </c>
      <c r="N23" s="63" t="s">
        <v>137</v>
      </c>
      <c r="O23" s="87" t="s">
        <v>742</v>
      </c>
      <c r="P23" s="63" t="s">
        <v>256</v>
      </c>
      <c r="Q23" s="12" t="s">
        <v>257</v>
      </c>
      <c r="R23" s="63"/>
      <c r="S23" s="63"/>
    </row>
    <row r="24" spans="1:19" ht="45" x14ac:dyDescent="0.25">
      <c r="A24" s="66" t="str">
        <f>A$23</f>
        <v>Buildings and Appliances</v>
      </c>
      <c r="B24" s="66" t="str">
        <f t="shared" ref="B24:C25" si="7">B$23</f>
        <v>Building Component Electrification</v>
      </c>
      <c r="C24" s="66" t="str">
        <f t="shared" si="7"/>
        <v>Percent New Nonelec Component Sales Shifted to Elec</v>
      </c>
      <c r="D24" s="63" t="s">
        <v>360</v>
      </c>
      <c r="E24" s="63"/>
      <c r="F24" s="63" t="s">
        <v>362</v>
      </c>
      <c r="G24" s="63"/>
      <c r="H24" s="64">
        <v>162</v>
      </c>
      <c r="I24" s="66" t="str">
        <f t="shared" ref="I24:I25" si="8">I$23</f>
        <v>Building Component Electrification</v>
      </c>
      <c r="J24" s="63" t="s">
        <v>57</v>
      </c>
      <c r="K24" s="78">
        <f t="shared" ref="K24:P25" si="9">K$23</f>
        <v>0</v>
      </c>
      <c r="L24" s="76">
        <f t="shared" si="9"/>
        <v>1</v>
      </c>
      <c r="M24" s="76">
        <f t="shared" si="9"/>
        <v>0.01</v>
      </c>
      <c r="N24" s="69" t="str">
        <f t="shared" si="9"/>
        <v>% of newly sold non-electric building components</v>
      </c>
      <c r="O24" s="87" t="s">
        <v>743</v>
      </c>
      <c r="P24" s="69" t="str">
        <f t="shared" si="9"/>
        <v>buildings-sector-main.html#component-elec</v>
      </c>
      <c r="Q24" s="69" t="str">
        <f t="shared" ref="Q24:Q25" si="10">Q$23</f>
        <v>building-component-electrification.html</v>
      </c>
      <c r="R24" s="69"/>
      <c r="S24" s="69"/>
    </row>
    <row r="25" spans="1:19" ht="45" x14ac:dyDescent="0.25">
      <c r="A25" s="66" t="str">
        <f>A$23</f>
        <v>Buildings and Appliances</v>
      </c>
      <c r="B25" s="66" t="str">
        <f t="shared" si="7"/>
        <v>Building Component Electrification</v>
      </c>
      <c r="C25" s="66" t="str">
        <f t="shared" si="7"/>
        <v>Percent New Nonelec Component Sales Shifted to Elec</v>
      </c>
      <c r="D25" s="63" t="s">
        <v>361</v>
      </c>
      <c r="E25" s="63"/>
      <c r="F25" s="63" t="s">
        <v>214</v>
      </c>
      <c r="G25" s="63"/>
      <c r="H25" s="64">
        <v>163</v>
      </c>
      <c r="I25" s="66" t="str">
        <f t="shared" si="8"/>
        <v>Building Component Electrification</v>
      </c>
      <c r="J25" s="63" t="s">
        <v>57</v>
      </c>
      <c r="K25" s="78">
        <f t="shared" si="9"/>
        <v>0</v>
      </c>
      <c r="L25" s="76">
        <f t="shared" si="9"/>
        <v>1</v>
      </c>
      <c r="M25" s="76">
        <f t="shared" si="9"/>
        <v>0.01</v>
      </c>
      <c r="N25" s="69" t="str">
        <f t="shared" si="9"/>
        <v>% of newly sold non-electric building components</v>
      </c>
      <c r="O25" s="87" t="s">
        <v>744</v>
      </c>
      <c r="P25" s="69" t="str">
        <f t="shared" si="9"/>
        <v>buildings-sector-main.html#component-elec</v>
      </c>
      <c r="Q25" s="69" t="str">
        <f t="shared" si="10"/>
        <v>building-component-electrification.html</v>
      </c>
      <c r="R25" s="69"/>
      <c r="S25" s="69"/>
    </row>
    <row r="26" spans="1:19" s="7" customFormat="1" ht="120" x14ac:dyDescent="0.25">
      <c r="A26" s="63" t="s">
        <v>89</v>
      </c>
      <c r="B26" s="63" t="s">
        <v>122</v>
      </c>
      <c r="C26" s="63" t="s">
        <v>393</v>
      </c>
      <c r="D26" s="63" t="s">
        <v>138</v>
      </c>
      <c r="E26" s="63" t="s">
        <v>359</v>
      </c>
      <c r="F26" s="63" t="s">
        <v>363</v>
      </c>
      <c r="G26" s="63" t="s">
        <v>144</v>
      </c>
      <c r="H26" s="64">
        <v>13</v>
      </c>
      <c r="I26" s="63" t="s">
        <v>122</v>
      </c>
      <c r="J26" s="63" t="s">
        <v>57</v>
      </c>
      <c r="K26" s="70">
        <v>0</v>
      </c>
      <c r="L26" s="93">
        <v>0.6</v>
      </c>
      <c r="M26" s="70">
        <v>0.01</v>
      </c>
      <c r="N26" s="63" t="s">
        <v>41</v>
      </c>
      <c r="O26" s="87" t="s">
        <v>745</v>
      </c>
      <c r="P26" s="63" t="s">
        <v>258</v>
      </c>
      <c r="Q26" s="12" t="s">
        <v>259</v>
      </c>
      <c r="R26" s="63" t="s">
        <v>195</v>
      </c>
      <c r="S26" s="63" t="s">
        <v>586</v>
      </c>
    </row>
    <row r="27" spans="1:19" s="7" customFormat="1" ht="120" x14ac:dyDescent="0.25">
      <c r="A27" s="66" t="str">
        <f>A$26</f>
        <v>Buildings and Appliances</v>
      </c>
      <c r="B27" s="66" t="str">
        <f t="shared" ref="B27:C42" si="11">B$26</f>
        <v>Building Energy Efficiency Standards</v>
      </c>
      <c r="C27" s="66" t="str">
        <f t="shared" si="11"/>
        <v>Reduction in E Use Allowed by Component Eff Std</v>
      </c>
      <c r="D27" s="63" t="s">
        <v>139</v>
      </c>
      <c r="E27" s="63" t="s">
        <v>359</v>
      </c>
      <c r="F27" s="63" t="s">
        <v>363</v>
      </c>
      <c r="G27" s="63" t="s">
        <v>145</v>
      </c>
      <c r="H27" s="64">
        <v>14</v>
      </c>
      <c r="I27" s="66" t="str">
        <f t="shared" ref="I27:I43" si="12">I$26</f>
        <v>Building Energy Efficiency Standards</v>
      </c>
      <c r="J27" s="63" t="s">
        <v>57</v>
      </c>
      <c r="K27" s="72">
        <f t="shared" ref="K27:R42" si="13">K$26</f>
        <v>0</v>
      </c>
      <c r="L27" s="74">
        <f>ROUND(MaxBoundCalculations!B163,2)</f>
        <v>0.38</v>
      </c>
      <c r="M27" s="72">
        <f t="shared" si="13"/>
        <v>0.01</v>
      </c>
      <c r="N27" s="66" t="str">
        <f t="shared" si="13"/>
        <v>% reduction in energy use</v>
      </c>
      <c r="O27" s="87" t="s">
        <v>746</v>
      </c>
      <c r="P27" s="66" t="str">
        <f t="shared" si="13"/>
        <v>buildings-sector-main.html#eff-stds</v>
      </c>
      <c r="Q27" s="66" t="str">
        <f t="shared" si="13"/>
        <v>building-energy-efficiency-standards.html</v>
      </c>
      <c r="R27" s="66" t="str">
        <f>R$26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27" s="66" t="str">
        <f>S26</f>
        <v>Itron, 2007, "ASSESSMENT OF LONG-TERM
ELECTRIC ENERGY EFFICIENCY
POTENTIAL IN CALIFORNIA’S
RESIDENTIAL SECTOR," http://www.energy.ca.gov/2007publications/CEC-500-2007-002/CEC-500-2007-002.PDF, p.33, Table 5-1</v>
      </c>
    </row>
    <row r="28" spans="1:19" s="7" customFormat="1" ht="120" x14ac:dyDescent="0.25">
      <c r="A28" s="66" t="str">
        <f>A$26</f>
        <v>Buildings and Appliances</v>
      </c>
      <c r="B28" s="66" t="str">
        <f t="shared" si="11"/>
        <v>Building Energy Efficiency Standards</v>
      </c>
      <c r="C28" s="66" t="str">
        <f t="shared" si="11"/>
        <v>Reduction in E Use Allowed by Component Eff Std</v>
      </c>
      <c r="D28" s="63" t="s">
        <v>140</v>
      </c>
      <c r="E28" s="63" t="s">
        <v>359</v>
      </c>
      <c r="F28" s="63" t="s">
        <v>363</v>
      </c>
      <c r="G28" s="63" t="s">
        <v>146</v>
      </c>
      <c r="H28" s="64">
        <v>15</v>
      </c>
      <c r="I28" s="66" t="str">
        <f t="shared" si="12"/>
        <v>Building Energy Efficiency Standards</v>
      </c>
      <c r="J28" s="63" t="s">
        <v>57</v>
      </c>
      <c r="K28" s="72">
        <f t="shared" si="13"/>
        <v>0</v>
      </c>
      <c r="L28" s="93">
        <v>0.6</v>
      </c>
      <c r="M28" s="72">
        <f t="shared" si="13"/>
        <v>0.01</v>
      </c>
      <c r="N28" s="66" t="str">
        <f t="shared" si="13"/>
        <v>% reduction in energy use</v>
      </c>
      <c r="O28" s="87" t="s">
        <v>747</v>
      </c>
      <c r="P28" s="66" t="str">
        <f t="shared" si="13"/>
        <v>buildings-sector-main.html#eff-stds</v>
      </c>
      <c r="Q28" s="66" t="str">
        <f t="shared" si="13"/>
        <v>building-energy-efficiency-standards.html</v>
      </c>
      <c r="R28" s="66" t="str">
        <f>R$26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28" s="66" t="str">
        <f t="shared" ref="S28:S43" si="14">S27</f>
        <v>Itron, 2007, "ASSESSMENT OF LONG-TERM
ELECTRIC ENERGY EFFICIENCY
POTENTIAL IN CALIFORNIA’S
RESIDENTIAL SECTOR," http://www.energy.ca.gov/2007publications/CEC-500-2007-002/CEC-500-2007-002.PDF, p.33, Table 5-1</v>
      </c>
    </row>
    <row r="29" spans="1:19" s="7" customFormat="1" ht="120" x14ac:dyDescent="0.25">
      <c r="A29" s="66" t="str">
        <f>A$26</f>
        <v>Buildings and Appliances</v>
      </c>
      <c r="B29" s="66" t="str">
        <f t="shared" si="11"/>
        <v>Building Energy Efficiency Standards</v>
      </c>
      <c r="C29" s="66" t="str">
        <f t="shared" si="11"/>
        <v>Reduction in E Use Allowed by Component Eff Std</v>
      </c>
      <c r="D29" s="63" t="s">
        <v>141</v>
      </c>
      <c r="E29" s="63" t="s">
        <v>359</v>
      </c>
      <c r="F29" s="63" t="s">
        <v>363</v>
      </c>
      <c r="G29" s="63" t="s">
        <v>147</v>
      </c>
      <c r="H29" s="64">
        <v>16</v>
      </c>
      <c r="I29" s="66" t="str">
        <f t="shared" si="12"/>
        <v>Building Energy Efficiency Standards</v>
      </c>
      <c r="J29" s="63" t="s">
        <v>57</v>
      </c>
      <c r="K29" s="72">
        <f t="shared" si="13"/>
        <v>0</v>
      </c>
      <c r="L29" s="74">
        <f>ROUND(MaxBoundCalculations!B161,2)</f>
        <v>0.4</v>
      </c>
      <c r="M29" s="72">
        <f t="shared" si="13"/>
        <v>0.01</v>
      </c>
      <c r="N29" s="66" t="str">
        <f t="shared" si="13"/>
        <v>% reduction in energy use</v>
      </c>
      <c r="O29" s="87" t="s">
        <v>748</v>
      </c>
      <c r="P29" s="66" t="str">
        <f t="shared" si="13"/>
        <v>buildings-sector-main.html#eff-stds</v>
      </c>
      <c r="Q29" s="66" t="str">
        <f t="shared" si="13"/>
        <v>building-energy-efficiency-standards.html</v>
      </c>
      <c r="R29" s="66" t="str">
        <f>R$26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29" s="66" t="str">
        <f t="shared" si="14"/>
        <v>Itron, 2007, "ASSESSMENT OF LONG-TERM
ELECTRIC ENERGY EFFICIENCY
POTENTIAL IN CALIFORNIA’S
RESIDENTIAL SECTOR," http://www.energy.ca.gov/2007publications/CEC-500-2007-002/CEC-500-2007-002.PDF, p.33, Table 5-1</v>
      </c>
    </row>
    <row r="30" spans="1:19" s="7" customFormat="1" ht="120" x14ac:dyDescent="0.25">
      <c r="A30" s="66" t="str">
        <f>A$26</f>
        <v>Buildings and Appliances</v>
      </c>
      <c r="B30" s="66" t="str">
        <f t="shared" si="11"/>
        <v>Building Energy Efficiency Standards</v>
      </c>
      <c r="C30" s="66" t="str">
        <f t="shared" si="11"/>
        <v>Reduction in E Use Allowed by Component Eff Std</v>
      </c>
      <c r="D30" s="63" t="s">
        <v>142</v>
      </c>
      <c r="E30" s="63" t="s">
        <v>359</v>
      </c>
      <c r="F30" s="63" t="s">
        <v>363</v>
      </c>
      <c r="G30" s="63" t="s">
        <v>148</v>
      </c>
      <c r="H30" s="64">
        <v>17</v>
      </c>
      <c r="I30" s="66" t="str">
        <f t="shared" si="12"/>
        <v>Building Energy Efficiency Standards</v>
      </c>
      <c r="J30" s="63" t="s">
        <v>57</v>
      </c>
      <c r="K30" s="72">
        <f t="shared" si="13"/>
        <v>0</v>
      </c>
      <c r="L30" s="74">
        <f>ROUND(MaxBoundCalculations!B159,2)</f>
        <v>0.38</v>
      </c>
      <c r="M30" s="72">
        <f t="shared" si="13"/>
        <v>0.01</v>
      </c>
      <c r="N30" s="66" t="str">
        <f t="shared" si="13"/>
        <v>% reduction in energy use</v>
      </c>
      <c r="O30" s="87" t="s">
        <v>749</v>
      </c>
      <c r="P30" s="66" t="str">
        <f t="shared" si="13"/>
        <v>buildings-sector-main.html#eff-stds</v>
      </c>
      <c r="Q30" s="66" t="str">
        <f t="shared" si="13"/>
        <v>building-energy-efficiency-standards.html</v>
      </c>
      <c r="R30" s="66" t="str">
        <f>R$26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0" s="66" t="str">
        <f t="shared" si="14"/>
        <v>Itron, 2007, "ASSESSMENT OF LONG-TERM
ELECTRIC ENERGY EFFICIENCY
POTENTIAL IN CALIFORNIA’S
RESIDENTIAL SECTOR," http://www.energy.ca.gov/2007publications/CEC-500-2007-002/CEC-500-2007-002.PDF, p.33, Table 5-1</v>
      </c>
    </row>
    <row r="31" spans="1:19" s="7" customFormat="1" ht="120" x14ac:dyDescent="0.25">
      <c r="A31" s="66" t="str">
        <f>A$26</f>
        <v>Buildings and Appliances</v>
      </c>
      <c r="B31" s="66" t="str">
        <f t="shared" si="11"/>
        <v>Building Energy Efficiency Standards</v>
      </c>
      <c r="C31" s="66" t="str">
        <f t="shared" si="11"/>
        <v>Reduction in E Use Allowed by Component Eff Std</v>
      </c>
      <c r="D31" s="63" t="s">
        <v>143</v>
      </c>
      <c r="E31" s="63" t="s">
        <v>359</v>
      </c>
      <c r="F31" s="63" t="s">
        <v>363</v>
      </c>
      <c r="G31" s="63" t="s">
        <v>149</v>
      </c>
      <c r="H31" s="64">
        <v>18</v>
      </c>
      <c r="I31" s="66" t="str">
        <f t="shared" si="12"/>
        <v>Building Energy Efficiency Standards</v>
      </c>
      <c r="J31" s="63" t="s">
        <v>57</v>
      </c>
      <c r="K31" s="72">
        <f t="shared" si="13"/>
        <v>0</v>
      </c>
      <c r="L31" s="74">
        <f>ROUND(MaxBoundCalculations!B160,2)</f>
        <v>0.11</v>
      </c>
      <c r="M31" s="72">
        <f t="shared" si="13"/>
        <v>0.01</v>
      </c>
      <c r="N31" s="66" t="str">
        <f t="shared" si="13"/>
        <v>% reduction in energy use</v>
      </c>
      <c r="O31" s="87" t="s">
        <v>750</v>
      </c>
      <c r="P31" s="66" t="str">
        <f t="shared" si="13"/>
        <v>buildings-sector-main.html#eff-stds</v>
      </c>
      <c r="Q31" s="66" t="str">
        <f t="shared" si="13"/>
        <v>building-energy-efficiency-standards.html</v>
      </c>
      <c r="R31" s="66" t="str">
        <f>R$26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1" s="66" t="str">
        <f t="shared" si="14"/>
        <v>Itron, 2007, "ASSESSMENT OF LONG-TERM
ELECTRIC ENERGY EFFICIENCY
POTENTIAL IN CALIFORNIA’S
RESIDENTIAL SECTOR," http://www.energy.ca.gov/2007publications/CEC-500-2007-002/CEC-500-2007-002.PDF, p.33, Table 5-1</v>
      </c>
    </row>
    <row r="32" spans="1:19" s="7" customFormat="1" ht="120" x14ac:dyDescent="0.25">
      <c r="A32" s="66" t="str">
        <f t="shared" ref="A32:C43" si="15">A$26</f>
        <v>Buildings and Appliances</v>
      </c>
      <c r="B32" s="66" t="str">
        <f t="shared" si="11"/>
        <v>Building Energy Efficiency Standards</v>
      </c>
      <c r="C32" s="66" t="str">
        <f t="shared" si="11"/>
        <v>Reduction in E Use Allowed by Component Eff Std</v>
      </c>
      <c r="D32" s="63" t="s">
        <v>138</v>
      </c>
      <c r="E32" s="63" t="s">
        <v>360</v>
      </c>
      <c r="F32" s="63" t="s">
        <v>362</v>
      </c>
      <c r="G32" s="63" t="s">
        <v>144</v>
      </c>
      <c r="H32" s="64">
        <v>150</v>
      </c>
      <c r="I32" s="66" t="str">
        <f t="shared" si="12"/>
        <v>Building Energy Efficiency Standards</v>
      </c>
      <c r="J32" s="63" t="s">
        <v>57</v>
      </c>
      <c r="K32" s="72">
        <f t="shared" si="13"/>
        <v>0</v>
      </c>
      <c r="L32" s="72">
        <f>L26</f>
        <v>0.6</v>
      </c>
      <c r="M32" s="72">
        <f t="shared" si="13"/>
        <v>0.01</v>
      </c>
      <c r="N32" s="66" t="str">
        <f t="shared" si="13"/>
        <v>% reduction in energy use</v>
      </c>
      <c r="O32" s="87" t="s">
        <v>751</v>
      </c>
      <c r="P32" s="66" t="str">
        <f t="shared" si="13"/>
        <v>buildings-sector-main.html#eff-stds</v>
      </c>
      <c r="Q32" s="66" t="str">
        <f t="shared" si="13"/>
        <v>building-energy-efficiency-standards.html</v>
      </c>
      <c r="R32" s="66" t="str">
        <f t="shared" si="1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2" s="66" t="str">
        <f t="shared" si="14"/>
        <v>Itron, 2007, "ASSESSMENT OF LONG-TERM
ELECTRIC ENERGY EFFICIENCY
POTENTIAL IN CALIFORNIA’S
RESIDENTIAL SECTOR," http://www.energy.ca.gov/2007publications/CEC-500-2007-002/CEC-500-2007-002.PDF, p.33, Table 5-1</v>
      </c>
    </row>
    <row r="33" spans="1:19" s="7" customFormat="1" ht="120" x14ac:dyDescent="0.25">
      <c r="A33" s="66" t="str">
        <f t="shared" si="15"/>
        <v>Buildings and Appliances</v>
      </c>
      <c r="B33" s="66" t="str">
        <f t="shared" si="11"/>
        <v>Building Energy Efficiency Standards</v>
      </c>
      <c r="C33" s="66" t="str">
        <f t="shared" si="11"/>
        <v>Reduction in E Use Allowed by Component Eff Std</v>
      </c>
      <c r="D33" s="63" t="s">
        <v>139</v>
      </c>
      <c r="E33" s="63" t="s">
        <v>360</v>
      </c>
      <c r="F33" s="63" t="s">
        <v>362</v>
      </c>
      <c r="G33" s="63" t="s">
        <v>145</v>
      </c>
      <c r="H33" s="64">
        <v>151</v>
      </c>
      <c r="I33" s="66" t="str">
        <f t="shared" si="12"/>
        <v>Building Energy Efficiency Standards</v>
      </c>
      <c r="J33" s="63" t="s">
        <v>57</v>
      </c>
      <c r="K33" s="72">
        <f t="shared" si="13"/>
        <v>0</v>
      </c>
      <c r="L33" s="72">
        <f t="shared" ref="L33:L43" si="16">L27</f>
        <v>0.38</v>
      </c>
      <c r="M33" s="72">
        <f t="shared" si="13"/>
        <v>0.01</v>
      </c>
      <c r="N33" s="66" t="str">
        <f t="shared" si="13"/>
        <v>% reduction in energy use</v>
      </c>
      <c r="O33" s="87" t="s">
        <v>752</v>
      </c>
      <c r="P33" s="66" t="str">
        <f t="shared" si="13"/>
        <v>buildings-sector-main.html#eff-stds</v>
      </c>
      <c r="Q33" s="66" t="str">
        <f t="shared" si="13"/>
        <v>building-energy-efficiency-standards.html</v>
      </c>
      <c r="R33" s="66" t="str">
        <f t="shared" si="1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3" s="66" t="str">
        <f t="shared" si="14"/>
        <v>Itron, 2007, "ASSESSMENT OF LONG-TERM
ELECTRIC ENERGY EFFICIENCY
POTENTIAL IN CALIFORNIA’S
RESIDENTIAL SECTOR," http://www.energy.ca.gov/2007publications/CEC-500-2007-002/CEC-500-2007-002.PDF, p.33, Table 5-1</v>
      </c>
    </row>
    <row r="34" spans="1:19" s="7" customFormat="1" ht="120" x14ac:dyDescent="0.25">
      <c r="A34" s="66" t="str">
        <f t="shared" si="15"/>
        <v>Buildings and Appliances</v>
      </c>
      <c r="B34" s="66" t="str">
        <f t="shared" si="11"/>
        <v>Building Energy Efficiency Standards</v>
      </c>
      <c r="C34" s="66" t="str">
        <f t="shared" si="11"/>
        <v>Reduction in E Use Allowed by Component Eff Std</v>
      </c>
      <c r="D34" s="63" t="s">
        <v>140</v>
      </c>
      <c r="E34" s="63" t="s">
        <v>360</v>
      </c>
      <c r="F34" s="63" t="s">
        <v>362</v>
      </c>
      <c r="G34" s="63" t="s">
        <v>146</v>
      </c>
      <c r="H34" s="64">
        <v>152</v>
      </c>
      <c r="I34" s="66" t="str">
        <f t="shared" si="12"/>
        <v>Building Energy Efficiency Standards</v>
      </c>
      <c r="J34" s="63" t="s">
        <v>57</v>
      </c>
      <c r="K34" s="72">
        <f t="shared" si="13"/>
        <v>0</v>
      </c>
      <c r="L34" s="72">
        <f t="shared" si="16"/>
        <v>0.6</v>
      </c>
      <c r="M34" s="72">
        <f t="shared" si="13"/>
        <v>0.01</v>
      </c>
      <c r="N34" s="66" t="str">
        <f t="shared" si="13"/>
        <v>% reduction in energy use</v>
      </c>
      <c r="O34" s="87" t="s">
        <v>753</v>
      </c>
      <c r="P34" s="66" t="str">
        <f t="shared" si="13"/>
        <v>buildings-sector-main.html#eff-stds</v>
      </c>
      <c r="Q34" s="66" t="str">
        <f t="shared" si="13"/>
        <v>building-energy-efficiency-standards.html</v>
      </c>
      <c r="R34" s="66" t="str">
        <f t="shared" si="1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4" s="66" t="str">
        <f t="shared" si="14"/>
        <v>Itron, 2007, "ASSESSMENT OF LONG-TERM
ELECTRIC ENERGY EFFICIENCY
POTENTIAL IN CALIFORNIA’S
RESIDENTIAL SECTOR," http://www.energy.ca.gov/2007publications/CEC-500-2007-002/CEC-500-2007-002.PDF, p.33, Table 5-1</v>
      </c>
    </row>
    <row r="35" spans="1:19" s="7" customFormat="1" ht="120" x14ac:dyDescent="0.25">
      <c r="A35" s="66" t="str">
        <f t="shared" si="15"/>
        <v>Buildings and Appliances</v>
      </c>
      <c r="B35" s="66" t="str">
        <f t="shared" si="11"/>
        <v>Building Energy Efficiency Standards</v>
      </c>
      <c r="C35" s="66" t="str">
        <f t="shared" si="11"/>
        <v>Reduction in E Use Allowed by Component Eff Std</v>
      </c>
      <c r="D35" s="63" t="s">
        <v>141</v>
      </c>
      <c r="E35" s="63" t="s">
        <v>360</v>
      </c>
      <c r="F35" s="63" t="s">
        <v>362</v>
      </c>
      <c r="G35" s="63" t="s">
        <v>147</v>
      </c>
      <c r="H35" s="64">
        <v>153</v>
      </c>
      <c r="I35" s="66" t="str">
        <f t="shared" si="12"/>
        <v>Building Energy Efficiency Standards</v>
      </c>
      <c r="J35" s="63" t="s">
        <v>57</v>
      </c>
      <c r="K35" s="72">
        <f t="shared" si="13"/>
        <v>0</v>
      </c>
      <c r="L35" s="72">
        <f t="shared" si="16"/>
        <v>0.4</v>
      </c>
      <c r="M35" s="72">
        <f t="shared" si="13"/>
        <v>0.01</v>
      </c>
      <c r="N35" s="66" t="str">
        <f t="shared" si="13"/>
        <v>% reduction in energy use</v>
      </c>
      <c r="O35" s="87" t="s">
        <v>754</v>
      </c>
      <c r="P35" s="66" t="str">
        <f t="shared" si="13"/>
        <v>buildings-sector-main.html#eff-stds</v>
      </c>
      <c r="Q35" s="66" t="str">
        <f t="shared" si="13"/>
        <v>building-energy-efficiency-standards.html</v>
      </c>
      <c r="R35" s="66" t="str">
        <f t="shared" si="1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5" s="66" t="str">
        <f t="shared" si="14"/>
        <v>Itron, 2007, "ASSESSMENT OF LONG-TERM
ELECTRIC ENERGY EFFICIENCY
POTENTIAL IN CALIFORNIA’S
RESIDENTIAL SECTOR," http://www.energy.ca.gov/2007publications/CEC-500-2007-002/CEC-500-2007-002.PDF, p.33, Table 5-1</v>
      </c>
    </row>
    <row r="36" spans="1:19" s="7" customFormat="1" ht="120" x14ac:dyDescent="0.25">
      <c r="A36" s="66" t="str">
        <f t="shared" si="15"/>
        <v>Buildings and Appliances</v>
      </c>
      <c r="B36" s="66" t="str">
        <f t="shared" si="11"/>
        <v>Building Energy Efficiency Standards</v>
      </c>
      <c r="C36" s="66" t="str">
        <f t="shared" si="11"/>
        <v>Reduction in E Use Allowed by Component Eff Std</v>
      </c>
      <c r="D36" s="63" t="s">
        <v>142</v>
      </c>
      <c r="E36" s="63" t="s">
        <v>360</v>
      </c>
      <c r="F36" s="63" t="s">
        <v>362</v>
      </c>
      <c r="G36" s="63" t="s">
        <v>148</v>
      </c>
      <c r="H36" s="64">
        <v>154</v>
      </c>
      <c r="I36" s="66" t="str">
        <f t="shared" si="12"/>
        <v>Building Energy Efficiency Standards</v>
      </c>
      <c r="J36" s="63" t="s">
        <v>57</v>
      </c>
      <c r="K36" s="72">
        <f t="shared" si="13"/>
        <v>0</v>
      </c>
      <c r="L36" s="72">
        <f t="shared" si="16"/>
        <v>0.38</v>
      </c>
      <c r="M36" s="72">
        <f t="shared" si="13"/>
        <v>0.01</v>
      </c>
      <c r="N36" s="66" t="str">
        <f t="shared" si="13"/>
        <v>% reduction in energy use</v>
      </c>
      <c r="O36" s="87" t="s">
        <v>755</v>
      </c>
      <c r="P36" s="66" t="str">
        <f t="shared" si="13"/>
        <v>buildings-sector-main.html#eff-stds</v>
      </c>
      <c r="Q36" s="66" t="str">
        <f t="shared" si="13"/>
        <v>building-energy-efficiency-standards.html</v>
      </c>
      <c r="R36" s="66" t="str">
        <f t="shared" si="1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6" s="66" t="str">
        <f t="shared" si="14"/>
        <v>Itron, 2007, "ASSESSMENT OF LONG-TERM
ELECTRIC ENERGY EFFICIENCY
POTENTIAL IN CALIFORNIA’S
RESIDENTIAL SECTOR," http://www.energy.ca.gov/2007publications/CEC-500-2007-002/CEC-500-2007-002.PDF, p.33, Table 5-1</v>
      </c>
    </row>
    <row r="37" spans="1:19" s="7" customFormat="1" ht="120" x14ac:dyDescent="0.25">
      <c r="A37" s="66" t="str">
        <f t="shared" si="15"/>
        <v>Buildings and Appliances</v>
      </c>
      <c r="B37" s="66" t="str">
        <f t="shared" si="11"/>
        <v>Building Energy Efficiency Standards</v>
      </c>
      <c r="C37" s="66" t="str">
        <f t="shared" si="11"/>
        <v>Reduction in E Use Allowed by Component Eff Std</v>
      </c>
      <c r="D37" s="63" t="s">
        <v>143</v>
      </c>
      <c r="E37" s="63" t="s">
        <v>360</v>
      </c>
      <c r="F37" s="63" t="s">
        <v>362</v>
      </c>
      <c r="G37" s="63" t="s">
        <v>149</v>
      </c>
      <c r="H37" s="64">
        <v>155</v>
      </c>
      <c r="I37" s="66" t="str">
        <f t="shared" si="12"/>
        <v>Building Energy Efficiency Standards</v>
      </c>
      <c r="J37" s="63" t="s">
        <v>57</v>
      </c>
      <c r="K37" s="72">
        <f t="shared" si="13"/>
        <v>0</v>
      </c>
      <c r="L37" s="72">
        <f t="shared" si="16"/>
        <v>0.11</v>
      </c>
      <c r="M37" s="72">
        <f t="shared" si="13"/>
        <v>0.01</v>
      </c>
      <c r="N37" s="66" t="str">
        <f t="shared" si="13"/>
        <v>% reduction in energy use</v>
      </c>
      <c r="O37" s="87" t="s">
        <v>756</v>
      </c>
      <c r="P37" s="66" t="str">
        <f t="shared" si="13"/>
        <v>buildings-sector-main.html#eff-stds</v>
      </c>
      <c r="Q37" s="66" t="str">
        <f t="shared" si="13"/>
        <v>building-energy-efficiency-standards.html</v>
      </c>
      <c r="R37" s="66" t="str">
        <f t="shared" si="1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7" s="66" t="str">
        <f t="shared" si="14"/>
        <v>Itron, 2007, "ASSESSMENT OF LONG-TERM
ELECTRIC ENERGY EFFICIENCY
POTENTIAL IN CALIFORNIA’S
RESIDENTIAL SECTOR," http://www.energy.ca.gov/2007publications/CEC-500-2007-002/CEC-500-2007-002.PDF, p.33, Table 5-1</v>
      </c>
    </row>
    <row r="38" spans="1:19" s="7" customFormat="1" ht="120" x14ac:dyDescent="0.25">
      <c r="A38" s="66" t="str">
        <f t="shared" si="15"/>
        <v>Buildings and Appliances</v>
      </c>
      <c r="B38" s="66" t="str">
        <f t="shared" si="11"/>
        <v>Building Energy Efficiency Standards</v>
      </c>
      <c r="C38" s="66" t="str">
        <f t="shared" si="11"/>
        <v>Reduction in E Use Allowed by Component Eff Std</v>
      </c>
      <c r="D38" s="63" t="s">
        <v>138</v>
      </c>
      <c r="E38" s="63" t="s">
        <v>361</v>
      </c>
      <c r="F38" s="63" t="s">
        <v>214</v>
      </c>
      <c r="G38" s="63" t="s">
        <v>144</v>
      </c>
      <c r="H38" s="64">
        <v>156</v>
      </c>
      <c r="I38" s="66" t="str">
        <f t="shared" si="12"/>
        <v>Building Energy Efficiency Standards</v>
      </c>
      <c r="J38" s="63" t="s">
        <v>57</v>
      </c>
      <c r="K38" s="72">
        <f t="shared" si="13"/>
        <v>0</v>
      </c>
      <c r="L38" s="72">
        <f>L32</f>
        <v>0.6</v>
      </c>
      <c r="M38" s="72">
        <f t="shared" si="13"/>
        <v>0.01</v>
      </c>
      <c r="N38" s="66" t="str">
        <f t="shared" si="13"/>
        <v>% reduction in energy use</v>
      </c>
      <c r="O38" s="87" t="s">
        <v>757</v>
      </c>
      <c r="P38" s="66" t="str">
        <f t="shared" si="13"/>
        <v>buildings-sector-main.html#eff-stds</v>
      </c>
      <c r="Q38" s="66" t="str">
        <f t="shared" si="13"/>
        <v>building-energy-efficiency-standards.html</v>
      </c>
      <c r="R38" s="66" t="str">
        <f t="shared" si="1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8" s="66" t="str">
        <f t="shared" si="14"/>
        <v>Itron, 2007, "ASSESSMENT OF LONG-TERM
ELECTRIC ENERGY EFFICIENCY
POTENTIAL IN CALIFORNIA’S
RESIDENTIAL SECTOR," http://www.energy.ca.gov/2007publications/CEC-500-2007-002/CEC-500-2007-002.PDF, p.33, Table 5-1</v>
      </c>
    </row>
    <row r="39" spans="1:19" s="7" customFormat="1" ht="120" x14ac:dyDescent="0.25">
      <c r="A39" s="66" t="str">
        <f t="shared" si="15"/>
        <v>Buildings and Appliances</v>
      </c>
      <c r="B39" s="66" t="str">
        <f t="shared" si="11"/>
        <v>Building Energy Efficiency Standards</v>
      </c>
      <c r="C39" s="66" t="str">
        <f t="shared" si="11"/>
        <v>Reduction in E Use Allowed by Component Eff Std</v>
      </c>
      <c r="D39" s="63" t="s">
        <v>139</v>
      </c>
      <c r="E39" s="63" t="s">
        <v>361</v>
      </c>
      <c r="F39" s="63" t="s">
        <v>214</v>
      </c>
      <c r="G39" s="63" t="s">
        <v>145</v>
      </c>
      <c r="H39" s="64">
        <v>157</v>
      </c>
      <c r="I39" s="66" t="str">
        <f t="shared" si="12"/>
        <v>Building Energy Efficiency Standards</v>
      </c>
      <c r="J39" s="63" t="s">
        <v>57</v>
      </c>
      <c r="K39" s="72">
        <f t="shared" si="13"/>
        <v>0</v>
      </c>
      <c r="L39" s="72">
        <f t="shared" si="16"/>
        <v>0.38</v>
      </c>
      <c r="M39" s="72">
        <f t="shared" si="13"/>
        <v>0.01</v>
      </c>
      <c r="N39" s="66" t="str">
        <f t="shared" si="13"/>
        <v>% reduction in energy use</v>
      </c>
      <c r="O39" s="87" t="s">
        <v>758</v>
      </c>
      <c r="P39" s="66" t="str">
        <f t="shared" si="13"/>
        <v>buildings-sector-main.html#eff-stds</v>
      </c>
      <c r="Q39" s="66" t="str">
        <f t="shared" si="13"/>
        <v>building-energy-efficiency-standards.html</v>
      </c>
      <c r="R39" s="66" t="str">
        <f t="shared" si="1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39" s="66" t="str">
        <f t="shared" si="14"/>
        <v>Itron, 2007, "ASSESSMENT OF LONG-TERM
ELECTRIC ENERGY EFFICIENCY
POTENTIAL IN CALIFORNIA’S
RESIDENTIAL SECTOR," http://www.energy.ca.gov/2007publications/CEC-500-2007-002/CEC-500-2007-002.PDF, p.33, Table 5-1</v>
      </c>
    </row>
    <row r="40" spans="1:19" s="7" customFormat="1" ht="120" x14ac:dyDescent="0.25">
      <c r="A40" s="66" t="str">
        <f t="shared" si="15"/>
        <v>Buildings and Appliances</v>
      </c>
      <c r="B40" s="66" t="str">
        <f t="shared" si="11"/>
        <v>Building Energy Efficiency Standards</v>
      </c>
      <c r="C40" s="66" t="str">
        <f t="shared" si="11"/>
        <v>Reduction in E Use Allowed by Component Eff Std</v>
      </c>
      <c r="D40" s="63" t="s">
        <v>140</v>
      </c>
      <c r="E40" s="63" t="s">
        <v>361</v>
      </c>
      <c r="F40" s="63" t="s">
        <v>214</v>
      </c>
      <c r="G40" s="63" t="s">
        <v>146</v>
      </c>
      <c r="H40" s="64">
        <v>158</v>
      </c>
      <c r="I40" s="66" t="str">
        <f t="shared" si="12"/>
        <v>Building Energy Efficiency Standards</v>
      </c>
      <c r="J40" s="63" t="s">
        <v>57</v>
      </c>
      <c r="K40" s="72">
        <f t="shared" si="13"/>
        <v>0</v>
      </c>
      <c r="L40" s="72">
        <f t="shared" si="16"/>
        <v>0.6</v>
      </c>
      <c r="M40" s="72">
        <f t="shared" si="13"/>
        <v>0.01</v>
      </c>
      <c r="N40" s="66" t="str">
        <f t="shared" si="13"/>
        <v>% reduction in energy use</v>
      </c>
      <c r="O40" s="87" t="s">
        <v>759</v>
      </c>
      <c r="P40" s="66" t="str">
        <f t="shared" si="13"/>
        <v>buildings-sector-main.html#eff-stds</v>
      </c>
      <c r="Q40" s="66" t="str">
        <f t="shared" si="13"/>
        <v>building-energy-efficiency-standards.html</v>
      </c>
      <c r="R40" s="66" t="str">
        <f t="shared" si="1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40" s="66" t="str">
        <f t="shared" si="14"/>
        <v>Itron, 2007, "ASSESSMENT OF LONG-TERM
ELECTRIC ENERGY EFFICIENCY
POTENTIAL IN CALIFORNIA’S
RESIDENTIAL SECTOR," http://www.energy.ca.gov/2007publications/CEC-500-2007-002/CEC-500-2007-002.PDF, p.33, Table 5-1</v>
      </c>
    </row>
    <row r="41" spans="1:19" s="7" customFormat="1" ht="120" x14ac:dyDescent="0.25">
      <c r="A41" s="66" t="str">
        <f t="shared" si="15"/>
        <v>Buildings and Appliances</v>
      </c>
      <c r="B41" s="66" t="str">
        <f t="shared" si="11"/>
        <v>Building Energy Efficiency Standards</v>
      </c>
      <c r="C41" s="66" t="str">
        <f t="shared" si="11"/>
        <v>Reduction in E Use Allowed by Component Eff Std</v>
      </c>
      <c r="D41" s="63" t="s">
        <v>141</v>
      </c>
      <c r="E41" s="63" t="s">
        <v>361</v>
      </c>
      <c r="F41" s="63" t="s">
        <v>214</v>
      </c>
      <c r="G41" s="63" t="s">
        <v>147</v>
      </c>
      <c r="H41" s="64">
        <v>159</v>
      </c>
      <c r="I41" s="66" t="str">
        <f t="shared" si="12"/>
        <v>Building Energy Efficiency Standards</v>
      </c>
      <c r="J41" s="63" t="s">
        <v>57</v>
      </c>
      <c r="K41" s="72">
        <f t="shared" si="13"/>
        <v>0</v>
      </c>
      <c r="L41" s="72">
        <f t="shared" si="16"/>
        <v>0.4</v>
      </c>
      <c r="M41" s="72">
        <f t="shared" si="13"/>
        <v>0.01</v>
      </c>
      <c r="N41" s="66" t="str">
        <f t="shared" si="13"/>
        <v>% reduction in energy use</v>
      </c>
      <c r="O41" s="87" t="s">
        <v>760</v>
      </c>
      <c r="P41" s="66" t="str">
        <f t="shared" si="13"/>
        <v>buildings-sector-main.html#eff-stds</v>
      </c>
      <c r="Q41" s="66" t="str">
        <f t="shared" si="13"/>
        <v>building-energy-efficiency-standards.html</v>
      </c>
      <c r="R41" s="66" t="str">
        <f t="shared" si="1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41" s="66" t="str">
        <f t="shared" si="14"/>
        <v>Itron, 2007, "ASSESSMENT OF LONG-TERM
ELECTRIC ENERGY EFFICIENCY
POTENTIAL IN CALIFORNIA’S
RESIDENTIAL SECTOR," http://www.energy.ca.gov/2007publications/CEC-500-2007-002/CEC-500-2007-002.PDF, p.33, Table 5-1</v>
      </c>
    </row>
    <row r="42" spans="1:19" s="7" customFormat="1" ht="120" x14ac:dyDescent="0.25">
      <c r="A42" s="66" t="str">
        <f t="shared" si="15"/>
        <v>Buildings and Appliances</v>
      </c>
      <c r="B42" s="66" t="str">
        <f t="shared" si="11"/>
        <v>Building Energy Efficiency Standards</v>
      </c>
      <c r="C42" s="66" t="str">
        <f t="shared" si="11"/>
        <v>Reduction in E Use Allowed by Component Eff Std</v>
      </c>
      <c r="D42" s="63" t="s">
        <v>142</v>
      </c>
      <c r="E42" s="63" t="s">
        <v>361</v>
      </c>
      <c r="F42" s="63" t="s">
        <v>214</v>
      </c>
      <c r="G42" s="63" t="s">
        <v>148</v>
      </c>
      <c r="H42" s="64">
        <v>160</v>
      </c>
      <c r="I42" s="66" t="str">
        <f t="shared" si="12"/>
        <v>Building Energy Efficiency Standards</v>
      </c>
      <c r="J42" s="63" t="s">
        <v>57</v>
      </c>
      <c r="K42" s="72">
        <f t="shared" si="13"/>
        <v>0</v>
      </c>
      <c r="L42" s="72">
        <f t="shared" si="16"/>
        <v>0.38</v>
      </c>
      <c r="M42" s="72">
        <f t="shared" si="13"/>
        <v>0.01</v>
      </c>
      <c r="N42" s="66" t="str">
        <f t="shared" si="13"/>
        <v>% reduction in energy use</v>
      </c>
      <c r="O42" s="87" t="s">
        <v>761</v>
      </c>
      <c r="P42" s="66" t="str">
        <f t="shared" si="13"/>
        <v>buildings-sector-main.html#eff-stds</v>
      </c>
      <c r="Q42" s="66" t="str">
        <f t="shared" si="13"/>
        <v>building-energy-efficiency-standards.html</v>
      </c>
      <c r="R42" s="66" t="str">
        <f t="shared" si="1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42" s="66" t="str">
        <f t="shared" si="14"/>
        <v>Itron, 2007, "ASSESSMENT OF LONG-TERM
ELECTRIC ENERGY EFFICIENCY
POTENTIAL IN CALIFORNIA’S
RESIDENTIAL SECTOR," http://www.energy.ca.gov/2007publications/CEC-500-2007-002/CEC-500-2007-002.PDF, p.33, Table 5-1</v>
      </c>
    </row>
    <row r="43" spans="1:19" s="7" customFormat="1" ht="120" x14ac:dyDescent="0.25">
      <c r="A43" s="66" t="str">
        <f t="shared" si="15"/>
        <v>Buildings and Appliances</v>
      </c>
      <c r="B43" s="66" t="str">
        <f t="shared" si="15"/>
        <v>Building Energy Efficiency Standards</v>
      </c>
      <c r="C43" s="66" t="str">
        <f t="shared" si="15"/>
        <v>Reduction in E Use Allowed by Component Eff Std</v>
      </c>
      <c r="D43" s="63" t="s">
        <v>143</v>
      </c>
      <c r="E43" s="63" t="s">
        <v>361</v>
      </c>
      <c r="F43" s="63" t="s">
        <v>214</v>
      </c>
      <c r="G43" s="63" t="s">
        <v>149</v>
      </c>
      <c r="H43" s="64">
        <v>161</v>
      </c>
      <c r="I43" s="66" t="str">
        <f t="shared" si="12"/>
        <v>Building Energy Efficiency Standards</v>
      </c>
      <c r="J43" s="63" t="s">
        <v>57</v>
      </c>
      <c r="K43" s="72">
        <f t="shared" ref="K43:N43" si="17">K$26</f>
        <v>0</v>
      </c>
      <c r="L43" s="72">
        <f t="shared" si="16"/>
        <v>0.11</v>
      </c>
      <c r="M43" s="72">
        <f t="shared" si="17"/>
        <v>0.01</v>
      </c>
      <c r="N43" s="66" t="str">
        <f t="shared" si="17"/>
        <v>% reduction in energy use</v>
      </c>
      <c r="O43" s="87" t="s">
        <v>762</v>
      </c>
      <c r="P43" s="66" t="str">
        <f t="shared" ref="P43:R43" si="18">P$26</f>
        <v>buildings-sector-main.html#eff-stds</v>
      </c>
      <c r="Q43" s="66" t="str">
        <f t="shared" si="18"/>
        <v>building-energy-efficiency-standards.html</v>
      </c>
      <c r="R43" s="66" t="str">
        <f t="shared" si="18"/>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S43" s="66" t="str">
        <f t="shared" si="14"/>
        <v>Itron, 2007, "ASSESSMENT OF LONG-TERM
ELECTRIC ENERGY EFFICIENCY
POTENTIAL IN CALIFORNIA’S
RESIDENTIAL SECTOR," http://www.energy.ca.gov/2007publications/CEC-500-2007-002/CEC-500-2007-002.PDF, p.33, Table 5-1</v>
      </c>
    </row>
    <row r="44" spans="1:19" s="7" customFormat="1" ht="75" x14ac:dyDescent="0.25">
      <c r="A44" s="63" t="s">
        <v>89</v>
      </c>
      <c r="B44" s="63" t="s">
        <v>16</v>
      </c>
      <c r="C44" s="63" t="s">
        <v>7</v>
      </c>
      <c r="D44" s="63"/>
      <c r="E44" s="63"/>
      <c r="F44" s="63"/>
      <c r="G44" s="63"/>
      <c r="H44" s="64">
        <v>19</v>
      </c>
      <c r="I44" s="63" t="s">
        <v>16</v>
      </c>
      <c r="J44" s="87" t="s">
        <v>58</v>
      </c>
      <c r="K44" s="77">
        <v>0</v>
      </c>
      <c r="L44" s="77">
        <v>1</v>
      </c>
      <c r="M44" s="77">
        <v>1</v>
      </c>
      <c r="N44" s="63" t="s">
        <v>38</v>
      </c>
      <c r="O44" s="63" t="s">
        <v>457</v>
      </c>
      <c r="P44" s="63" t="s">
        <v>260</v>
      </c>
      <c r="Q44" s="12" t="s">
        <v>261</v>
      </c>
      <c r="R44" s="12" t="s">
        <v>92</v>
      </c>
      <c r="S44" s="66"/>
    </row>
    <row r="45" spans="1:19" s="7" customFormat="1" ht="120" x14ac:dyDescent="0.25">
      <c r="A45" s="63" t="s">
        <v>89</v>
      </c>
      <c r="B45" s="63" t="s">
        <v>341</v>
      </c>
      <c r="C45" s="63" t="s">
        <v>395</v>
      </c>
      <c r="D45" s="63"/>
      <c r="E45" s="63"/>
      <c r="F45" s="63"/>
      <c r="G45" s="63"/>
      <c r="H45" s="64">
        <v>146</v>
      </c>
      <c r="I45" s="65" t="s">
        <v>492</v>
      </c>
      <c r="J45" s="63" t="s">
        <v>57</v>
      </c>
      <c r="K45" s="77">
        <v>0</v>
      </c>
      <c r="L45" s="71">
        <f>ROUND(MaxBoundCalculations!B172,2)</f>
        <v>0.24</v>
      </c>
      <c r="M45" s="79">
        <v>5.0000000000000001E-3</v>
      </c>
      <c r="N45" s="63" t="s">
        <v>342</v>
      </c>
      <c r="O45" s="87" t="s">
        <v>763</v>
      </c>
      <c r="P45" s="63" t="s">
        <v>343</v>
      </c>
      <c r="Q45" s="12" t="s">
        <v>344</v>
      </c>
      <c r="R45" s="12" t="s">
        <v>400</v>
      </c>
      <c r="S45" s="12" t="s">
        <v>547</v>
      </c>
    </row>
    <row r="46" spans="1:19" s="7" customFormat="1" ht="60" x14ac:dyDescent="0.25">
      <c r="A46" s="63" t="s">
        <v>89</v>
      </c>
      <c r="B46" s="63" t="s">
        <v>345</v>
      </c>
      <c r="C46" s="63" t="s">
        <v>348</v>
      </c>
      <c r="D46" s="63"/>
      <c r="E46" s="63"/>
      <c r="F46" s="63"/>
      <c r="G46" s="63"/>
      <c r="H46" s="64">
        <v>147</v>
      </c>
      <c r="I46" s="65" t="s">
        <v>492</v>
      </c>
      <c r="J46" s="63" t="s">
        <v>57</v>
      </c>
      <c r="K46" s="77">
        <v>0</v>
      </c>
      <c r="L46" s="70">
        <v>0.5</v>
      </c>
      <c r="M46" s="71">
        <v>0.01</v>
      </c>
      <c r="N46" s="63" t="s">
        <v>349</v>
      </c>
      <c r="O46" s="87" t="s">
        <v>764</v>
      </c>
      <c r="P46" s="63" t="s">
        <v>346</v>
      </c>
      <c r="Q46" s="12" t="s">
        <v>347</v>
      </c>
      <c r="R46" s="12" t="s">
        <v>401</v>
      </c>
      <c r="S46" s="66"/>
    </row>
    <row r="47" spans="1:19" s="7" customFormat="1" ht="60" x14ac:dyDescent="0.25">
      <c r="A47" s="63" t="s">
        <v>89</v>
      </c>
      <c r="B47" s="63" t="s">
        <v>15</v>
      </c>
      <c r="C47" s="63" t="s">
        <v>150</v>
      </c>
      <c r="D47" s="63"/>
      <c r="E47" s="63"/>
      <c r="F47" s="63"/>
      <c r="G47" s="63"/>
      <c r="H47" s="64">
        <v>20</v>
      </c>
      <c r="I47" s="63" t="s">
        <v>15</v>
      </c>
      <c r="J47" s="87" t="s">
        <v>58</v>
      </c>
      <c r="K47" s="77">
        <v>0</v>
      </c>
      <c r="L47" s="77">
        <v>1</v>
      </c>
      <c r="M47" s="77">
        <v>1</v>
      </c>
      <c r="N47" s="63" t="s">
        <v>38</v>
      </c>
      <c r="O47" s="63" t="s">
        <v>458</v>
      </c>
      <c r="P47" s="63" t="s">
        <v>262</v>
      </c>
      <c r="Q47" s="12" t="s">
        <v>263</v>
      </c>
      <c r="R47" s="12" t="s">
        <v>92</v>
      </c>
      <c r="S47" s="66"/>
    </row>
    <row r="48" spans="1:19" s="7" customFormat="1" ht="120" x14ac:dyDescent="0.25">
      <c r="A48" s="63" t="s">
        <v>89</v>
      </c>
      <c r="B48" s="63" t="s">
        <v>18</v>
      </c>
      <c r="C48" s="63" t="s">
        <v>232</v>
      </c>
      <c r="D48" s="63" t="s">
        <v>138</v>
      </c>
      <c r="E48" s="63"/>
      <c r="F48" s="63" t="s">
        <v>144</v>
      </c>
      <c r="G48" s="63"/>
      <c r="H48" s="64">
        <v>21</v>
      </c>
      <c r="I48" s="63" t="s">
        <v>18</v>
      </c>
      <c r="J48" s="63" t="s">
        <v>57</v>
      </c>
      <c r="K48" s="70">
        <v>0</v>
      </c>
      <c r="L48" s="80">
        <f>ROUND(MaxBoundCalculations!B167,3)</f>
        <v>3.4000000000000002E-2</v>
      </c>
      <c r="M48" s="80">
        <v>1E-3</v>
      </c>
      <c r="N48" s="63" t="s">
        <v>46</v>
      </c>
      <c r="O48" s="63" t="s">
        <v>459</v>
      </c>
      <c r="P48" s="63" t="s">
        <v>264</v>
      </c>
      <c r="Q48" s="12" t="s">
        <v>265</v>
      </c>
      <c r="R48" s="63" t="s">
        <v>201</v>
      </c>
      <c r="S48" s="12" t="s">
        <v>225</v>
      </c>
    </row>
    <row r="49" spans="1:19" s="7" customFormat="1" ht="105" x14ac:dyDescent="0.25">
      <c r="A49" s="66" t="str">
        <f>A$48</f>
        <v>Buildings and Appliances</v>
      </c>
      <c r="B49" s="66" t="str">
        <f t="shared" ref="B49:C53" si="19">B$48</f>
        <v>Increased Retrofitting</v>
      </c>
      <c r="C49" s="66" t="str">
        <f t="shared" si="19"/>
        <v>Fraction of Commercial Components Replaced Annually due to Retrofitting Policy</v>
      </c>
      <c r="D49" s="63" t="s">
        <v>139</v>
      </c>
      <c r="E49" s="63"/>
      <c r="F49" s="63" t="s">
        <v>145</v>
      </c>
      <c r="G49" s="63"/>
      <c r="H49" s="64">
        <v>22</v>
      </c>
      <c r="I49" s="66" t="str">
        <f t="shared" ref="I49:I53" si="20">I$48</f>
        <v>Increased Retrofitting</v>
      </c>
      <c r="J49" s="63" t="s">
        <v>57</v>
      </c>
      <c r="K49" s="76">
        <f t="shared" ref="K49:N50" si="21">K$48</f>
        <v>0</v>
      </c>
      <c r="L49" s="81">
        <f t="shared" si="21"/>
        <v>3.4000000000000002E-2</v>
      </c>
      <c r="M49" s="81">
        <f t="shared" si="21"/>
        <v>1E-3</v>
      </c>
      <c r="N49" s="66" t="str">
        <f t="shared" si="21"/>
        <v>% of existing building components</v>
      </c>
      <c r="O49" s="63" t="s">
        <v>460</v>
      </c>
      <c r="P49" s="63" t="s">
        <v>264</v>
      </c>
      <c r="Q49" s="12" t="s">
        <v>265</v>
      </c>
      <c r="R49" s="66" t="str">
        <f>R48</f>
        <v>Calculated from model data; see the relevant variable(s) in the InputData folder for source information.</v>
      </c>
      <c r="S49" s="66"/>
    </row>
    <row r="50" spans="1:19" s="7" customFormat="1" ht="105" x14ac:dyDescent="0.25">
      <c r="A50" s="66" t="str">
        <f>A$48</f>
        <v>Buildings and Appliances</v>
      </c>
      <c r="B50" s="66" t="str">
        <f t="shared" si="19"/>
        <v>Increased Retrofitting</v>
      </c>
      <c r="C50" s="66" t="str">
        <f t="shared" si="19"/>
        <v>Fraction of Commercial Components Replaced Annually due to Retrofitting Policy</v>
      </c>
      <c r="D50" s="63" t="s">
        <v>140</v>
      </c>
      <c r="E50" s="63"/>
      <c r="F50" s="63" t="s">
        <v>146</v>
      </c>
      <c r="G50" s="63"/>
      <c r="H50" s="64">
        <v>23</v>
      </c>
      <c r="I50" s="66" t="str">
        <f t="shared" si="20"/>
        <v>Increased Retrofitting</v>
      </c>
      <c r="J50" s="63" t="s">
        <v>57</v>
      </c>
      <c r="K50" s="76">
        <f t="shared" si="21"/>
        <v>0</v>
      </c>
      <c r="L50" s="81">
        <f t="shared" si="21"/>
        <v>3.4000000000000002E-2</v>
      </c>
      <c r="M50" s="81">
        <f t="shared" si="21"/>
        <v>1E-3</v>
      </c>
      <c r="N50" s="66" t="str">
        <f t="shared" si="21"/>
        <v>% of existing building components</v>
      </c>
      <c r="O50" s="63" t="s">
        <v>461</v>
      </c>
      <c r="P50" s="63" t="s">
        <v>264</v>
      </c>
      <c r="Q50" s="12" t="s">
        <v>265</v>
      </c>
      <c r="R50" s="66" t="str">
        <f>R49</f>
        <v>Calculated from model data; see the relevant variable(s) in the InputData folder for source information.</v>
      </c>
      <c r="S50" s="66"/>
    </row>
    <row r="51" spans="1:19" s="7" customFormat="1" ht="105" x14ac:dyDescent="0.25">
      <c r="A51" s="66" t="str">
        <f>A$48</f>
        <v>Buildings and Appliances</v>
      </c>
      <c r="B51" s="66" t="str">
        <f t="shared" si="19"/>
        <v>Increased Retrofitting</v>
      </c>
      <c r="C51" s="66" t="str">
        <f t="shared" si="19"/>
        <v>Fraction of Commercial Components Replaced Annually due to Retrofitting Policy</v>
      </c>
      <c r="D51" s="63" t="s">
        <v>141</v>
      </c>
      <c r="E51" s="63"/>
      <c r="F51" s="63" t="s">
        <v>147</v>
      </c>
      <c r="G51" s="63"/>
      <c r="H51" s="64">
        <v>24</v>
      </c>
      <c r="I51" s="66" t="str">
        <f t="shared" si="20"/>
        <v>Increased Retrofitting</v>
      </c>
      <c r="J51" s="63" t="s">
        <v>57</v>
      </c>
      <c r="K51" s="76">
        <f t="shared" ref="K51:N53" si="22">K$48</f>
        <v>0</v>
      </c>
      <c r="L51" s="81">
        <f t="shared" si="22"/>
        <v>3.4000000000000002E-2</v>
      </c>
      <c r="M51" s="81">
        <f t="shared" si="22"/>
        <v>1E-3</v>
      </c>
      <c r="N51" s="66" t="str">
        <f t="shared" si="22"/>
        <v>% of existing building components</v>
      </c>
      <c r="O51" s="63" t="s">
        <v>462</v>
      </c>
      <c r="P51" s="63" t="s">
        <v>264</v>
      </c>
      <c r="Q51" s="12" t="s">
        <v>265</v>
      </c>
      <c r="R51" s="66" t="str">
        <f>R50</f>
        <v>Calculated from model data; see the relevant variable(s) in the InputData folder for source information.</v>
      </c>
      <c r="S51" s="66"/>
    </row>
    <row r="52" spans="1:19" s="7" customFormat="1" ht="90" x14ac:dyDescent="0.25">
      <c r="A52" s="66" t="str">
        <f>A$48</f>
        <v>Buildings and Appliances</v>
      </c>
      <c r="B52" s="66" t="str">
        <f t="shared" si="19"/>
        <v>Increased Retrofitting</v>
      </c>
      <c r="C52" s="66" t="str">
        <f t="shared" si="19"/>
        <v>Fraction of Commercial Components Replaced Annually due to Retrofitting Policy</v>
      </c>
      <c r="D52" s="63" t="s">
        <v>142</v>
      </c>
      <c r="E52" s="63"/>
      <c r="F52" s="63" t="s">
        <v>148</v>
      </c>
      <c r="G52" s="63"/>
      <c r="H52" s="64">
        <v>25</v>
      </c>
      <c r="I52" s="66" t="str">
        <f t="shared" si="20"/>
        <v>Increased Retrofitting</v>
      </c>
      <c r="J52" s="63" t="s">
        <v>57</v>
      </c>
      <c r="K52" s="76">
        <f t="shared" si="22"/>
        <v>0</v>
      </c>
      <c r="L52" s="81">
        <f t="shared" si="22"/>
        <v>3.4000000000000002E-2</v>
      </c>
      <c r="M52" s="81">
        <f t="shared" si="22"/>
        <v>1E-3</v>
      </c>
      <c r="N52" s="66" t="str">
        <f t="shared" si="22"/>
        <v>% of existing building components</v>
      </c>
      <c r="O52" s="63" t="s">
        <v>463</v>
      </c>
      <c r="P52" s="63" t="s">
        <v>264</v>
      </c>
      <c r="Q52" s="12" t="s">
        <v>265</v>
      </c>
      <c r="R52" s="66" t="str">
        <f>R51</f>
        <v>Calculated from model data; see the relevant variable(s) in the InputData folder for source information.</v>
      </c>
      <c r="S52" s="66"/>
    </row>
    <row r="53" spans="1:19" s="7" customFormat="1" ht="105" x14ac:dyDescent="0.25">
      <c r="A53" s="66" t="str">
        <f>A$48</f>
        <v>Buildings and Appliances</v>
      </c>
      <c r="B53" s="66" t="str">
        <f t="shared" si="19"/>
        <v>Increased Retrofitting</v>
      </c>
      <c r="C53" s="66" t="str">
        <f t="shared" si="19"/>
        <v>Fraction of Commercial Components Replaced Annually due to Retrofitting Policy</v>
      </c>
      <c r="D53" s="63" t="s">
        <v>143</v>
      </c>
      <c r="E53" s="63"/>
      <c r="F53" s="63" t="s">
        <v>149</v>
      </c>
      <c r="G53" s="63"/>
      <c r="H53" s="64">
        <v>26</v>
      </c>
      <c r="I53" s="66" t="str">
        <f t="shared" si="20"/>
        <v>Increased Retrofitting</v>
      </c>
      <c r="J53" s="63" t="s">
        <v>57</v>
      </c>
      <c r="K53" s="76">
        <f t="shared" si="22"/>
        <v>0</v>
      </c>
      <c r="L53" s="81">
        <f t="shared" si="22"/>
        <v>3.4000000000000002E-2</v>
      </c>
      <c r="M53" s="81">
        <f t="shared" si="22"/>
        <v>1E-3</v>
      </c>
      <c r="N53" s="66" t="str">
        <f t="shared" si="22"/>
        <v>% of existing building components</v>
      </c>
      <c r="O53" s="63" t="s">
        <v>464</v>
      </c>
      <c r="P53" s="63" t="s">
        <v>264</v>
      </c>
      <c r="Q53" s="12" t="s">
        <v>265</v>
      </c>
      <c r="R53" s="66" t="str">
        <f>R52</f>
        <v>Calculated from model data; see the relevant variable(s) in the InputData folder for source information.</v>
      </c>
      <c r="S53" s="66"/>
    </row>
    <row r="54" spans="1:19" s="7" customFormat="1" ht="45" x14ac:dyDescent="0.25">
      <c r="A54" s="63" t="s">
        <v>89</v>
      </c>
      <c r="B54" s="63" t="s">
        <v>14</v>
      </c>
      <c r="C54" s="63" t="s">
        <v>6</v>
      </c>
      <c r="D54" s="63" t="s">
        <v>138</v>
      </c>
      <c r="E54" s="63"/>
      <c r="F54" s="63" t="s">
        <v>144</v>
      </c>
      <c r="G54" s="63"/>
      <c r="H54" s="64">
        <v>27</v>
      </c>
      <c r="I54" s="63" t="s">
        <v>14</v>
      </c>
      <c r="J54" s="63" t="s">
        <v>57</v>
      </c>
      <c r="K54" s="77">
        <v>0</v>
      </c>
      <c r="L54" s="77">
        <v>1</v>
      </c>
      <c r="M54" s="77">
        <v>1</v>
      </c>
      <c r="N54" s="63" t="s">
        <v>38</v>
      </c>
      <c r="O54" s="87" t="s">
        <v>765</v>
      </c>
      <c r="P54" s="63" t="s">
        <v>266</v>
      </c>
      <c r="Q54" s="12" t="s">
        <v>267</v>
      </c>
      <c r="R54" s="12" t="s">
        <v>92</v>
      </c>
      <c r="S54" s="66"/>
    </row>
    <row r="55" spans="1:19" s="7" customFormat="1" ht="45" x14ac:dyDescent="0.25">
      <c r="A55" s="66" t="str">
        <f>A$54</f>
        <v>Buildings and Appliances</v>
      </c>
      <c r="B55" s="66" t="str">
        <f t="shared" ref="B55:C59" si="23">B$54</f>
        <v>Rebate for Efficient Products</v>
      </c>
      <c r="C55" s="66" t="str">
        <f t="shared" si="23"/>
        <v>Boolean Rebate Program for Efficient Components</v>
      </c>
      <c r="D55" s="63" t="s">
        <v>139</v>
      </c>
      <c r="E55" s="63"/>
      <c r="F55" s="63" t="s">
        <v>145</v>
      </c>
      <c r="G55" s="63"/>
      <c r="H55" s="64">
        <v>28</v>
      </c>
      <c r="I55" s="66" t="str">
        <f t="shared" ref="I55:I59" si="24">I$54</f>
        <v>Rebate for Efficient Products</v>
      </c>
      <c r="J55" s="63" t="s">
        <v>57</v>
      </c>
      <c r="K55" s="78">
        <f>K$54</f>
        <v>0</v>
      </c>
      <c r="L55" s="78">
        <f>L$54</f>
        <v>1</v>
      </c>
      <c r="M55" s="78">
        <f>M$54</f>
        <v>1</v>
      </c>
      <c r="N55" s="66" t="str">
        <f>N$54</f>
        <v>on/off</v>
      </c>
      <c r="O55" s="87" t="s">
        <v>766</v>
      </c>
      <c r="P55" s="63" t="s">
        <v>266</v>
      </c>
      <c r="Q55" s="12" t="s">
        <v>267</v>
      </c>
      <c r="R55" s="12" t="s">
        <v>92</v>
      </c>
      <c r="S55" s="66"/>
    </row>
    <row r="56" spans="1:19" s="7" customFormat="1" ht="30" x14ac:dyDescent="0.25">
      <c r="A56" s="66" t="str">
        <f>A$54</f>
        <v>Buildings and Appliances</v>
      </c>
      <c r="B56" s="66" t="str">
        <f t="shared" si="23"/>
        <v>Rebate for Efficient Products</v>
      </c>
      <c r="C56" s="66" t="str">
        <f t="shared" si="23"/>
        <v>Boolean Rebate Program for Efficient Components</v>
      </c>
      <c r="D56" s="63" t="s">
        <v>140</v>
      </c>
      <c r="E56" s="63"/>
      <c r="F56" s="63" t="s">
        <v>146</v>
      </c>
      <c r="G56" s="63"/>
      <c r="H56" s="64" t="s">
        <v>246</v>
      </c>
      <c r="I56" s="66" t="str">
        <f t="shared" si="24"/>
        <v>Rebate for Efficient Products</v>
      </c>
      <c r="J56" s="63" t="s">
        <v>58</v>
      </c>
      <c r="K56" s="77"/>
      <c r="L56" s="77"/>
      <c r="M56" s="77"/>
      <c r="N56" s="63"/>
      <c r="O56" s="63"/>
      <c r="P56" s="66"/>
      <c r="Q56" s="12"/>
      <c r="R56" s="66"/>
      <c r="S56" s="66"/>
    </row>
    <row r="57" spans="1:19" s="7" customFormat="1" ht="30" x14ac:dyDescent="0.25">
      <c r="A57" s="66" t="str">
        <f>A$54</f>
        <v>Buildings and Appliances</v>
      </c>
      <c r="B57" s="66" t="str">
        <f t="shared" si="23"/>
        <v>Rebate for Efficient Products</v>
      </c>
      <c r="C57" s="66" t="str">
        <f t="shared" si="23"/>
        <v>Boolean Rebate Program for Efficient Components</v>
      </c>
      <c r="D57" s="63" t="s">
        <v>141</v>
      </c>
      <c r="E57" s="63"/>
      <c r="F57" s="63" t="s">
        <v>147</v>
      </c>
      <c r="G57" s="63"/>
      <c r="H57" s="64" t="s">
        <v>246</v>
      </c>
      <c r="I57" s="66" t="str">
        <f t="shared" si="24"/>
        <v>Rebate for Efficient Products</v>
      </c>
      <c r="J57" s="63" t="s">
        <v>58</v>
      </c>
      <c r="K57" s="77"/>
      <c r="L57" s="77"/>
      <c r="M57" s="77"/>
      <c r="N57" s="63"/>
      <c r="O57" s="63"/>
      <c r="P57" s="66"/>
      <c r="Q57" s="12"/>
      <c r="R57" s="66"/>
      <c r="S57" s="66"/>
    </row>
    <row r="58" spans="1:19" s="7" customFormat="1" ht="45" x14ac:dyDescent="0.25">
      <c r="A58" s="66" t="str">
        <f>A$54</f>
        <v>Buildings and Appliances</v>
      </c>
      <c r="B58" s="66" t="str">
        <f t="shared" si="23"/>
        <v>Rebate for Efficient Products</v>
      </c>
      <c r="C58" s="66" t="str">
        <f t="shared" si="23"/>
        <v>Boolean Rebate Program for Efficient Components</v>
      </c>
      <c r="D58" s="63" t="s">
        <v>142</v>
      </c>
      <c r="E58" s="63"/>
      <c r="F58" s="63" t="s">
        <v>148</v>
      </c>
      <c r="G58" s="63"/>
      <c r="H58" s="64">
        <v>29</v>
      </c>
      <c r="I58" s="66" t="str">
        <f t="shared" si="24"/>
        <v>Rebate for Efficient Products</v>
      </c>
      <c r="J58" s="63" t="s">
        <v>57</v>
      </c>
      <c r="K58" s="78">
        <f>K$54</f>
        <v>0</v>
      </c>
      <c r="L58" s="78">
        <f>L$54</f>
        <v>1</v>
      </c>
      <c r="M58" s="78">
        <f>M$54</f>
        <v>1</v>
      </c>
      <c r="N58" s="66" t="str">
        <f>N$54</f>
        <v>on/off</v>
      </c>
      <c r="O58" s="87" t="s">
        <v>767</v>
      </c>
      <c r="P58" s="63" t="s">
        <v>266</v>
      </c>
      <c r="Q58" s="12" t="s">
        <v>267</v>
      </c>
      <c r="R58" s="12" t="s">
        <v>92</v>
      </c>
      <c r="S58" s="66"/>
    </row>
    <row r="59" spans="1:19" s="7" customFormat="1" ht="30" x14ac:dyDescent="0.25">
      <c r="A59" s="66" t="str">
        <f>A$54</f>
        <v>Buildings and Appliances</v>
      </c>
      <c r="B59" s="66" t="str">
        <f t="shared" si="23"/>
        <v>Rebate for Efficient Products</v>
      </c>
      <c r="C59" s="66" t="str">
        <f t="shared" si="23"/>
        <v>Boolean Rebate Program for Efficient Components</v>
      </c>
      <c r="D59" s="63" t="s">
        <v>143</v>
      </c>
      <c r="E59" s="63"/>
      <c r="F59" s="63" t="s">
        <v>149</v>
      </c>
      <c r="G59" s="63"/>
      <c r="H59" s="64" t="s">
        <v>246</v>
      </c>
      <c r="I59" s="66" t="str">
        <f t="shared" si="24"/>
        <v>Rebate for Efficient Products</v>
      </c>
      <c r="J59" s="63" t="s">
        <v>58</v>
      </c>
      <c r="K59" s="77"/>
      <c r="L59" s="77"/>
      <c r="M59" s="77"/>
      <c r="N59" s="63"/>
      <c r="O59" s="63"/>
      <c r="P59" s="66"/>
      <c r="Q59" s="12"/>
      <c r="R59" s="66"/>
      <c r="S59" s="66"/>
    </row>
    <row r="60" spans="1:19" s="3" customFormat="1" ht="30" x14ac:dyDescent="0.25">
      <c r="A60" s="12" t="s">
        <v>8</v>
      </c>
      <c r="B60" s="12" t="s">
        <v>450</v>
      </c>
      <c r="C60" s="12" t="s">
        <v>451</v>
      </c>
      <c r="D60" s="63" t="s">
        <v>689</v>
      </c>
      <c r="E60" s="63"/>
      <c r="F60" s="63" t="s">
        <v>688</v>
      </c>
      <c r="G60" s="12"/>
      <c r="H60" s="67">
        <v>167</v>
      </c>
      <c r="I60" s="12" t="s">
        <v>450</v>
      </c>
      <c r="J60" s="12" t="s">
        <v>57</v>
      </c>
      <c r="K60" s="82">
        <v>0</v>
      </c>
      <c r="L60" s="82">
        <v>1</v>
      </c>
      <c r="M60" s="82">
        <v>1</v>
      </c>
      <c r="N60" s="12" t="s">
        <v>38</v>
      </c>
      <c r="O60" s="87" t="s">
        <v>772</v>
      </c>
      <c r="P60" s="63" t="s">
        <v>455</v>
      </c>
      <c r="Q60" s="12" t="s">
        <v>456</v>
      </c>
      <c r="R60" s="12"/>
      <c r="S60" s="12"/>
    </row>
    <row r="61" spans="1:19" s="7" customFormat="1" ht="30" x14ac:dyDescent="0.25">
      <c r="A61" s="66" t="str">
        <f>A$60</f>
        <v>Electricity Supply</v>
      </c>
      <c r="B61" s="66" t="str">
        <f t="shared" ref="B61:C70" si="25">B$60</f>
        <v>Ban New Power Plants</v>
      </c>
      <c r="C61" s="66" t="str">
        <f t="shared" si="25"/>
        <v>Boolean Ban New Power Plants</v>
      </c>
      <c r="D61" s="12" t="s">
        <v>404</v>
      </c>
      <c r="E61" s="63"/>
      <c r="F61" s="12" t="s">
        <v>405</v>
      </c>
      <c r="G61" s="63"/>
      <c r="H61" s="64">
        <v>168</v>
      </c>
      <c r="I61" s="66" t="str">
        <f t="shared" ref="I61:I71" si="26">I$60</f>
        <v>Ban New Power Plants</v>
      </c>
      <c r="J61" s="63" t="s">
        <v>57</v>
      </c>
      <c r="K61" s="78">
        <f t="shared" ref="K61:Q63" si="27">K$60</f>
        <v>0</v>
      </c>
      <c r="L61" s="78">
        <f t="shared" si="27"/>
        <v>1</v>
      </c>
      <c r="M61" s="78">
        <f t="shared" si="27"/>
        <v>1</v>
      </c>
      <c r="N61" s="66" t="str">
        <f t="shared" si="27"/>
        <v>on/off</v>
      </c>
      <c r="O61" s="63" t="s">
        <v>452</v>
      </c>
      <c r="P61" s="66" t="str">
        <f t="shared" si="27"/>
        <v>electricity-sector-main.html#ban</v>
      </c>
      <c r="Q61" s="66" t="str">
        <f t="shared" si="27"/>
        <v>ban-new-capacity.html</v>
      </c>
      <c r="R61" s="66"/>
      <c r="S61" s="66"/>
    </row>
    <row r="62" spans="1:19" s="7" customFormat="1" ht="30" x14ac:dyDescent="0.25">
      <c r="A62" s="66" t="str">
        <f t="shared" ref="A62:C71" si="28">A$60</f>
        <v>Electricity Supply</v>
      </c>
      <c r="B62" s="66" t="str">
        <f t="shared" si="25"/>
        <v>Ban New Power Plants</v>
      </c>
      <c r="C62" s="66" t="str">
        <f t="shared" si="25"/>
        <v>Boolean Ban New Power Plants</v>
      </c>
      <c r="D62" s="12" t="s">
        <v>95</v>
      </c>
      <c r="E62" s="63"/>
      <c r="F62" s="12" t="s">
        <v>109</v>
      </c>
      <c r="G62" s="63"/>
      <c r="H62" s="67">
        <v>169</v>
      </c>
      <c r="I62" s="66" t="str">
        <f t="shared" si="26"/>
        <v>Ban New Power Plants</v>
      </c>
      <c r="J62" s="63" t="s">
        <v>57</v>
      </c>
      <c r="K62" s="78">
        <f t="shared" si="27"/>
        <v>0</v>
      </c>
      <c r="L62" s="78">
        <f t="shared" si="27"/>
        <v>1</v>
      </c>
      <c r="M62" s="78">
        <f t="shared" si="27"/>
        <v>1</v>
      </c>
      <c r="N62" s="66" t="str">
        <f t="shared" si="27"/>
        <v>on/off</v>
      </c>
      <c r="O62" s="63" t="s">
        <v>453</v>
      </c>
      <c r="P62" s="66" t="str">
        <f t="shared" si="27"/>
        <v>electricity-sector-main.html#ban</v>
      </c>
      <c r="Q62" s="66" t="str">
        <f t="shared" si="27"/>
        <v>ban-new-capacity.html</v>
      </c>
      <c r="R62" s="66"/>
      <c r="S62" s="66"/>
    </row>
    <row r="63" spans="1:19" s="7" customFormat="1" ht="30" x14ac:dyDescent="0.25">
      <c r="A63" s="66" t="str">
        <f t="shared" si="28"/>
        <v>Electricity Supply</v>
      </c>
      <c r="B63" s="66" t="str">
        <f t="shared" si="25"/>
        <v>Ban New Power Plants</v>
      </c>
      <c r="C63" s="66" t="str">
        <f t="shared" si="25"/>
        <v>Boolean Ban New Power Plants</v>
      </c>
      <c r="D63" s="12" t="s">
        <v>96</v>
      </c>
      <c r="E63" s="63"/>
      <c r="F63" s="12" t="s">
        <v>110</v>
      </c>
      <c r="G63" s="63"/>
      <c r="H63" s="64">
        <v>170</v>
      </c>
      <c r="I63" s="66" t="str">
        <f t="shared" si="26"/>
        <v>Ban New Power Plants</v>
      </c>
      <c r="J63" s="63" t="s">
        <v>57</v>
      </c>
      <c r="K63" s="78">
        <f t="shared" si="27"/>
        <v>0</v>
      </c>
      <c r="L63" s="78">
        <f t="shared" si="27"/>
        <v>1</v>
      </c>
      <c r="M63" s="78">
        <f t="shared" si="27"/>
        <v>1</v>
      </c>
      <c r="N63" s="66" t="str">
        <f t="shared" si="27"/>
        <v>on/off</v>
      </c>
      <c r="O63" s="63" t="s">
        <v>454</v>
      </c>
      <c r="P63" s="66" t="str">
        <f t="shared" si="27"/>
        <v>electricity-sector-main.html#ban</v>
      </c>
      <c r="Q63" s="66" t="str">
        <f t="shared" si="27"/>
        <v>ban-new-capacity.html</v>
      </c>
      <c r="R63" s="66"/>
      <c r="S63" s="66"/>
    </row>
    <row r="64" spans="1:19" s="7" customFormat="1" ht="30" x14ac:dyDescent="0.25">
      <c r="A64" s="66" t="str">
        <f t="shared" si="28"/>
        <v>Electricity Supply</v>
      </c>
      <c r="B64" s="66" t="str">
        <f t="shared" si="25"/>
        <v>Ban New Power Plants</v>
      </c>
      <c r="C64" s="66" t="str">
        <f t="shared" si="25"/>
        <v>Boolean Ban New Power Plants</v>
      </c>
      <c r="D64" s="12" t="s">
        <v>690</v>
      </c>
      <c r="E64" s="63"/>
      <c r="F64" s="12" t="s">
        <v>696</v>
      </c>
      <c r="G64" s="63"/>
      <c r="H64" s="64"/>
      <c r="I64" s="66" t="str">
        <f t="shared" si="26"/>
        <v>Ban New Power Plants</v>
      </c>
      <c r="J64" s="63" t="s">
        <v>58</v>
      </c>
      <c r="K64" s="77"/>
      <c r="L64" s="77"/>
      <c r="M64" s="77"/>
      <c r="N64" s="63"/>
      <c r="O64" s="63"/>
      <c r="P64" s="66"/>
      <c r="Q64" s="12"/>
      <c r="R64" s="66"/>
      <c r="S64" s="66"/>
    </row>
    <row r="65" spans="1:19" s="7" customFormat="1" ht="30" x14ac:dyDescent="0.25">
      <c r="A65" s="66" t="str">
        <f t="shared" si="28"/>
        <v>Electricity Supply</v>
      </c>
      <c r="B65" s="66" t="str">
        <f t="shared" si="25"/>
        <v>Ban New Power Plants</v>
      </c>
      <c r="C65" s="66" t="str">
        <f t="shared" si="25"/>
        <v>Boolean Ban New Power Plants</v>
      </c>
      <c r="D65" s="12" t="s">
        <v>97</v>
      </c>
      <c r="E65" s="63"/>
      <c r="F65" s="12" t="s">
        <v>111</v>
      </c>
      <c r="G65" s="63"/>
      <c r="H65" s="64"/>
      <c r="I65" s="66" t="str">
        <f t="shared" si="26"/>
        <v>Ban New Power Plants</v>
      </c>
      <c r="J65" s="63" t="s">
        <v>58</v>
      </c>
      <c r="K65" s="77"/>
      <c r="L65" s="77"/>
      <c r="M65" s="77"/>
      <c r="N65" s="63"/>
      <c r="O65" s="63"/>
      <c r="P65" s="66"/>
      <c r="Q65" s="12"/>
      <c r="R65" s="66"/>
      <c r="S65" s="66"/>
    </row>
    <row r="66" spans="1:19" s="7" customFormat="1" ht="30" x14ac:dyDescent="0.25">
      <c r="A66" s="66" t="str">
        <f t="shared" si="28"/>
        <v>Electricity Supply</v>
      </c>
      <c r="B66" s="66" t="str">
        <f t="shared" si="25"/>
        <v>Ban New Power Plants</v>
      </c>
      <c r="C66" s="66" t="str">
        <f t="shared" si="25"/>
        <v>Boolean Ban New Power Plants</v>
      </c>
      <c r="D66" s="12" t="s">
        <v>98</v>
      </c>
      <c r="E66" s="63"/>
      <c r="F66" s="12" t="s">
        <v>112</v>
      </c>
      <c r="G66" s="63"/>
      <c r="H66" s="64"/>
      <c r="I66" s="66" t="str">
        <f t="shared" si="26"/>
        <v>Ban New Power Plants</v>
      </c>
      <c r="J66" s="63" t="s">
        <v>58</v>
      </c>
      <c r="K66" s="77"/>
      <c r="L66" s="77"/>
      <c r="M66" s="77"/>
      <c r="N66" s="63"/>
      <c r="O66" s="63"/>
      <c r="P66" s="66"/>
      <c r="Q66" s="12"/>
      <c r="R66" s="66"/>
      <c r="S66" s="66"/>
    </row>
    <row r="67" spans="1:19" s="7" customFormat="1" ht="30" x14ac:dyDescent="0.25">
      <c r="A67" s="66" t="str">
        <f t="shared" si="28"/>
        <v>Electricity Supply</v>
      </c>
      <c r="B67" s="66" t="str">
        <f t="shared" si="25"/>
        <v>Ban New Power Plants</v>
      </c>
      <c r="C67" s="66" t="str">
        <f t="shared" si="25"/>
        <v>Boolean Ban New Power Plants</v>
      </c>
      <c r="D67" s="12" t="s">
        <v>99</v>
      </c>
      <c r="E67" s="63"/>
      <c r="F67" s="12" t="s">
        <v>113</v>
      </c>
      <c r="G67" s="63"/>
      <c r="H67" s="96">
        <v>185</v>
      </c>
      <c r="I67" s="66" t="str">
        <f t="shared" si="26"/>
        <v>Ban New Power Plants</v>
      </c>
      <c r="J67" s="87" t="s">
        <v>57</v>
      </c>
      <c r="K67" s="94">
        <f t="shared" ref="K67:N67" si="29">K$60</f>
        <v>0</v>
      </c>
      <c r="L67" s="94">
        <f t="shared" si="29"/>
        <v>1</v>
      </c>
      <c r="M67" s="94">
        <f t="shared" si="29"/>
        <v>1</v>
      </c>
      <c r="N67" s="92" t="str">
        <f t="shared" si="29"/>
        <v>on/off</v>
      </c>
      <c r="O67" s="87" t="s">
        <v>768</v>
      </c>
      <c r="P67" s="92" t="str">
        <f t="shared" ref="P67:Q67" si="30">P$60</f>
        <v>electricity-sector-main.html#ban</v>
      </c>
      <c r="Q67" s="92" t="str">
        <f t="shared" si="30"/>
        <v>ban-new-capacity.html</v>
      </c>
      <c r="R67" s="66"/>
      <c r="S67" s="66"/>
    </row>
    <row r="68" spans="1:19" s="7" customFormat="1" ht="30" x14ac:dyDescent="0.25">
      <c r="A68" s="66" t="str">
        <f t="shared" si="28"/>
        <v>Electricity Supply</v>
      </c>
      <c r="B68" s="66" t="str">
        <f t="shared" si="25"/>
        <v>Ban New Power Plants</v>
      </c>
      <c r="C68" s="66" t="str">
        <f t="shared" si="25"/>
        <v>Boolean Ban New Power Plants</v>
      </c>
      <c r="D68" s="12" t="s">
        <v>406</v>
      </c>
      <c r="E68" s="63"/>
      <c r="F68" s="12" t="s">
        <v>408</v>
      </c>
      <c r="G68" s="63"/>
      <c r="H68" s="64"/>
      <c r="I68" s="66" t="str">
        <f t="shared" si="26"/>
        <v>Ban New Power Plants</v>
      </c>
      <c r="J68" s="63" t="s">
        <v>58</v>
      </c>
      <c r="K68" s="77"/>
      <c r="L68" s="77"/>
      <c r="M68" s="77"/>
      <c r="N68" s="63"/>
      <c r="O68" s="63"/>
      <c r="P68" s="66"/>
      <c r="Q68" s="12"/>
      <c r="R68" s="66"/>
      <c r="S68" s="66"/>
    </row>
    <row r="69" spans="1:19" s="7" customFormat="1" ht="30" x14ac:dyDescent="0.25">
      <c r="A69" s="66" t="str">
        <f t="shared" si="28"/>
        <v>Electricity Supply</v>
      </c>
      <c r="B69" s="66" t="str">
        <f t="shared" si="25"/>
        <v>Ban New Power Plants</v>
      </c>
      <c r="C69" s="66" t="str">
        <f t="shared" si="25"/>
        <v>Boolean Ban New Power Plants</v>
      </c>
      <c r="D69" s="12" t="s">
        <v>407</v>
      </c>
      <c r="E69" s="63"/>
      <c r="F69" s="12" t="s">
        <v>409</v>
      </c>
      <c r="G69" s="63"/>
      <c r="H69" s="64"/>
      <c r="I69" s="66" t="str">
        <f t="shared" si="26"/>
        <v>Ban New Power Plants</v>
      </c>
      <c r="J69" s="63" t="s">
        <v>58</v>
      </c>
      <c r="K69" s="77"/>
      <c r="L69" s="77"/>
      <c r="M69" s="77"/>
      <c r="N69" s="63"/>
      <c r="O69" s="63"/>
      <c r="P69" s="66"/>
      <c r="Q69" s="12"/>
      <c r="R69" s="66"/>
      <c r="S69" s="66"/>
    </row>
    <row r="70" spans="1:19" s="7" customFormat="1" ht="30" x14ac:dyDescent="0.25">
      <c r="A70" s="66" t="str">
        <f t="shared" si="28"/>
        <v>Electricity Supply</v>
      </c>
      <c r="B70" s="66" t="str">
        <f t="shared" si="25"/>
        <v>Ban New Power Plants</v>
      </c>
      <c r="C70" s="66" t="str">
        <f t="shared" si="25"/>
        <v>Boolean Ban New Power Plants</v>
      </c>
      <c r="D70" s="12" t="s">
        <v>681</v>
      </c>
      <c r="E70" s="63"/>
      <c r="F70" s="12" t="s">
        <v>680</v>
      </c>
      <c r="G70" s="63"/>
      <c r="H70" s="64"/>
      <c r="I70" s="66" t="str">
        <f t="shared" si="26"/>
        <v>Ban New Power Plants</v>
      </c>
      <c r="J70" s="63" t="s">
        <v>58</v>
      </c>
      <c r="K70" s="78">
        <f t="shared" ref="K70:N70" si="31">K$60</f>
        <v>0</v>
      </c>
      <c r="L70" s="78">
        <f t="shared" si="31"/>
        <v>1</v>
      </c>
      <c r="M70" s="78">
        <f t="shared" si="31"/>
        <v>1</v>
      </c>
      <c r="N70" s="66" t="str">
        <f t="shared" si="31"/>
        <v>on/off</v>
      </c>
      <c r="O70" s="63" t="s">
        <v>682</v>
      </c>
      <c r="P70" s="66" t="str">
        <f t="shared" ref="P70:Q70" si="32">P$60</f>
        <v>electricity-sector-main.html#ban</v>
      </c>
      <c r="Q70" s="66" t="str">
        <f t="shared" si="32"/>
        <v>ban-new-capacity.html</v>
      </c>
      <c r="R70" s="66"/>
      <c r="S70" s="66"/>
    </row>
    <row r="71" spans="1:19" s="7" customFormat="1" ht="30" x14ac:dyDescent="0.25">
      <c r="A71" s="66" t="str">
        <f t="shared" si="28"/>
        <v>Electricity Supply</v>
      </c>
      <c r="B71" s="66" t="str">
        <f t="shared" si="28"/>
        <v>Ban New Power Plants</v>
      </c>
      <c r="C71" s="66" t="str">
        <f t="shared" si="28"/>
        <v>Boolean Ban New Power Plants</v>
      </c>
      <c r="D71" s="12" t="s">
        <v>698</v>
      </c>
      <c r="E71" s="63"/>
      <c r="F71" s="12" t="s">
        <v>699</v>
      </c>
      <c r="G71" s="63"/>
      <c r="H71" s="64"/>
      <c r="I71" s="66" t="str">
        <f t="shared" si="26"/>
        <v>Ban New Power Plants</v>
      </c>
      <c r="J71" s="63" t="s">
        <v>58</v>
      </c>
      <c r="K71" s="76"/>
      <c r="L71" s="76"/>
      <c r="M71" s="76"/>
      <c r="N71" s="66"/>
      <c r="O71" s="63"/>
      <c r="P71" s="66"/>
      <c r="Q71" s="12"/>
      <c r="R71" s="66"/>
      <c r="S71" s="66"/>
    </row>
    <row r="72" spans="1:19" s="3" customFormat="1" ht="60" x14ac:dyDescent="0.25">
      <c r="A72" s="12" t="s">
        <v>8</v>
      </c>
      <c r="B72" s="12" t="s">
        <v>350</v>
      </c>
      <c r="C72" s="12" t="s">
        <v>353</v>
      </c>
      <c r="D72" s="12"/>
      <c r="E72" s="12"/>
      <c r="F72" s="12"/>
      <c r="G72" s="12"/>
      <c r="H72" s="67">
        <v>148</v>
      </c>
      <c r="I72" s="12" t="s">
        <v>493</v>
      </c>
      <c r="J72" s="63" t="s">
        <v>57</v>
      </c>
      <c r="K72" s="74">
        <v>-0.5</v>
      </c>
      <c r="L72" s="74">
        <v>1</v>
      </c>
      <c r="M72" s="74">
        <v>0.02</v>
      </c>
      <c r="N72" s="12" t="s">
        <v>354</v>
      </c>
      <c r="O72" s="87" t="s">
        <v>769</v>
      </c>
      <c r="P72" s="63" t="s">
        <v>356</v>
      </c>
      <c r="Q72" s="12" t="s">
        <v>358</v>
      </c>
      <c r="R72" s="12" t="s">
        <v>402</v>
      </c>
      <c r="S72" s="12"/>
    </row>
    <row r="73" spans="1:19" s="3" customFormat="1" ht="60" x14ac:dyDescent="0.25">
      <c r="A73" s="12" t="s">
        <v>8</v>
      </c>
      <c r="B73" s="12" t="s">
        <v>351</v>
      </c>
      <c r="C73" s="12" t="s">
        <v>352</v>
      </c>
      <c r="D73" s="12"/>
      <c r="E73" s="12"/>
      <c r="F73" s="12"/>
      <c r="G73" s="12"/>
      <c r="H73" s="67">
        <v>149</v>
      </c>
      <c r="I73" s="12" t="s">
        <v>493</v>
      </c>
      <c r="J73" s="63" t="s">
        <v>57</v>
      </c>
      <c r="K73" s="74">
        <v>-0.5</v>
      </c>
      <c r="L73" s="74">
        <v>1</v>
      </c>
      <c r="M73" s="74">
        <v>0.02</v>
      </c>
      <c r="N73" s="12" t="s">
        <v>355</v>
      </c>
      <c r="O73" s="87" t="s">
        <v>770</v>
      </c>
      <c r="P73" s="63" t="s">
        <v>357</v>
      </c>
      <c r="Q73" s="12" t="s">
        <v>358</v>
      </c>
      <c r="R73" s="12" t="s">
        <v>402</v>
      </c>
      <c r="S73" s="12"/>
    </row>
    <row r="74" spans="1:19" ht="30" x14ac:dyDescent="0.25">
      <c r="A74" s="63" t="s">
        <v>8</v>
      </c>
      <c r="B74" s="63" t="s">
        <v>397</v>
      </c>
      <c r="C74" s="63" t="s">
        <v>396</v>
      </c>
      <c r="D74" s="63"/>
      <c r="E74" s="63"/>
      <c r="F74" s="63"/>
      <c r="G74" s="63"/>
      <c r="H74" s="64" t="s">
        <v>246</v>
      </c>
      <c r="I74" s="63" t="s">
        <v>397</v>
      </c>
      <c r="J74" s="63" t="s">
        <v>58</v>
      </c>
      <c r="K74" s="77"/>
      <c r="L74" s="77"/>
      <c r="M74" s="77"/>
      <c r="N74" s="63"/>
      <c r="O74" s="63"/>
      <c r="P74" s="63"/>
      <c r="Q74" s="12"/>
      <c r="R74" s="63"/>
      <c r="S74" s="63"/>
    </row>
    <row r="75" spans="1:19" ht="75" x14ac:dyDescent="0.25">
      <c r="A75" s="63" t="s">
        <v>8</v>
      </c>
      <c r="B75" s="63" t="s">
        <v>20</v>
      </c>
      <c r="C75" s="63" t="s">
        <v>36</v>
      </c>
      <c r="D75" s="63"/>
      <c r="E75" s="63"/>
      <c r="F75" s="63"/>
      <c r="G75" s="63"/>
      <c r="H75" s="64">
        <v>30</v>
      </c>
      <c r="I75" s="63" t="s">
        <v>20</v>
      </c>
      <c r="J75" s="63" t="s">
        <v>57</v>
      </c>
      <c r="K75" s="70">
        <v>0</v>
      </c>
      <c r="L75" s="71">
        <v>1</v>
      </c>
      <c r="M75" s="71">
        <v>0.01</v>
      </c>
      <c r="N75" s="63" t="s">
        <v>44</v>
      </c>
      <c r="O75" s="87" t="s">
        <v>771</v>
      </c>
      <c r="P75" s="63" t="s">
        <v>268</v>
      </c>
      <c r="Q75" s="12" t="s">
        <v>269</v>
      </c>
      <c r="R75" s="63" t="s">
        <v>201</v>
      </c>
      <c r="S75" s="63"/>
    </row>
    <row r="76" spans="1:19" ht="45" x14ac:dyDescent="0.25">
      <c r="A76" s="63" t="s">
        <v>8</v>
      </c>
      <c r="B76" s="63" t="s">
        <v>152</v>
      </c>
      <c r="C76" s="63" t="s">
        <v>151</v>
      </c>
      <c r="D76" s="63" t="s">
        <v>689</v>
      </c>
      <c r="E76" s="63"/>
      <c r="F76" s="63" t="s">
        <v>688</v>
      </c>
      <c r="G76" s="63"/>
      <c r="H76" s="64">
        <v>31</v>
      </c>
      <c r="I76" s="63" t="s">
        <v>152</v>
      </c>
      <c r="J76" s="63" t="s">
        <v>57</v>
      </c>
      <c r="K76" s="83">
        <v>0</v>
      </c>
      <c r="L76" s="95">
        <v>1500</v>
      </c>
      <c r="M76" s="95">
        <v>20</v>
      </c>
      <c r="N76" s="63" t="s">
        <v>245</v>
      </c>
      <c r="O76" s="87" t="s">
        <v>773</v>
      </c>
      <c r="P76" s="63" t="s">
        <v>270</v>
      </c>
      <c r="Q76" s="12" t="s">
        <v>271</v>
      </c>
      <c r="R76" s="87"/>
      <c r="S76" s="87"/>
    </row>
    <row r="77" spans="1:19" ht="45" x14ac:dyDescent="0.25">
      <c r="A77" s="66" t="str">
        <f t="shared" ref="A77:C87" si="33">A$76</f>
        <v>Electricity Supply</v>
      </c>
      <c r="B77" s="66" t="str">
        <f t="shared" si="33"/>
        <v>Early Retirement of Power Plants</v>
      </c>
      <c r="C77" s="66" t="str">
        <f t="shared" si="33"/>
        <v>Annual Additional Capacity Retired due to Early Retirement Policy</v>
      </c>
      <c r="D77" s="12" t="s">
        <v>404</v>
      </c>
      <c r="E77" s="63"/>
      <c r="F77" s="12" t="s">
        <v>405</v>
      </c>
      <c r="G77" s="63"/>
      <c r="H77" s="64" t="s">
        <v>246</v>
      </c>
      <c r="I77" s="66" t="str">
        <f t="shared" ref="I77:I87" si="34">I$76</f>
        <v>Early Retirement of Power Plants</v>
      </c>
      <c r="J77" s="63" t="s">
        <v>58</v>
      </c>
      <c r="K77" s="83"/>
      <c r="L77" s="83"/>
      <c r="M77" s="83"/>
      <c r="N77" s="63"/>
      <c r="O77" s="63"/>
      <c r="P77" s="63"/>
      <c r="Q77" s="12"/>
      <c r="R77" s="63"/>
      <c r="S77" s="63"/>
    </row>
    <row r="78" spans="1:19" ht="60" x14ac:dyDescent="0.25">
      <c r="A78" s="66" t="str">
        <f t="shared" si="33"/>
        <v>Electricity Supply</v>
      </c>
      <c r="B78" s="66" t="str">
        <f t="shared" si="33"/>
        <v>Early Retirement of Power Plants</v>
      </c>
      <c r="C78" s="66" t="str">
        <f t="shared" si="33"/>
        <v>Annual Additional Capacity Retired due to Early Retirement Policy</v>
      </c>
      <c r="D78" s="12" t="s">
        <v>95</v>
      </c>
      <c r="E78" s="63"/>
      <c r="F78" s="12" t="s">
        <v>109</v>
      </c>
      <c r="G78" s="63"/>
      <c r="H78" s="64">
        <v>32</v>
      </c>
      <c r="I78" s="66" t="str">
        <f t="shared" si="34"/>
        <v>Early Retirement of Power Plants</v>
      </c>
      <c r="J78" s="87" t="s">
        <v>58</v>
      </c>
      <c r="K78" s="78">
        <f>K$76</f>
        <v>0</v>
      </c>
      <c r="L78" s="78">
        <f>L$76</f>
        <v>1500</v>
      </c>
      <c r="M78" s="78">
        <f>M$76</f>
        <v>20</v>
      </c>
      <c r="N78" s="66" t="str">
        <f>N$76</f>
        <v>MW/year</v>
      </c>
      <c r="O78" s="63" t="s">
        <v>588</v>
      </c>
      <c r="P78" s="66" t="str">
        <f t="shared" ref="P78:Q78" si="35">P$76</f>
        <v>electricity-sector-main.html#early-ret</v>
      </c>
      <c r="Q78" s="66" t="str">
        <f t="shared" si="35"/>
        <v>early-retirement-of-power-plants.html</v>
      </c>
      <c r="R78" s="63" t="s">
        <v>201</v>
      </c>
      <c r="S78" s="63"/>
    </row>
    <row r="79" spans="1:19" ht="45" x14ac:dyDescent="0.25">
      <c r="A79" s="66" t="str">
        <f t="shared" si="33"/>
        <v>Electricity Supply</v>
      </c>
      <c r="B79" s="66" t="str">
        <f t="shared" si="33"/>
        <v>Early Retirement of Power Plants</v>
      </c>
      <c r="C79" s="66" t="str">
        <f t="shared" si="33"/>
        <v>Annual Additional Capacity Retired due to Early Retirement Policy</v>
      </c>
      <c r="D79" s="12" t="s">
        <v>96</v>
      </c>
      <c r="E79" s="63"/>
      <c r="F79" s="12" t="s">
        <v>110</v>
      </c>
      <c r="G79" s="63"/>
      <c r="H79" s="64" t="s">
        <v>246</v>
      </c>
      <c r="I79" s="66" t="str">
        <f t="shared" si="34"/>
        <v>Early Retirement of Power Plants</v>
      </c>
      <c r="J79" s="63" t="s">
        <v>58</v>
      </c>
      <c r="K79" s="83"/>
      <c r="L79" s="83"/>
      <c r="M79" s="83"/>
      <c r="N79" s="63"/>
      <c r="O79" s="63"/>
      <c r="P79" s="63"/>
      <c r="Q79" s="12"/>
      <c r="R79" s="63"/>
      <c r="S79" s="63"/>
    </row>
    <row r="80" spans="1:19" ht="45" x14ac:dyDescent="0.25">
      <c r="A80" s="66" t="str">
        <f t="shared" si="33"/>
        <v>Electricity Supply</v>
      </c>
      <c r="B80" s="66" t="str">
        <f t="shared" si="33"/>
        <v>Early Retirement of Power Plants</v>
      </c>
      <c r="C80" s="66" t="str">
        <f t="shared" si="33"/>
        <v>Annual Additional Capacity Retired due to Early Retirement Policy</v>
      </c>
      <c r="D80" s="12" t="s">
        <v>690</v>
      </c>
      <c r="E80" s="63"/>
      <c r="F80" s="12" t="s">
        <v>696</v>
      </c>
      <c r="G80" s="63"/>
      <c r="H80" s="64" t="s">
        <v>246</v>
      </c>
      <c r="I80" s="66" t="str">
        <f t="shared" si="34"/>
        <v>Early Retirement of Power Plants</v>
      </c>
      <c r="J80" s="63" t="s">
        <v>58</v>
      </c>
      <c r="K80" s="83"/>
      <c r="L80" s="83"/>
      <c r="M80" s="83"/>
      <c r="N80" s="63"/>
      <c r="O80" s="63"/>
      <c r="P80" s="63"/>
      <c r="Q80" s="12"/>
      <c r="R80" s="63"/>
      <c r="S80" s="63"/>
    </row>
    <row r="81" spans="1:19" ht="45" x14ac:dyDescent="0.25">
      <c r="A81" s="66" t="str">
        <f t="shared" si="33"/>
        <v>Electricity Supply</v>
      </c>
      <c r="B81" s="66" t="str">
        <f t="shared" si="33"/>
        <v>Early Retirement of Power Plants</v>
      </c>
      <c r="C81" s="66" t="str">
        <f t="shared" si="33"/>
        <v>Annual Additional Capacity Retired due to Early Retirement Policy</v>
      </c>
      <c r="D81" s="12" t="s">
        <v>97</v>
      </c>
      <c r="E81" s="63"/>
      <c r="F81" s="12" t="s">
        <v>111</v>
      </c>
      <c r="G81" s="63"/>
      <c r="H81" s="64" t="s">
        <v>246</v>
      </c>
      <c r="I81" s="66" t="str">
        <f t="shared" si="34"/>
        <v>Early Retirement of Power Plants</v>
      </c>
      <c r="J81" s="63" t="s">
        <v>58</v>
      </c>
      <c r="K81" s="83"/>
      <c r="L81" s="83"/>
      <c r="M81" s="83"/>
      <c r="N81" s="63"/>
      <c r="O81" s="63"/>
      <c r="P81" s="63"/>
      <c r="Q81" s="12"/>
      <c r="R81" s="63"/>
      <c r="S81" s="63"/>
    </row>
    <row r="82" spans="1:19" ht="45" x14ac:dyDescent="0.25">
      <c r="A82" s="66" t="str">
        <f t="shared" si="33"/>
        <v>Electricity Supply</v>
      </c>
      <c r="B82" s="66" t="str">
        <f t="shared" si="33"/>
        <v>Early Retirement of Power Plants</v>
      </c>
      <c r="C82" s="66" t="str">
        <f t="shared" si="33"/>
        <v>Annual Additional Capacity Retired due to Early Retirement Policy</v>
      </c>
      <c r="D82" s="12" t="s">
        <v>98</v>
      </c>
      <c r="E82" s="63"/>
      <c r="F82" s="12" t="s">
        <v>112</v>
      </c>
      <c r="G82" s="63"/>
      <c r="H82" s="64" t="s">
        <v>246</v>
      </c>
      <c r="I82" s="66" t="str">
        <f t="shared" si="34"/>
        <v>Early Retirement of Power Plants</v>
      </c>
      <c r="J82" s="63" t="s">
        <v>58</v>
      </c>
      <c r="K82" s="83"/>
      <c r="L82" s="83"/>
      <c r="M82" s="83"/>
      <c r="N82" s="63"/>
      <c r="O82" s="63"/>
      <c r="P82" s="63"/>
      <c r="Q82" s="12"/>
      <c r="R82" s="63"/>
      <c r="S82" s="63"/>
    </row>
    <row r="83" spans="1:19" ht="45" x14ac:dyDescent="0.25">
      <c r="A83" s="66" t="str">
        <f t="shared" si="33"/>
        <v>Electricity Supply</v>
      </c>
      <c r="B83" s="66" t="str">
        <f t="shared" si="33"/>
        <v>Early Retirement of Power Plants</v>
      </c>
      <c r="C83" s="66" t="str">
        <f t="shared" si="33"/>
        <v>Annual Additional Capacity Retired due to Early Retirement Policy</v>
      </c>
      <c r="D83" s="12" t="s">
        <v>99</v>
      </c>
      <c r="E83" s="63"/>
      <c r="F83" s="12" t="s">
        <v>113</v>
      </c>
      <c r="G83" s="63"/>
      <c r="H83" s="64" t="s">
        <v>246</v>
      </c>
      <c r="I83" s="66" t="str">
        <f t="shared" si="34"/>
        <v>Early Retirement of Power Plants</v>
      </c>
      <c r="J83" s="63" t="s">
        <v>58</v>
      </c>
      <c r="K83" s="83"/>
      <c r="L83" s="83"/>
      <c r="M83" s="83"/>
      <c r="N83" s="63"/>
      <c r="O83" s="63"/>
      <c r="P83" s="63"/>
      <c r="Q83" s="12"/>
      <c r="R83" s="63"/>
      <c r="S83" s="63"/>
    </row>
    <row r="84" spans="1:19" ht="45" x14ac:dyDescent="0.25">
      <c r="A84" s="66" t="str">
        <f t="shared" si="33"/>
        <v>Electricity Supply</v>
      </c>
      <c r="B84" s="66" t="str">
        <f t="shared" si="33"/>
        <v>Early Retirement of Power Plants</v>
      </c>
      <c r="C84" s="66" t="str">
        <f t="shared" si="33"/>
        <v>Annual Additional Capacity Retired due to Early Retirement Policy</v>
      </c>
      <c r="D84" s="12" t="s">
        <v>406</v>
      </c>
      <c r="E84" s="63"/>
      <c r="F84" s="12" t="s">
        <v>408</v>
      </c>
      <c r="G84" s="63"/>
      <c r="H84" s="64"/>
      <c r="I84" s="66" t="str">
        <f t="shared" si="34"/>
        <v>Early Retirement of Power Plants</v>
      </c>
      <c r="J84" s="63" t="s">
        <v>58</v>
      </c>
      <c r="K84" s="83"/>
      <c r="L84" s="83"/>
      <c r="M84" s="83"/>
      <c r="N84" s="63"/>
      <c r="O84" s="63"/>
      <c r="P84" s="63"/>
      <c r="Q84" s="12"/>
      <c r="R84" s="63"/>
      <c r="S84" s="63"/>
    </row>
    <row r="85" spans="1:19" ht="45" x14ac:dyDescent="0.25">
      <c r="A85" s="66" t="str">
        <f t="shared" si="33"/>
        <v>Electricity Supply</v>
      </c>
      <c r="B85" s="66" t="str">
        <f t="shared" si="33"/>
        <v>Early Retirement of Power Plants</v>
      </c>
      <c r="C85" s="66" t="str">
        <f t="shared" si="33"/>
        <v>Annual Additional Capacity Retired due to Early Retirement Policy</v>
      </c>
      <c r="D85" s="12" t="s">
        <v>407</v>
      </c>
      <c r="E85" s="63"/>
      <c r="F85" s="12" t="s">
        <v>409</v>
      </c>
      <c r="G85" s="63"/>
      <c r="H85" s="64"/>
      <c r="I85" s="66" t="str">
        <f t="shared" si="34"/>
        <v>Early Retirement of Power Plants</v>
      </c>
      <c r="J85" s="63" t="s">
        <v>58</v>
      </c>
      <c r="K85" s="83"/>
      <c r="L85" s="83"/>
      <c r="M85" s="83"/>
      <c r="N85" s="63"/>
      <c r="O85" s="63"/>
      <c r="P85" s="63"/>
      <c r="Q85" s="12"/>
      <c r="R85" s="63"/>
      <c r="S85" s="63"/>
    </row>
    <row r="86" spans="1:19" ht="45" x14ac:dyDescent="0.25">
      <c r="A86" s="66" t="str">
        <f t="shared" si="33"/>
        <v>Electricity Supply</v>
      </c>
      <c r="B86" s="66" t="str">
        <f t="shared" si="33"/>
        <v>Early Retirement of Power Plants</v>
      </c>
      <c r="C86" s="66" t="str">
        <f t="shared" si="33"/>
        <v>Annual Additional Capacity Retired due to Early Retirement Policy</v>
      </c>
      <c r="D86" s="12" t="s">
        <v>681</v>
      </c>
      <c r="E86" s="63"/>
      <c r="F86" s="12" t="s">
        <v>680</v>
      </c>
      <c r="G86" s="63"/>
      <c r="H86" s="96">
        <v>186</v>
      </c>
      <c r="I86" s="66" t="str">
        <f t="shared" si="34"/>
        <v>Early Retirement of Power Plants</v>
      </c>
      <c r="J86" s="87" t="s">
        <v>57</v>
      </c>
      <c r="K86" s="94">
        <f>K$76</f>
        <v>0</v>
      </c>
      <c r="L86" s="94">
        <f>L$76</f>
        <v>1500</v>
      </c>
      <c r="M86" s="94">
        <f>M$76</f>
        <v>20</v>
      </c>
      <c r="N86" s="92" t="str">
        <f>N$76</f>
        <v>MW/year</v>
      </c>
      <c r="O86" s="87" t="s">
        <v>774</v>
      </c>
      <c r="P86" s="92" t="str">
        <f t="shared" ref="P86:Q86" si="36">P$76</f>
        <v>electricity-sector-main.html#early-ret</v>
      </c>
      <c r="Q86" s="92" t="str">
        <f t="shared" si="36"/>
        <v>early-retirement-of-power-plants.html</v>
      </c>
      <c r="R86" s="63"/>
      <c r="S86" s="63"/>
    </row>
    <row r="87" spans="1:19" ht="45" x14ac:dyDescent="0.25">
      <c r="A87" s="66" t="str">
        <f t="shared" si="33"/>
        <v>Electricity Supply</v>
      </c>
      <c r="B87" s="66" t="str">
        <f t="shared" si="33"/>
        <v>Early Retirement of Power Plants</v>
      </c>
      <c r="C87" s="66" t="str">
        <f t="shared" si="33"/>
        <v>Annual Additional Capacity Retired due to Early Retirement Policy</v>
      </c>
      <c r="D87" s="12" t="s">
        <v>698</v>
      </c>
      <c r="E87" s="63"/>
      <c r="F87" s="12" t="s">
        <v>699</v>
      </c>
      <c r="G87" s="63"/>
      <c r="H87" s="64"/>
      <c r="I87" s="66" t="str">
        <f t="shared" si="34"/>
        <v>Early Retirement of Power Plants</v>
      </c>
      <c r="J87" s="63" t="s">
        <v>58</v>
      </c>
      <c r="K87" s="76"/>
      <c r="L87" s="76"/>
      <c r="M87" s="76"/>
      <c r="N87" s="66"/>
      <c r="O87" s="63"/>
      <c r="P87" s="63"/>
      <c r="Q87" s="12"/>
      <c r="R87" s="63"/>
      <c r="S87" s="63"/>
    </row>
    <row r="88" spans="1:19" ht="90" x14ac:dyDescent="0.25">
      <c r="A88" s="63" t="s">
        <v>8</v>
      </c>
      <c r="B88" s="63" t="s">
        <v>23</v>
      </c>
      <c r="C88" s="63" t="s">
        <v>416</v>
      </c>
      <c r="D88" s="63"/>
      <c r="E88" s="63"/>
      <c r="F88" s="63"/>
      <c r="G88" s="63"/>
      <c r="H88" s="64">
        <v>33</v>
      </c>
      <c r="I88" s="63" t="s">
        <v>23</v>
      </c>
      <c r="J88" s="63" t="s">
        <v>57</v>
      </c>
      <c r="K88" s="70">
        <v>0</v>
      </c>
      <c r="L88" s="70">
        <v>0.16</v>
      </c>
      <c r="M88" s="80">
        <v>5.0000000000000001E-3</v>
      </c>
      <c r="N88" s="63" t="s">
        <v>39</v>
      </c>
      <c r="O88" s="87" t="s">
        <v>775</v>
      </c>
      <c r="P88" s="63" t="s">
        <v>272</v>
      </c>
      <c r="Q88" s="12" t="s">
        <v>273</v>
      </c>
      <c r="R88" s="63" t="s">
        <v>196</v>
      </c>
      <c r="S88" s="63" t="s">
        <v>196</v>
      </c>
    </row>
    <row r="89" spans="1:19" ht="75" x14ac:dyDescent="0.25">
      <c r="A89" s="63" t="s">
        <v>8</v>
      </c>
      <c r="B89" s="63" t="s">
        <v>157</v>
      </c>
      <c r="C89" s="63" t="s">
        <v>364</v>
      </c>
      <c r="D89" s="63"/>
      <c r="E89" s="63"/>
      <c r="F89" s="63"/>
      <c r="G89" s="63"/>
      <c r="H89" s="64">
        <v>34</v>
      </c>
      <c r="I89" s="63" t="s">
        <v>157</v>
      </c>
      <c r="J89" s="63" t="s">
        <v>57</v>
      </c>
      <c r="K89" s="70">
        <v>0</v>
      </c>
      <c r="L89" s="70">
        <f>ROUND(MaxBoundCalculations!B181,2)</f>
        <v>1.1299999999999999</v>
      </c>
      <c r="M89" s="70">
        <v>0.01</v>
      </c>
      <c r="N89" s="63" t="s">
        <v>158</v>
      </c>
      <c r="O89" s="87" t="s">
        <v>776</v>
      </c>
      <c r="P89" s="63" t="s">
        <v>274</v>
      </c>
      <c r="Q89" s="12" t="s">
        <v>275</v>
      </c>
      <c r="R89" s="63" t="s">
        <v>197</v>
      </c>
      <c r="S89" s="63" t="s">
        <v>552</v>
      </c>
    </row>
    <row r="90" spans="1:19" s="7" customFormat="1" ht="45" x14ac:dyDescent="0.25">
      <c r="A90" s="63" t="s">
        <v>8</v>
      </c>
      <c r="B90" s="63" t="s">
        <v>76</v>
      </c>
      <c r="C90" s="63" t="s">
        <v>154</v>
      </c>
      <c r="D90" s="63"/>
      <c r="E90" s="63"/>
      <c r="F90" s="63"/>
      <c r="G90" s="63"/>
      <c r="H90" s="64" t="s">
        <v>246</v>
      </c>
      <c r="I90" s="63" t="s">
        <v>76</v>
      </c>
      <c r="J90" s="63" t="s">
        <v>58</v>
      </c>
      <c r="K90" s="77"/>
      <c r="L90" s="77"/>
      <c r="M90" s="77"/>
      <c r="N90" s="63"/>
      <c r="O90" s="63"/>
      <c r="P90" s="66"/>
      <c r="Q90" s="12"/>
      <c r="R90" s="66"/>
      <c r="S90" s="66"/>
    </row>
    <row r="91" spans="1:19" s="7" customFormat="1" ht="45" x14ac:dyDescent="0.25">
      <c r="A91" s="63" t="s">
        <v>8</v>
      </c>
      <c r="B91" s="63" t="s">
        <v>506</v>
      </c>
      <c r="C91" s="63" t="s">
        <v>507</v>
      </c>
      <c r="D91" s="63"/>
      <c r="E91" s="63"/>
      <c r="F91" s="63"/>
      <c r="G91" s="63"/>
      <c r="H91" s="64" t="s">
        <v>246</v>
      </c>
      <c r="I91" s="63" t="s">
        <v>506</v>
      </c>
      <c r="J91" s="63" t="s">
        <v>58</v>
      </c>
      <c r="K91" s="77"/>
      <c r="L91" s="77"/>
      <c r="M91" s="77"/>
      <c r="N91" s="63"/>
      <c r="O91" s="63"/>
      <c r="P91" s="66"/>
      <c r="Q91" s="12"/>
      <c r="R91" s="66"/>
      <c r="S91" s="66"/>
    </row>
    <row r="92" spans="1:19" s="7" customFormat="1" ht="30" x14ac:dyDescent="0.25">
      <c r="A92" s="63" t="s">
        <v>8</v>
      </c>
      <c r="B92" s="63" t="s">
        <v>22</v>
      </c>
      <c r="C92" s="63" t="s">
        <v>153</v>
      </c>
      <c r="D92" s="63" t="s">
        <v>689</v>
      </c>
      <c r="E92" s="63"/>
      <c r="F92" s="63" t="s">
        <v>688</v>
      </c>
      <c r="G92" s="63"/>
      <c r="H92" s="64" t="s">
        <v>246</v>
      </c>
      <c r="I92" s="63" t="s">
        <v>22</v>
      </c>
      <c r="J92" s="12" t="s">
        <v>58</v>
      </c>
      <c r="K92" s="77"/>
      <c r="L92" s="77"/>
      <c r="M92" s="77"/>
      <c r="N92" s="63"/>
      <c r="O92" s="63"/>
      <c r="P92" s="66"/>
      <c r="Q92" s="12"/>
      <c r="R92" s="66"/>
      <c r="S92" s="66"/>
    </row>
    <row r="93" spans="1:19" s="7" customFormat="1" ht="30" x14ac:dyDescent="0.25">
      <c r="A93" s="66" t="str">
        <f>A$92</f>
        <v>Electricity Supply</v>
      </c>
      <c r="B93" s="66" t="str">
        <f t="shared" ref="B93:C100" si="37">B$92</f>
        <v>Plant Lifetime Extension</v>
      </c>
      <c r="C93" s="66" t="str">
        <f t="shared" si="37"/>
        <v>Generation Capacity Lifetime Extension</v>
      </c>
      <c r="D93" s="12" t="s">
        <v>94</v>
      </c>
      <c r="E93" s="66"/>
      <c r="F93" s="12" t="s">
        <v>108</v>
      </c>
      <c r="G93" s="66"/>
      <c r="H93" s="64" t="s">
        <v>246</v>
      </c>
      <c r="I93" s="66" t="str">
        <f t="shared" ref="I93:I101" si="38">I$92</f>
        <v>Plant Lifetime Extension</v>
      </c>
      <c r="J93" s="12" t="s">
        <v>58</v>
      </c>
      <c r="K93" s="77"/>
      <c r="L93" s="77"/>
      <c r="M93" s="77"/>
      <c r="N93" s="66"/>
      <c r="O93" s="66"/>
      <c r="P93" s="66"/>
      <c r="Q93" s="12"/>
      <c r="R93" s="66"/>
      <c r="S93" s="66"/>
    </row>
    <row r="94" spans="1:19" s="7" customFormat="1" ht="90" x14ac:dyDescent="0.25">
      <c r="A94" s="66" t="str">
        <f t="shared" ref="A94:C101" si="39">A$92</f>
        <v>Electricity Supply</v>
      </c>
      <c r="B94" s="66" t="str">
        <f t="shared" si="37"/>
        <v>Plant Lifetime Extension</v>
      </c>
      <c r="C94" s="66" t="str">
        <f t="shared" si="37"/>
        <v>Generation Capacity Lifetime Extension</v>
      </c>
      <c r="D94" s="12" t="s">
        <v>95</v>
      </c>
      <c r="E94" s="66"/>
      <c r="F94" s="12" t="s">
        <v>109</v>
      </c>
      <c r="G94" s="66"/>
      <c r="H94" s="64">
        <v>35</v>
      </c>
      <c r="I94" s="66" t="str">
        <f t="shared" si="38"/>
        <v>Plant Lifetime Extension</v>
      </c>
      <c r="J94" s="91" t="s">
        <v>58</v>
      </c>
      <c r="K94" s="70">
        <v>0</v>
      </c>
      <c r="L94" s="77">
        <v>20</v>
      </c>
      <c r="M94" s="77">
        <v>1</v>
      </c>
      <c r="N94" s="12" t="s">
        <v>155</v>
      </c>
      <c r="O94" s="63" t="s">
        <v>465</v>
      </c>
      <c r="P94" s="63" t="s">
        <v>276</v>
      </c>
      <c r="Q94" s="12" t="s">
        <v>277</v>
      </c>
      <c r="R94" s="12" t="s">
        <v>198</v>
      </c>
      <c r="S94" s="12" t="s">
        <v>198</v>
      </c>
    </row>
    <row r="95" spans="1:19" s="7" customFormat="1" ht="30" x14ac:dyDescent="0.25">
      <c r="A95" s="66" t="str">
        <f t="shared" si="39"/>
        <v>Electricity Supply</v>
      </c>
      <c r="B95" s="66" t="str">
        <f t="shared" si="37"/>
        <v>Plant Lifetime Extension</v>
      </c>
      <c r="C95" s="66" t="str">
        <f t="shared" si="37"/>
        <v>Generation Capacity Lifetime Extension</v>
      </c>
      <c r="D95" s="12" t="s">
        <v>96</v>
      </c>
      <c r="E95" s="66"/>
      <c r="F95" s="12" t="s">
        <v>110</v>
      </c>
      <c r="G95" s="66"/>
      <c r="H95" s="64" t="s">
        <v>246</v>
      </c>
      <c r="I95" s="66" t="str">
        <f t="shared" si="38"/>
        <v>Plant Lifetime Extension</v>
      </c>
      <c r="J95" s="12" t="s">
        <v>58</v>
      </c>
      <c r="K95" s="77"/>
      <c r="L95" s="77"/>
      <c r="M95" s="77"/>
      <c r="N95" s="66"/>
      <c r="O95" s="66"/>
      <c r="P95" s="66"/>
      <c r="Q95" s="12"/>
      <c r="R95" s="12"/>
      <c r="S95" s="66"/>
    </row>
    <row r="96" spans="1:19" s="7" customFormat="1" ht="30" x14ac:dyDescent="0.25">
      <c r="A96" s="66" t="str">
        <f t="shared" si="39"/>
        <v>Electricity Supply</v>
      </c>
      <c r="B96" s="66" t="str">
        <f t="shared" si="37"/>
        <v>Plant Lifetime Extension</v>
      </c>
      <c r="C96" s="66" t="str">
        <f t="shared" si="37"/>
        <v>Generation Capacity Lifetime Extension</v>
      </c>
      <c r="D96" s="12" t="s">
        <v>690</v>
      </c>
      <c r="E96" s="66"/>
      <c r="F96" s="12" t="s">
        <v>696</v>
      </c>
      <c r="G96" s="66"/>
      <c r="H96" s="64" t="s">
        <v>246</v>
      </c>
      <c r="I96" s="66" t="str">
        <f t="shared" si="38"/>
        <v>Plant Lifetime Extension</v>
      </c>
      <c r="J96" s="12" t="s">
        <v>58</v>
      </c>
      <c r="K96" s="77"/>
      <c r="L96" s="77"/>
      <c r="M96" s="77"/>
      <c r="N96" s="66"/>
      <c r="O96" s="66"/>
      <c r="P96" s="66"/>
      <c r="Q96" s="12"/>
      <c r="R96" s="12"/>
      <c r="S96" s="66"/>
    </row>
    <row r="97" spans="1:19" ht="30" x14ac:dyDescent="0.25">
      <c r="A97" s="66" t="str">
        <f t="shared" si="39"/>
        <v>Electricity Supply</v>
      </c>
      <c r="B97" s="66" t="str">
        <f t="shared" si="37"/>
        <v>Plant Lifetime Extension</v>
      </c>
      <c r="C97" s="66" t="str">
        <f t="shared" si="37"/>
        <v>Generation Capacity Lifetime Extension</v>
      </c>
      <c r="D97" s="12" t="s">
        <v>97</v>
      </c>
      <c r="E97" s="66"/>
      <c r="F97" s="12" t="s">
        <v>111</v>
      </c>
      <c r="G97" s="66"/>
      <c r="H97" s="64" t="s">
        <v>246</v>
      </c>
      <c r="I97" s="66" t="str">
        <f t="shared" si="38"/>
        <v>Plant Lifetime Extension</v>
      </c>
      <c r="J97" s="12" t="s">
        <v>58</v>
      </c>
      <c r="K97" s="77"/>
      <c r="L97" s="77"/>
      <c r="M97" s="77"/>
      <c r="N97" s="66"/>
      <c r="O97" s="66"/>
      <c r="P97" s="63"/>
      <c r="Q97" s="12"/>
      <c r="R97" s="12"/>
      <c r="S97" s="63"/>
    </row>
    <row r="98" spans="1:19" ht="30" x14ac:dyDescent="0.25">
      <c r="A98" s="66" t="str">
        <f t="shared" si="39"/>
        <v>Electricity Supply</v>
      </c>
      <c r="B98" s="66" t="str">
        <f t="shared" si="37"/>
        <v>Plant Lifetime Extension</v>
      </c>
      <c r="C98" s="66" t="str">
        <f t="shared" si="37"/>
        <v>Generation Capacity Lifetime Extension</v>
      </c>
      <c r="D98" s="12" t="s">
        <v>98</v>
      </c>
      <c r="E98" s="66"/>
      <c r="F98" s="12" t="s">
        <v>112</v>
      </c>
      <c r="G98" s="66"/>
      <c r="H98" s="64" t="s">
        <v>246</v>
      </c>
      <c r="I98" s="66" t="str">
        <f t="shared" si="38"/>
        <v>Plant Lifetime Extension</v>
      </c>
      <c r="J98" s="12" t="s">
        <v>58</v>
      </c>
      <c r="K98" s="77"/>
      <c r="L98" s="77"/>
      <c r="M98" s="77"/>
      <c r="N98" s="66"/>
      <c r="O98" s="66"/>
      <c r="P98" s="63"/>
      <c r="Q98" s="12"/>
      <c r="R98" s="12"/>
      <c r="S98" s="63"/>
    </row>
    <row r="99" spans="1:19" s="7" customFormat="1" ht="30" x14ac:dyDescent="0.25">
      <c r="A99" s="66" t="str">
        <f t="shared" si="39"/>
        <v>Electricity Supply</v>
      </c>
      <c r="B99" s="66" t="str">
        <f t="shared" si="37"/>
        <v>Plant Lifetime Extension</v>
      </c>
      <c r="C99" s="66" t="str">
        <f t="shared" si="37"/>
        <v>Generation Capacity Lifetime Extension</v>
      </c>
      <c r="D99" s="12" t="s">
        <v>99</v>
      </c>
      <c r="E99" s="66"/>
      <c r="F99" s="12" t="s">
        <v>113</v>
      </c>
      <c r="G99" s="66"/>
      <c r="H99" s="64" t="s">
        <v>246</v>
      </c>
      <c r="I99" s="66" t="str">
        <f t="shared" si="38"/>
        <v>Plant Lifetime Extension</v>
      </c>
      <c r="J99" s="12" t="s">
        <v>58</v>
      </c>
      <c r="K99" s="77"/>
      <c r="L99" s="77"/>
      <c r="M99" s="77"/>
      <c r="N99" s="66"/>
      <c r="O99" s="66"/>
      <c r="P99" s="66"/>
      <c r="Q99" s="12"/>
      <c r="R99" s="12"/>
      <c r="S99" s="66"/>
    </row>
    <row r="100" spans="1:19" s="7" customFormat="1" ht="30" x14ac:dyDescent="0.25">
      <c r="A100" s="66" t="str">
        <f t="shared" si="39"/>
        <v>Electricity Supply</v>
      </c>
      <c r="B100" s="66" t="str">
        <f t="shared" si="37"/>
        <v>Plant Lifetime Extension</v>
      </c>
      <c r="C100" s="66" t="str">
        <f t="shared" si="37"/>
        <v>Generation Capacity Lifetime Extension</v>
      </c>
      <c r="D100" s="12" t="s">
        <v>681</v>
      </c>
      <c r="E100" s="66"/>
      <c r="F100" s="12" t="s">
        <v>680</v>
      </c>
      <c r="G100" s="66"/>
      <c r="H100" s="64"/>
      <c r="I100" s="66" t="str">
        <f t="shared" si="38"/>
        <v>Plant Lifetime Extension</v>
      </c>
      <c r="J100" s="12" t="s">
        <v>58</v>
      </c>
      <c r="K100" s="76"/>
      <c r="L100" s="76"/>
      <c r="M100" s="76"/>
      <c r="N100" s="66"/>
      <c r="O100" s="66"/>
      <c r="P100" s="66"/>
      <c r="Q100" s="12"/>
      <c r="R100" s="12"/>
      <c r="S100" s="66"/>
    </row>
    <row r="101" spans="1:19" s="7" customFormat="1" ht="30" x14ac:dyDescent="0.25">
      <c r="A101" s="66" t="str">
        <f t="shared" si="39"/>
        <v>Electricity Supply</v>
      </c>
      <c r="B101" s="66" t="str">
        <f t="shared" si="39"/>
        <v>Plant Lifetime Extension</v>
      </c>
      <c r="C101" s="66" t="str">
        <f t="shared" si="39"/>
        <v>Generation Capacity Lifetime Extension</v>
      </c>
      <c r="D101" s="12" t="s">
        <v>698</v>
      </c>
      <c r="E101" s="66"/>
      <c r="F101" s="12" t="s">
        <v>699</v>
      </c>
      <c r="G101" s="66"/>
      <c r="H101" s="64"/>
      <c r="I101" s="66" t="str">
        <f t="shared" si="38"/>
        <v>Plant Lifetime Extension</v>
      </c>
      <c r="J101" s="12" t="s">
        <v>58</v>
      </c>
      <c r="K101" s="76"/>
      <c r="L101" s="76"/>
      <c r="M101" s="76"/>
      <c r="N101" s="66"/>
      <c r="O101" s="66"/>
      <c r="P101" s="66"/>
      <c r="Q101" s="12"/>
      <c r="R101" s="12"/>
      <c r="S101" s="66"/>
    </row>
    <row r="102" spans="1:19" s="3" customFormat="1" ht="30" x14ac:dyDescent="0.25">
      <c r="A102" s="12" t="s">
        <v>8</v>
      </c>
      <c r="B102" s="12" t="s">
        <v>330</v>
      </c>
      <c r="C102" s="12" t="s">
        <v>331</v>
      </c>
      <c r="D102" s="12" t="s">
        <v>689</v>
      </c>
      <c r="E102" s="12" t="s">
        <v>332</v>
      </c>
      <c r="F102" s="63"/>
      <c r="G102" s="12"/>
      <c r="H102" s="67"/>
      <c r="I102" s="12" t="s">
        <v>330</v>
      </c>
      <c r="J102" s="12" t="s">
        <v>58</v>
      </c>
      <c r="K102" s="74"/>
      <c r="L102" s="74"/>
      <c r="M102" s="74"/>
      <c r="N102" s="12"/>
      <c r="O102" s="63"/>
      <c r="P102" s="12"/>
      <c r="Q102" s="12"/>
      <c r="R102" s="12"/>
      <c r="S102" s="12"/>
    </row>
    <row r="103" spans="1:19" s="3" customFormat="1" ht="30" x14ac:dyDescent="0.25">
      <c r="A103" s="68" t="str">
        <f t="shared" ref="A103:C132" si="40">A$102</f>
        <v>Electricity Supply</v>
      </c>
      <c r="B103" s="68" t="str">
        <f t="shared" si="40"/>
        <v>Reduce Plant Downtime</v>
      </c>
      <c r="C103" s="68" t="str">
        <f t="shared" si="40"/>
        <v>Percentage Reduction in Plant Downtime</v>
      </c>
      <c r="D103" s="12" t="s">
        <v>689</v>
      </c>
      <c r="E103" s="12" t="s">
        <v>333</v>
      </c>
      <c r="F103" s="63"/>
      <c r="G103" s="12"/>
      <c r="H103" s="67"/>
      <c r="I103" s="68" t="str">
        <f>I$102</f>
        <v>Reduce Plant Downtime</v>
      </c>
      <c r="J103" s="12" t="s">
        <v>58</v>
      </c>
      <c r="K103" s="74"/>
      <c r="L103" s="74"/>
      <c r="M103" s="74"/>
      <c r="N103" s="12"/>
      <c r="O103" s="63"/>
      <c r="P103" s="12"/>
      <c r="Q103" s="12"/>
      <c r="R103" s="12"/>
      <c r="S103" s="12"/>
    </row>
    <row r="104" spans="1:19" s="3" customFormat="1" ht="30" x14ac:dyDescent="0.25">
      <c r="A104" s="68" t="str">
        <f t="shared" si="40"/>
        <v>Electricity Supply</v>
      </c>
      <c r="B104" s="68" t="str">
        <f t="shared" si="40"/>
        <v>Reduce Plant Downtime</v>
      </c>
      <c r="C104" s="68" t="str">
        <f t="shared" si="40"/>
        <v>Percentage Reduction in Plant Downtime</v>
      </c>
      <c r="D104" s="12" t="s">
        <v>689</v>
      </c>
      <c r="E104" s="12" t="s">
        <v>334</v>
      </c>
      <c r="F104" s="63"/>
      <c r="G104" s="12"/>
      <c r="H104" s="67"/>
      <c r="I104" s="68" t="str">
        <f t="shared" ref="I104:I137" si="41">I$102</f>
        <v>Reduce Plant Downtime</v>
      </c>
      <c r="J104" s="12" t="s">
        <v>58</v>
      </c>
      <c r="K104" s="82"/>
      <c r="L104" s="82"/>
      <c r="M104" s="82"/>
      <c r="N104" s="12"/>
      <c r="O104" s="12"/>
      <c r="P104" s="12"/>
      <c r="Q104" s="12"/>
      <c r="R104" s="12"/>
      <c r="S104" s="12"/>
    </row>
    <row r="105" spans="1:19" s="3" customFormat="1" ht="90" x14ac:dyDescent="0.25">
      <c r="A105" s="68" t="str">
        <f t="shared" si="40"/>
        <v>Electricity Supply</v>
      </c>
      <c r="B105" s="68" t="str">
        <f t="shared" si="40"/>
        <v>Reduce Plant Downtime</v>
      </c>
      <c r="C105" s="68" t="str">
        <f t="shared" si="40"/>
        <v>Percentage Reduction in Plant Downtime</v>
      </c>
      <c r="D105" s="12" t="s">
        <v>404</v>
      </c>
      <c r="E105" s="12" t="s">
        <v>332</v>
      </c>
      <c r="F105" s="12" t="s">
        <v>399</v>
      </c>
      <c r="G105" s="12" t="s">
        <v>405</v>
      </c>
      <c r="H105" s="67">
        <v>141</v>
      </c>
      <c r="I105" s="68" t="str">
        <f t="shared" si="41"/>
        <v>Reduce Plant Downtime</v>
      </c>
      <c r="J105" s="91" t="s">
        <v>58</v>
      </c>
      <c r="K105" s="74">
        <v>0</v>
      </c>
      <c r="L105" s="74">
        <v>0.6</v>
      </c>
      <c r="M105" s="74">
        <v>0.01</v>
      </c>
      <c r="N105" s="12" t="s">
        <v>335</v>
      </c>
      <c r="O105" s="63" t="s">
        <v>589</v>
      </c>
      <c r="P105" s="12" t="s">
        <v>337</v>
      </c>
      <c r="Q105" s="12" t="s">
        <v>336</v>
      </c>
      <c r="R105" s="12" t="s">
        <v>410</v>
      </c>
      <c r="S105" s="12"/>
    </row>
    <row r="106" spans="1:19" s="3" customFormat="1" ht="30" x14ac:dyDescent="0.25">
      <c r="A106" s="68" t="str">
        <f t="shared" si="40"/>
        <v>Electricity Supply</v>
      </c>
      <c r="B106" s="68" t="str">
        <f t="shared" si="40"/>
        <v>Reduce Plant Downtime</v>
      </c>
      <c r="C106" s="68" t="str">
        <f t="shared" si="40"/>
        <v>Percentage Reduction in Plant Downtime</v>
      </c>
      <c r="D106" s="12" t="s">
        <v>404</v>
      </c>
      <c r="E106" s="12" t="s">
        <v>333</v>
      </c>
      <c r="F106" s="12"/>
      <c r="G106" s="12"/>
      <c r="H106" s="67"/>
      <c r="I106" s="68" t="str">
        <f t="shared" si="41"/>
        <v>Reduce Plant Downtime</v>
      </c>
      <c r="J106" s="12" t="s">
        <v>58</v>
      </c>
      <c r="K106" s="74"/>
      <c r="L106" s="74"/>
      <c r="M106" s="74"/>
      <c r="N106" s="12"/>
      <c r="O106" s="63"/>
      <c r="P106" s="12"/>
      <c r="Q106" s="12"/>
      <c r="R106" s="12"/>
      <c r="S106" s="12"/>
    </row>
    <row r="107" spans="1:19" s="3" customFormat="1" ht="30" x14ac:dyDescent="0.25">
      <c r="A107" s="68" t="str">
        <f t="shared" si="40"/>
        <v>Electricity Supply</v>
      </c>
      <c r="B107" s="68" t="str">
        <f t="shared" si="40"/>
        <v>Reduce Plant Downtime</v>
      </c>
      <c r="C107" s="68" t="str">
        <f t="shared" si="40"/>
        <v>Percentage Reduction in Plant Downtime</v>
      </c>
      <c r="D107" s="12" t="s">
        <v>404</v>
      </c>
      <c r="E107" s="12" t="s">
        <v>334</v>
      </c>
      <c r="F107" s="12"/>
      <c r="G107" s="12"/>
      <c r="H107" s="67"/>
      <c r="I107" s="68" t="str">
        <f t="shared" si="41"/>
        <v>Reduce Plant Downtime</v>
      </c>
      <c r="J107" s="12" t="s">
        <v>58</v>
      </c>
      <c r="K107" s="82"/>
      <c r="L107" s="82"/>
      <c r="M107" s="82"/>
      <c r="N107" s="12"/>
      <c r="O107" s="12"/>
      <c r="P107" s="12"/>
      <c r="Q107" s="12"/>
      <c r="R107" s="12"/>
      <c r="S107" s="12"/>
    </row>
    <row r="108" spans="1:19" s="3" customFormat="1" ht="30" x14ac:dyDescent="0.25">
      <c r="A108" s="68" t="str">
        <f t="shared" si="40"/>
        <v>Electricity Supply</v>
      </c>
      <c r="B108" s="68" t="str">
        <f t="shared" si="40"/>
        <v>Reduce Plant Downtime</v>
      </c>
      <c r="C108" s="68" t="str">
        <f t="shared" si="40"/>
        <v>Percentage Reduction in Plant Downtime</v>
      </c>
      <c r="D108" s="12" t="s">
        <v>95</v>
      </c>
      <c r="E108" s="12" t="s">
        <v>332</v>
      </c>
      <c r="F108" s="12"/>
      <c r="G108" s="12"/>
      <c r="H108" s="67"/>
      <c r="I108" s="68" t="str">
        <f t="shared" si="41"/>
        <v>Reduce Plant Downtime</v>
      </c>
      <c r="J108" s="12" t="s">
        <v>58</v>
      </c>
      <c r="K108" s="82"/>
      <c r="L108" s="82"/>
      <c r="M108" s="82"/>
      <c r="N108" s="12"/>
      <c r="O108" s="12"/>
      <c r="P108" s="12"/>
      <c r="Q108" s="12"/>
      <c r="R108" s="12"/>
      <c r="S108" s="12"/>
    </row>
    <row r="109" spans="1:19" s="3" customFormat="1" ht="30" x14ac:dyDescent="0.25">
      <c r="A109" s="68" t="str">
        <f t="shared" si="40"/>
        <v>Electricity Supply</v>
      </c>
      <c r="B109" s="68" t="str">
        <f t="shared" si="40"/>
        <v>Reduce Plant Downtime</v>
      </c>
      <c r="C109" s="68" t="str">
        <f t="shared" si="40"/>
        <v>Percentage Reduction in Plant Downtime</v>
      </c>
      <c r="D109" s="12" t="s">
        <v>95</v>
      </c>
      <c r="E109" s="12" t="s">
        <v>333</v>
      </c>
      <c r="F109" s="12"/>
      <c r="G109" s="12"/>
      <c r="H109" s="67"/>
      <c r="I109" s="68" t="str">
        <f t="shared" si="41"/>
        <v>Reduce Plant Downtime</v>
      </c>
      <c r="J109" s="12" t="s">
        <v>58</v>
      </c>
      <c r="K109" s="82"/>
      <c r="L109" s="82"/>
      <c r="M109" s="82"/>
      <c r="N109" s="12"/>
      <c r="O109" s="12"/>
      <c r="P109" s="12"/>
      <c r="Q109" s="12"/>
      <c r="R109" s="12"/>
      <c r="S109" s="12"/>
    </row>
    <row r="110" spans="1:19" s="3" customFormat="1" ht="30" x14ac:dyDescent="0.25">
      <c r="A110" s="68" t="str">
        <f t="shared" si="40"/>
        <v>Electricity Supply</v>
      </c>
      <c r="B110" s="68" t="str">
        <f t="shared" si="40"/>
        <v>Reduce Plant Downtime</v>
      </c>
      <c r="C110" s="68" t="str">
        <f t="shared" si="40"/>
        <v>Percentage Reduction in Plant Downtime</v>
      </c>
      <c r="D110" s="12" t="s">
        <v>95</v>
      </c>
      <c r="E110" s="12" t="s">
        <v>334</v>
      </c>
      <c r="F110" s="12"/>
      <c r="G110" s="12"/>
      <c r="H110" s="67"/>
      <c r="I110" s="68" t="str">
        <f t="shared" si="41"/>
        <v>Reduce Plant Downtime</v>
      </c>
      <c r="J110" s="12" t="s">
        <v>58</v>
      </c>
      <c r="K110" s="82"/>
      <c r="L110" s="82"/>
      <c r="M110" s="82"/>
      <c r="N110" s="12"/>
      <c r="O110" s="12"/>
      <c r="P110" s="12"/>
      <c r="Q110" s="12"/>
      <c r="R110" s="12"/>
      <c r="S110" s="12"/>
    </row>
    <row r="111" spans="1:19" s="3" customFormat="1" ht="30" x14ac:dyDescent="0.25">
      <c r="A111" s="68" t="str">
        <f t="shared" si="40"/>
        <v>Electricity Supply</v>
      </c>
      <c r="B111" s="68" t="str">
        <f t="shared" si="40"/>
        <v>Reduce Plant Downtime</v>
      </c>
      <c r="C111" s="68" t="str">
        <f t="shared" si="40"/>
        <v>Percentage Reduction in Plant Downtime</v>
      </c>
      <c r="D111" s="12" t="s">
        <v>96</v>
      </c>
      <c r="E111" s="12" t="s">
        <v>332</v>
      </c>
      <c r="F111" s="12"/>
      <c r="G111" s="12"/>
      <c r="H111" s="67"/>
      <c r="I111" s="68" t="str">
        <f t="shared" si="41"/>
        <v>Reduce Plant Downtime</v>
      </c>
      <c r="J111" s="12" t="s">
        <v>58</v>
      </c>
      <c r="K111" s="82"/>
      <c r="L111" s="82"/>
      <c r="M111" s="82"/>
      <c r="N111" s="12"/>
      <c r="O111" s="12"/>
      <c r="P111" s="12"/>
      <c r="Q111" s="12"/>
      <c r="R111" s="12"/>
      <c r="S111" s="12"/>
    </row>
    <row r="112" spans="1:19" s="3" customFormat="1" ht="30" x14ac:dyDescent="0.25">
      <c r="A112" s="68" t="str">
        <f t="shared" si="40"/>
        <v>Electricity Supply</v>
      </c>
      <c r="B112" s="68" t="str">
        <f t="shared" si="40"/>
        <v>Reduce Plant Downtime</v>
      </c>
      <c r="C112" s="68" t="str">
        <f t="shared" si="40"/>
        <v>Percentage Reduction in Plant Downtime</v>
      </c>
      <c r="D112" s="12" t="s">
        <v>96</v>
      </c>
      <c r="E112" s="12" t="s">
        <v>333</v>
      </c>
      <c r="F112" s="12"/>
      <c r="G112" s="12"/>
      <c r="H112" s="67"/>
      <c r="I112" s="68" t="str">
        <f t="shared" si="41"/>
        <v>Reduce Plant Downtime</v>
      </c>
      <c r="J112" s="12" t="s">
        <v>58</v>
      </c>
      <c r="K112" s="82"/>
      <c r="L112" s="82"/>
      <c r="M112" s="82"/>
      <c r="N112" s="12"/>
      <c r="O112" s="12"/>
      <c r="P112" s="12"/>
      <c r="Q112" s="12"/>
      <c r="R112" s="12"/>
      <c r="S112" s="12"/>
    </row>
    <row r="113" spans="1:19" s="3" customFormat="1" ht="30" x14ac:dyDescent="0.25">
      <c r="A113" s="68" t="str">
        <f t="shared" si="40"/>
        <v>Electricity Supply</v>
      </c>
      <c r="B113" s="68" t="str">
        <f t="shared" si="40"/>
        <v>Reduce Plant Downtime</v>
      </c>
      <c r="C113" s="68" t="str">
        <f t="shared" si="40"/>
        <v>Percentage Reduction in Plant Downtime</v>
      </c>
      <c r="D113" s="12" t="s">
        <v>96</v>
      </c>
      <c r="E113" s="12" t="s">
        <v>334</v>
      </c>
      <c r="F113" s="12"/>
      <c r="G113" s="12"/>
      <c r="H113" s="67"/>
      <c r="I113" s="68" t="str">
        <f t="shared" si="41"/>
        <v>Reduce Plant Downtime</v>
      </c>
      <c r="J113" s="12" t="s">
        <v>58</v>
      </c>
      <c r="K113" s="82"/>
      <c r="L113" s="82"/>
      <c r="M113" s="82"/>
      <c r="N113" s="12"/>
      <c r="O113" s="12"/>
      <c r="P113" s="12"/>
      <c r="Q113" s="12"/>
      <c r="R113" s="12"/>
      <c r="S113" s="12"/>
    </row>
    <row r="114" spans="1:19" s="3" customFormat="1" ht="30" x14ac:dyDescent="0.25">
      <c r="A114" s="68" t="str">
        <f t="shared" si="40"/>
        <v>Electricity Supply</v>
      </c>
      <c r="B114" s="68" t="str">
        <f t="shared" si="40"/>
        <v>Reduce Plant Downtime</v>
      </c>
      <c r="C114" s="68" t="str">
        <f t="shared" si="40"/>
        <v>Percentage Reduction in Plant Downtime</v>
      </c>
      <c r="D114" s="12" t="s">
        <v>690</v>
      </c>
      <c r="E114" s="12" t="s">
        <v>332</v>
      </c>
      <c r="F114" s="12"/>
      <c r="G114" s="12"/>
      <c r="H114" s="67"/>
      <c r="I114" s="68" t="str">
        <f t="shared" si="41"/>
        <v>Reduce Plant Downtime</v>
      </c>
      <c r="J114" s="12" t="s">
        <v>58</v>
      </c>
      <c r="K114" s="82"/>
      <c r="L114" s="82"/>
      <c r="M114" s="82"/>
      <c r="N114" s="12"/>
      <c r="O114" s="12"/>
      <c r="P114" s="12"/>
      <c r="Q114" s="12"/>
      <c r="R114" s="12"/>
      <c r="S114" s="12"/>
    </row>
    <row r="115" spans="1:19" s="3" customFormat="1" ht="30" x14ac:dyDescent="0.25">
      <c r="A115" s="68" t="str">
        <f t="shared" si="40"/>
        <v>Electricity Supply</v>
      </c>
      <c r="B115" s="68" t="str">
        <f t="shared" si="40"/>
        <v>Reduce Plant Downtime</v>
      </c>
      <c r="C115" s="68" t="str">
        <f t="shared" si="40"/>
        <v>Percentage Reduction in Plant Downtime</v>
      </c>
      <c r="D115" s="12" t="s">
        <v>690</v>
      </c>
      <c r="E115" s="12" t="s">
        <v>333</v>
      </c>
      <c r="F115" s="12"/>
      <c r="G115" s="12"/>
      <c r="H115" s="67"/>
      <c r="I115" s="68" t="str">
        <f t="shared" si="41"/>
        <v>Reduce Plant Downtime</v>
      </c>
      <c r="J115" s="12" t="s">
        <v>58</v>
      </c>
      <c r="K115" s="82"/>
      <c r="L115" s="82"/>
      <c r="M115" s="82"/>
      <c r="N115" s="12"/>
      <c r="O115" s="12"/>
      <c r="P115" s="12"/>
      <c r="Q115" s="12"/>
      <c r="R115" s="12"/>
      <c r="S115" s="12"/>
    </row>
    <row r="116" spans="1:19" s="3" customFormat="1" ht="90" x14ac:dyDescent="0.25">
      <c r="A116" s="68" t="str">
        <f t="shared" si="40"/>
        <v>Electricity Supply</v>
      </c>
      <c r="B116" s="68" t="str">
        <f t="shared" si="40"/>
        <v>Reduce Plant Downtime</v>
      </c>
      <c r="C116" s="68" t="str">
        <f t="shared" si="40"/>
        <v>Percentage Reduction in Plant Downtime</v>
      </c>
      <c r="D116" s="12" t="s">
        <v>690</v>
      </c>
      <c r="E116" s="12" t="s">
        <v>334</v>
      </c>
      <c r="F116" s="12" t="s">
        <v>411</v>
      </c>
      <c r="G116" s="12" t="s">
        <v>696</v>
      </c>
      <c r="H116" s="67">
        <v>143</v>
      </c>
      <c r="I116" s="68" t="str">
        <f t="shared" si="41"/>
        <v>Reduce Plant Downtime</v>
      </c>
      <c r="J116" s="12" t="s">
        <v>57</v>
      </c>
      <c r="K116" s="74">
        <v>0</v>
      </c>
      <c r="L116" s="74">
        <v>0.25</v>
      </c>
      <c r="M116" s="74">
        <v>0.01</v>
      </c>
      <c r="N116" s="12" t="s">
        <v>335</v>
      </c>
      <c r="O116" s="87" t="s">
        <v>777</v>
      </c>
      <c r="P116" s="12" t="s">
        <v>337</v>
      </c>
      <c r="Q116" s="12" t="s">
        <v>336</v>
      </c>
      <c r="R116" s="12" t="s">
        <v>413</v>
      </c>
      <c r="S116" s="12"/>
    </row>
    <row r="117" spans="1:19" s="3" customFormat="1" ht="30" x14ac:dyDescent="0.25">
      <c r="A117" s="68" t="str">
        <f t="shared" si="40"/>
        <v>Electricity Supply</v>
      </c>
      <c r="B117" s="68" t="str">
        <f t="shared" si="40"/>
        <v>Reduce Plant Downtime</v>
      </c>
      <c r="C117" s="68" t="str">
        <f t="shared" si="40"/>
        <v>Percentage Reduction in Plant Downtime</v>
      </c>
      <c r="D117" s="12" t="s">
        <v>97</v>
      </c>
      <c r="E117" s="12" t="s">
        <v>332</v>
      </c>
      <c r="F117" s="12"/>
      <c r="G117" s="12"/>
      <c r="H117" s="67"/>
      <c r="I117" s="68" t="str">
        <f t="shared" si="41"/>
        <v>Reduce Plant Downtime</v>
      </c>
      <c r="J117" s="12" t="s">
        <v>58</v>
      </c>
      <c r="K117" s="82"/>
      <c r="L117" s="82"/>
      <c r="M117" s="82"/>
      <c r="N117" s="12"/>
      <c r="O117" s="12"/>
      <c r="P117" s="12"/>
      <c r="Q117" s="12"/>
      <c r="R117" s="12"/>
      <c r="S117" s="12"/>
    </row>
    <row r="118" spans="1:19" s="3" customFormat="1" ht="30" x14ac:dyDescent="0.25">
      <c r="A118" s="68" t="str">
        <f t="shared" si="40"/>
        <v>Electricity Supply</v>
      </c>
      <c r="B118" s="68" t="str">
        <f t="shared" si="40"/>
        <v>Reduce Plant Downtime</v>
      </c>
      <c r="C118" s="68" t="str">
        <f t="shared" si="40"/>
        <v>Percentage Reduction in Plant Downtime</v>
      </c>
      <c r="D118" s="12" t="s">
        <v>97</v>
      </c>
      <c r="E118" s="12" t="s">
        <v>333</v>
      </c>
      <c r="F118" s="12"/>
      <c r="G118" s="12"/>
      <c r="H118" s="67"/>
      <c r="I118" s="68" t="str">
        <f t="shared" si="41"/>
        <v>Reduce Plant Downtime</v>
      </c>
      <c r="J118" s="12" t="s">
        <v>58</v>
      </c>
      <c r="K118" s="82"/>
      <c r="L118" s="82"/>
      <c r="M118" s="82"/>
      <c r="N118" s="12"/>
      <c r="O118" s="12"/>
      <c r="P118" s="12"/>
      <c r="Q118" s="12"/>
      <c r="R118" s="12"/>
      <c r="S118" s="12"/>
    </row>
    <row r="119" spans="1:19" s="3" customFormat="1" ht="105" x14ac:dyDescent="0.25">
      <c r="A119" s="68" t="str">
        <f t="shared" si="40"/>
        <v>Electricity Supply</v>
      </c>
      <c r="B119" s="68" t="str">
        <f t="shared" si="40"/>
        <v>Reduce Plant Downtime</v>
      </c>
      <c r="C119" s="68" t="str">
        <f t="shared" si="40"/>
        <v>Percentage Reduction in Plant Downtime</v>
      </c>
      <c r="D119" s="12" t="s">
        <v>97</v>
      </c>
      <c r="E119" s="12" t="s">
        <v>334</v>
      </c>
      <c r="F119" s="12" t="s">
        <v>411</v>
      </c>
      <c r="G119" s="12" t="s">
        <v>111</v>
      </c>
      <c r="H119" s="67">
        <v>144</v>
      </c>
      <c r="I119" s="68" t="str">
        <f t="shared" si="41"/>
        <v>Reduce Plant Downtime</v>
      </c>
      <c r="J119" s="12" t="s">
        <v>57</v>
      </c>
      <c r="K119" s="74">
        <v>0</v>
      </c>
      <c r="L119" s="74">
        <v>0.3</v>
      </c>
      <c r="M119" s="74">
        <v>0.01</v>
      </c>
      <c r="N119" s="12" t="s">
        <v>335</v>
      </c>
      <c r="O119" s="63" t="s">
        <v>590</v>
      </c>
      <c r="P119" s="12" t="s">
        <v>337</v>
      </c>
      <c r="Q119" s="12" t="s">
        <v>336</v>
      </c>
      <c r="R119" s="12" t="s">
        <v>412</v>
      </c>
      <c r="S119" s="12"/>
    </row>
    <row r="120" spans="1:19" s="3" customFormat="1" ht="30" x14ac:dyDescent="0.25">
      <c r="A120" s="68" t="str">
        <f t="shared" si="40"/>
        <v>Electricity Supply</v>
      </c>
      <c r="B120" s="68" t="str">
        <f t="shared" si="40"/>
        <v>Reduce Plant Downtime</v>
      </c>
      <c r="C120" s="68" t="str">
        <f t="shared" si="40"/>
        <v>Percentage Reduction in Plant Downtime</v>
      </c>
      <c r="D120" s="12" t="s">
        <v>98</v>
      </c>
      <c r="E120" s="12" t="s">
        <v>332</v>
      </c>
      <c r="F120" s="12"/>
      <c r="G120" s="12"/>
      <c r="H120" s="67"/>
      <c r="I120" s="68" t="str">
        <f t="shared" si="41"/>
        <v>Reduce Plant Downtime</v>
      </c>
      <c r="J120" s="12" t="s">
        <v>58</v>
      </c>
      <c r="K120" s="82"/>
      <c r="L120" s="82"/>
      <c r="M120" s="82"/>
      <c r="N120" s="12"/>
      <c r="O120" s="12"/>
      <c r="P120" s="12"/>
      <c r="Q120" s="12"/>
      <c r="R120" s="12"/>
      <c r="S120" s="12"/>
    </row>
    <row r="121" spans="1:19" s="3" customFormat="1" ht="30" x14ac:dyDescent="0.25">
      <c r="A121" s="68" t="str">
        <f t="shared" si="40"/>
        <v>Electricity Supply</v>
      </c>
      <c r="B121" s="68" t="str">
        <f t="shared" si="40"/>
        <v>Reduce Plant Downtime</v>
      </c>
      <c r="C121" s="68" t="str">
        <f t="shared" si="40"/>
        <v>Percentage Reduction in Plant Downtime</v>
      </c>
      <c r="D121" s="12" t="s">
        <v>98</v>
      </c>
      <c r="E121" s="12" t="s">
        <v>333</v>
      </c>
      <c r="F121" s="12"/>
      <c r="G121" s="12"/>
      <c r="H121" s="67"/>
      <c r="I121" s="68" t="str">
        <f t="shared" si="41"/>
        <v>Reduce Plant Downtime</v>
      </c>
      <c r="J121" s="12" t="s">
        <v>58</v>
      </c>
      <c r="K121" s="82"/>
      <c r="L121" s="82"/>
      <c r="M121" s="82"/>
      <c r="N121" s="12"/>
      <c r="O121" s="12"/>
      <c r="P121" s="12"/>
      <c r="Q121" s="12"/>
      <c r="R121" s="12"/>
      <c r="S121" s="12"/>
    </row>
    <row r="122" spans="1:19" s="3" customFormat="1" ht="30" x14ac:dyDescent="0.25">
      <c r="A122" s="68" t="str">
        <f t="shared" si="40"/>
        <v>Electricity Supply</v>
      </c>
      <c r="B122" s="68" t="str">
        <f t="shared" si="40"/>
        <v>Reduce Plant Downtime</v>
      </c>
      <c r="C122" s="68" t="str">
        <f t="shared" si="40"/>
        <v>Percentage Reduction in Plant Downtime</v>
      </c>
      <c r="D122" s="12" t="s">
        <v>98</v>
      </c>
      <c r="E122" s="12" t="s">
        <v>334</v>
      </c>
      <c r="F122" s="12"/>
      <c r="G122" s="12"/>
      <c r="H122" s="67"/>
      <c r="I122" s="68" t="str">
        <f t="shared" si="41"/>
        <v>Reduce Plant Downtime</v>
      </c>
      <c r="J122" s="12" t="s">
        <v>58</v>
      </c>
      <c r="K122" s="82"/>
      <c r="L122" s="82"/>
      <c r="M122" s="82"/>
      <c r="N122" s="12"/>
      <c r="O122" s="12"/>
      <c r="P122" s="12"/>
      <c r="Q122" s="12"/>
      <c r="R122" s="12"/>
      <c r="S122" s="12"/>
    </row>
    <row r="123" spans="1:19" s="3" customFormat="1" ht="30" x14ac:dyDescent="0.25">
      <c r="A123" s="68" t="str">
        <f t="shared" si="40"/>
        <v>Electricity Supply</v>
      </c>
      <c r="B123" s="68" t="str">
        <f t="shared" si="40"/>
        <v>Reduce Plant Downtime</v>
      </c>
      <c r="C123" s="68" t="str">
        <f t="shared" si="40"/>
        <v>Percentage Reduction in Plant Downtime</v>
      </c>
      <c r="D123" s="12" t="s">
        <v>99</v>
      </c>
      <c r="E123" s="12" t="s">
        <v>332</v>
      </c>
      <c r="F123" s="12"/>
      <c r="G123" s="12"/>
      <c r="H123" s="67"/>
      <c r="I123" s="68" t="str">
        <f t="shared" si="41"/>
        <v>Reduce Plant Downtime</v>
      </c>
      <c r="J123" s="12" t="s">
        <v>58</v>
      </c>
      <c r="K123" s="82"/>
      <c r="L123" s="82"/>
      <c r="M123" s="82"/>
      <c r="N123" s="12"/>
      <c r="O123" s="12"/>
      <c r="P123" s="12"/>
      <c r="Q123" s="12"/>
      <c r="R123" s="12"/>
      <c r="S123" s="12"/>
    </row>
    <row r="124" spans="1:19" s="3" customFormat="1" ht="30" x14ac:dyDescent="0.25">
      <c r="A124" s="68" t="str">
        <f t="shared" si="40"/>
        <v>Electricity Supply</v>
      </c>
      <c r="B124" s="68" t="str">
        <f t="shared" si="40"/>
        <v>Reduce Plant Downtime</v>
      </c>
      <c r="C124" s="68" t="str">
        <f t="shared" si="40"/>
        <v>Percentage Reduction in Plant Downtime</v>
      </c>
      <c r="D124" s="12" t="s">
        <v>99</v>
      </c>
      <c r="E124" s="12" t="s">
        <v>333</v>
      </c>
      <c r="F124" s="12"/>
      <c r="G124" s="12"/>
      <c r="H124" s="67"/>
      <c r="I124" s="68" t="str">
        <f t="shared" si="41"/>
        <v>Reduce Plant Downtime</v>
      </c>
      <c r="J124" s="12" t="s">
        <v>58</v>
      </c>
      <c r="K124" s="82"/>
      <c r="L124" s="82"/>
      <c r="M124" s="82"/>
      <c r="N124" s="12"/>
      <c r="O124" s="12"/>
      <c r="P124" s="12"/>
      <c r="Q124" s="12"/>
      <c r="R124" s="12"/>
      <c r="S124" s="12"/>
    </row>
    <row r="125" spans="1:19" s="3" customFormat="1" ht="30" x14ac:dyDescent="0.25">
      <c r="A125" s="68" t="str">
        <f t="shared" si="40"/>
        <v>Electricity Supply</v>
      </c>
      <c r="B125" s="68" t="str">
        <f t="shared" si="40"/>
        <v>Reduce Plant Downtime</v>
      </c>
      <c r="C125" s="68" t="str">
        <f t="shared" si="40"/>
        <v>Percentage Reduction in Plant Downtime</v>
      </c>
      <c r="D125" s="12" t="s">
        <v>99</v>
      </c>
      <c r="E125" s="12" t="s">
        <v>334</v>
      </c>
      <c r="F125" s="12"/>
      <c r="G125" s="12"/>
      <c r="H125" s="67"/>
      <c r="I125" s="68" t="str">
        <f t="shared" si="41"/>
        <v>Reduce Plant Downtime</v>
      </c>
      <c r="J125" s="12" t="s">
        <v>58</v>
      </c>
      <c r="K125" s="82"/>
      <c r="L125" s="82"/>
      <c r="M125" s="82"/>
      <c r="N125" s="12"/>
      <c r="O125" s="12"/>
      <c r="P125" s="12"/>
      <c r="Q125" s="12"/>
      <c r="R125" s="12"/>
      <c r="S125" s="12"/>
    </row>
    <row r="126" spans="1:19" s="3" customFormat="1" ht="30" x14ac:dyDescent="0.25">
      <c r="A126" s="68" t="str">
        <f t="shared" si="40"/>
        <v>Electricity Supply</v>
      </c>
      <c r="B126" s="68" t="str">
        <f t="shared" si="40"/>
        <v>Reduce Plant Downtime</v>
      </c>
      <c r="C126" s="68" t="str">
        <f t="shared" si="40"/>
        <v>Percentage Reduction in Plant Downtime</v>
      </c>
      <c r="D126" s="12" t="s">
        <v>406</v>
      </c>
      <c r="E126" s="12" t="s">
        <v>332</v>
      </c>
      <c r="F126" s="12"/>
      <c r="G126" s="12"/>
      <c r="H126" s="67"/>
      <c r="I126" s="68" t="str">
        <f t="shared" si="41"/>
        <v>Reduce Plant Downtime</v>
      </c>
      <c r="J126" s="12" t="s">
        <v>58</v>
      </c>
      <c r="K126" s="82"/>
      <c r="L126" s="82"/>
      <c r="M126" s="82"/>
      <c r="N126" s="12"/>
      <c r="O126" s="12"/>
      <c r="P126" s="12"/>
      <c r="Q126" s="12"/>
      <c r="R126" s="12"/>
      <c r="S126" s="12"/>
    </row>
    <row r="127" spans="1:19" s="3" customFormat="1" ht="30" x14ac:dyDescent="0.25">
      <c r="A127" s="68" t="str">
        <f t="shared" si="40"/>
        <v>Electricity Supply</v>
      </c>
      <c r="B127" s="68" t="str">
        <f t="shared" si="40"/>
        <v>Reduce Plant Downtime</v>
      </c>
      <c r="C127" s="68" t="str">
        <f t="shared" si="40"/>
        <v>Percentage Reduction in Plant Downtime</v>
      </c>
      <c r="D127" s="12" t="s">
        <v>406</v>
      </c>
      <c r="E127" s="12" t="s">
        <v>333</v>
      </c>
      <c r="F127" s="12"/>
      <c r="G127" s="12"/>
      <c r="H127" s="67"/>
      <c r="I127" s="68" t="str">
        <f t="shared" si="41"/>
        <v>Reduce Plant Downtime</v>
      </c>
      <c r="J127" s="12" t="s">
        <v>58</v>
      </c>
      <c r="K127" s="82"/>
      <c r="L127" s="82"/>
      <c r="M127" s="82"/>
      <c r="N127" s="12"/>
      <c r="O127" s="12"/>
      <c r="P127" s="12"/>
      <c r="Q127" s="12"/>
      <c r="R127" s="12"/>
      <c r="S127" s="12"/>
    </row>
    <row r="128" spans="1:19" s="3" customFormat="1" ht="30" x14ac:dyDescent="0.25">
      <c r="A128" s="68" t="str">
        <f t="shared" si="40"/>
        <v>Electricity Supply</v>
      </c>
      <c r="B128" s="68" t="str">
        <f t="shared" si="40"/>
        <v>Reduce Plant Downtime</v>
      </c>
      <c r="C128" s="68" t="str">
        <f t="shared" si="40"/>
        <v>Percentage Reduction in Plant Downtime</v>
      </c>
      <c r="D128" s="12" t="s">
        <v>406</v>
      </c>
      <c r="E128" s="12" t="s">
        <v>334</v>
      </c>
      <c r="F128" s="12"/>
      <c r="G128" s="12"/>
      <c r="H128" s="67"/>
      <c r="I128" s="68" t="str">
        <f t="shared" si="41"/>
        <v>Reduce Plant Downtime</v>
      </c>
      <c r="J128" s="12" t="s">
        <v>58</v>
      </c>
      <c r="K128" s="82"/>
      <c r="L128" s="82"/>
      <c r="M128" s="82"/>
      <c r="N128" s="12"/>
      <c r="O128" s="12"/>
      <c r="P128" s="12"/>
      <c r="Q128" s="12"/>
      <c r="R128" s="12"/>
      <c r="S128" s="12"/>
    </row>
    <row r="129" spans="1:19" s="3" customFormat="1" ht="30" x14ac:dyDescent="0.25">
      <c r="A129" s="68" t="str">
        <f t="shared" si="40"/>
        <v>Electricity Supply</v>
      </c>
      <c r="B129" s="68" t="str">
        <f t="shared" si="40"/>
        <v>Reduce Plant Downtime</v>
      </c>
      <c r="C129" s="68" t="str">
        <f t="shared" si="40"/>
        <v>Percentage Reduction in Plant Downtime</v>
      </c>
      <c r="D129" s="12" t="s">
        <v>407</v>
      </c>
      <c r="E129" s="12" t="s">
        <v>332</v>
      </c>
      <c r="F129" s="12"/>
      <c r="G129" s="12"/>
      <c r="H129" s="67"/>
      <c r="I129" s="68" t="str">
        <f t="shared" si="41"/>
        <v>Reduce Plant Downtime</v>
      </c>
      <c r="J129" s="12" t="s">
        <v>58</v>
      </c>
      <c r="K129" s="82"/>
      <c r="L129" s="82"/>
      <c r="M129" s="82"/>
      <c r="N129" s="12"/>
      <c r="O129" s="12"/>
      <c r="P129" s="12"/>
      <c r="Q129" s="12"/>
      <c r="R129" s="12"/>
      <c r="S129" s="12"/>
    </row>
    <row r="130" spans="1:19" s="3" customFormat="1" ht="30" x14ac:dyDescent="0.25">
      <c r="A130" s="68" t="str">
        <f t="shared" si="40"/>
        <v>Electricity Supply</v>
      </c>
      <c r="B130" s="68" t="str">
        <f t="shared" si="40"/>
        <v>Reduce Plant Downtime</v>
      </c>
      <c r="C130" s="68" t="str">
        <f t="shared" si="40"/>
        <v>Percentage Reduction in Plant Downtime</v>
      </c>
      <c r="D130" s="12" t="s">
        <v>407</v>
      </c>
      <c r="E130" s="12" t="s">
        <v>333</v>
      </c>
      <c r="F130" s="12"/>
      <c r="G130" s="12"/>
      <c r="H130" s="67"/>
      <c r="I130" s="68" t="str">
        <f t="shared" si="41"/>
        <v>Reduce Plant Downtime</v>
      </c>
      <c r="J130" s="12" t="s">
        <v>58</v>
      </c>
      <c r="K130" s="82"/>
      <c r="L130" s="82"/>
      <c r="M130" s="82"/>
      <c r="N130" s="12"/>
      <c r="O130" s="12"/>
      <c r="P130" s="12"/>
      <c r="Q130" s="12"/>
      <c r="R130" s="12"/>
      <c r="S130" s="12"/>
    </row>
    <row r="131" spans="1:19" s="3" customFormat="1" ht="30" x14ac:dyDescent="0.25">
      <c r="A131" s="68" t="str">
        <f t="shared" si="40"/>
        <v>Electricity Supply</v>
      </c>
      <c r="B131" s="68" t="str">
        <f t="shared" si="40"/>
        <v>Reduce Plant Downtime</v>
      </c>
      <c r="C131" s="68" t="str">
        <f t="shared" si="40"/>
        <v>Percentage Reduction in Plant Downtime</v>
      </c>
      <c r="D131" s="12" t="s">
        <v>407</v>
      </c>
      <c r="E131" s="12" t="s">
        <v>334</v>
      </c>
      <c r="F131" s="12"/>
      <c r="G131" s="12"/>
      <c r="H131" s="67"/>
      <c r="I131" s="68" t="str">
        <f t="shared" si="41"/>
        <v>Reduce Plant Downtime</v>
      </c>
      <c r="J131" s="12" t="s">
        <v>58</v>
      </c>
      <c r="K131" s="82"/>
      <c r="L131" s="82"/>
      <c r="M131" s="82"/>
      <c r="N131" s="12"/>
      <c r="O131" s="12"/>
      <c r="P131" s="12"/>
      <c r="Q131" s="12"/>
      <c r="R131" s="12"/>
      <c r="S131" s="12"/>
    </row>
    <row r="132" spans="1:19" s="3" customFormat="1" ht="30" x14ac:dyDescent="0.25">
      <c r="A132" s="68" t="str">
        <f t="shared" si="40"/>
        <v>Electricity Supply</v>
      </c>
      <c r="B132" s="68" t="str">
        <f t="shared" si="40"/>
        <v>Reduce Plant Downtime</v>
      </c>
      <c r="C132" s="68" t="str">
        <f t="shared" si="40"/>
        <v>Percentage Reduction in Plant Downtime</v>
      </c>
      <c r="D132" s="12" t="s">
        <v>681</v>
      </c>
      <c r="E132" s="12" t="s">
        <v>332</v>
      </c>
      <c r="F132" s="12"/>
      <c r="G132" s="12"/>
      <c r="H132" s="67"/>
      <c r="I132" s="68" t="str">
        <f t="shared" si="41"/>
        <v>Reduce Plant Downtime</v>
      </c>
      <c r="J132" s="12" t="s">
        <v>58</v>
      </c>
      <c r="K132" s="76"/>
      <c r="L132" s="76"/>
      <c r="M132" s="76"/>
      <c r="N132" s="66"/>
      <c r="O132" s="12"/>
      <c r="P132" s="12"/>
      <c r="Q132" s="12"/>
      <c r="R132" s="12"/>
      <c r="S132" s="12"/>
    </row>
    <row r="133" spans="1:19" s="3" customFormat="1" ht="30" x14ac:dyDescent="0.25">
      <c r="A133" s="68" t="str">
        <f t="shared" ref="A133:C137" si="42">A$102</f>
        <v>Electricity Supply</v>
      </c>
      <c r="B133" s="68" t="str">
        <f t="shared" si="42"/>
        <v>Reduce Plant Downtime</v>
      </c>
      <c r="C133" s="68" t="str">
        <f t="shared" si="42"/>
        <v>Percentage Reduction in Plant Downtime</v>
      </c>
      <c r="D133" s="12" t="s">
        <v>681</v>
      </c>
      <c r="E133" s="12" t="s">
        <v>333</v>
      </c>
      <c r="F133" s="12"/>
      <c r="G133" s="12"/>
      <c r="H133" s="67"/>
      <c r="I133" s="68" t="str">
        <f t="shared" si="41"/>
        <v>Reduce Plant Downtime</v>
      </c>
      <c r="J133" s="12" t="s">
        <v>58</v>
      </c>
      <c r="K133" s="76"/>
      <c r="L133" s="76"/>
      <c r="M133" s="76"/>
      <c r="N133" s="66"/>
      <c r="O133" s="12"/>
      <c r="P133" s="12"/>
      <c r="Q133" s="12"/>
      <c r="R133" s="12"/>
      <c r="S133" s="12"/>
    </row>
    <row r="134" spans="1:19" s="3" customFormat="1" ht="30" x14ac:dyDescent="0.25">
      <c r="A134" s="68" t="str">
        <f t="shared" si="42"/>
        <v>Electricity Supply</v>
      </c>
      <c r="B134" s="68" t="str">
        <f t="shared" si="42"/>
        <v>Reduce Plant Downtime</v>
      </c>
      <c r="C134" s="68" t="str">
        <f t="shared" si="42"/>
        <v>Percentage Reduction in Plant Downtime</v>
      </c>
      <c r="D134" s="12" t="s">
        <v>681</v>
      </c>
      <c r="E134" s="12" t="s">
        <v>334</v>
      </c>
      <c r="F134" s="12"/>
      <c r="G134" s="12"/>
      <c r="H134" s="67"/>
      <c r="I134" s="68" t="str">
        <f t="shared" si="41"/>
        <v>Reduce Plant Downtime</v>
      </c>
      <c r="J134" s="12" t="s">
        <v>58</v>
      </c>
      <c r="K134" s="76"/>
      <c r="L134" s="76"/>
      <c r="M134" s="76"/>
      <c r="N134" s="66"/>
      <c r="O134" s="12"/>
      <c r="P134" s="12"/>
      <c r="Q134" s="12"/>
      <c r="R134" s="12"/>
      <c r="S134" s="12"/>
    </row>
    <row r="135" spans="1:19" s="3" customFormat="1" ht="30" x14ac:dyDescent="0.25">
      <c r="A135" s="68" t="str">
        <f t="shared" si="42"/>
        <v>Electricity Supply</v>
      </c>
      <c r="B135" s="68" t="str">
        <f t="shared" si="42"/>
        <v>Reduce Plant Downtime</v>
      </c>
      <c r="C135" s="68" t="str">
        <f t="shared" si="42"/>
        <v>Percentage Reduction in Plant Downtime</v>
      </c>
      <c r="D135" s="12" t="s">
        <v>698</v>
      </c>
      <c r="E135" s="12" t="s">
        <v>332</v>
      </c>
      <c r="F135" s="12"/>
      <c r="G135" s="12"/>
      <c r="H135" s="67"/>
      <c r="I135" s="68" t="str">
        <f t="shared" si="41"/>
        <v>Reduce Plant Downtime</v>
      </c>
      <c r="J135" s="12" t="s">
        <v>58</v>
      </c>
      <c r="K135" s="76"/>
      <c r="L135" s="76"/>
      <c r="M135" s="76"/>
      <c r="N135" s="66"/>
      <c r="O135" s="12"/>
      <c r="P135" s="12"/>
      <c r="Q135" s="12"/>
      <c r="R135" s="12"/>
      <c r="S135" s="12"/>
    </row>
    <row r="136" spans="1:19" s="3" customFormat="1" ht="30" x14ac:dyDescent="0.25">
      <c r="A136" s="68" t="str">
        <f t="shared" si="42"/>
        <v>Electricity Supply</v>
      </c>
      <c r="B136" s="68" t="str">
        <f t="shared" si="42"/>
        <v>Reduce Plant Downtime</v>
      </c>
      <c r="C136" s="68" t="str">
        <f t="shared" si="42"/>
        <v>Percentage Reduction in Plant Downtime</v>
      </c>
      <c r="D136" s="12" t="s">
        <v>698</v>
      </c>
      <c r="E136" s="12" t="s">
        <v>333</v>
      </c>
      <c r="F136" s="12"/>
      <c r="G136" s="12"/>
      <c r="H136" s="67"/>
      <c r="I136" s="68" t="str">
        <f t="shared" si="41"/>
        <v>Reduce Plant Downtime</v>
      </c>
      <c r="J136" s="12" t="s">
        <v>58</v>
      </c>
      <c r="K136" s="76"/>
      <c r="L136" s="76"/>
      <c r="M136" s="76"/>
      <c r="N136" s="66"/>
      <c r="O136" s="12"/>
      <c r="P136" s="12"/>
      <c r="Q136" s="12"/>
      <c r="R136" s="12"/>
      <c r="S136" s="12"/>
    </row>
    <row r="137" spans="1:19" s="3" customFormat="1" ht="105" x14ac:dyDescent="0.25">
      <c r="A137" s="68" t="str">
        <f t="shared" si="42"/>
        <v>Electricity Supply</v>
      </c>
      <c r="B137" s="68" t="str">
        <f t="shared" si="42"/>
        <v>Reduce Plant Downtime</v>
      </c>
      <c r="C137" s="68" t="str">
        <f t="shared" si="42"/>
        <v>Percentage Reduction in Plant Downtime</v>
      </c>
      <c r="D137" s="12" t="s">
        <v>698</v>
      </c>
      <c r="E137" s="12" t="s">
        <v>334</v>
      </c>
      <c r="F137" s="12" t="s">
        <v>411</v>
      </c>
      <c r="G137" s="12" t="s">
        <v>699</v>
      </c>
      <c r="H137" s="67">
        <v>182</v>
      </c>
      <c r="I137" s="68" t="str">
        <f t="shared" si="41"/>
        <v>Reduce Plant Downtime</v>
      </c>
      <c r="J137" s="12" t="s">
        <v>57</v>
      </c>
      <c r="K137" s="74">
        <v>0</v>
      </c>
      <c r="L137" s="74">
        <v>0.25</v>
      </c>
      <c r="M137" s="74">
        <v>0.01</v>
      </c>
      <c r="N137" s="12" t="s">
        <v>335</v>
      </c>
      <c r="O137" s="87" t="s">
        <v>778</v>
      </c>
      <c r="P137" s="12" t="s">
        <v>337</v>
      </c>
      <c r="Q137" s="12" t="s">
        <v>336</v>
      </c>
      <c r="R137" s="12" t="s">
        <v>413</v>
      </c>
      <c r="S137" s="12"/>
    </row>
    <row r="138" spans="1:19" s="3" customFormat="1" ht="60" x14ac:dyDescent="0.25">
      <c r="A138" s="12" t="s">
        <v>8</v>
      </c>
      <c r="B138" s="12" t="s">
        <v>326</v>
      </c>
      <c r="C138" s="12" t="s">
        <v>365</v>
      </c>
      <c r="D138" s="12"/>
      <c r="E138" s="12"/>
      <c r="F138" s="12"/>
      <c r="G138" s="12"/>
      <c r="H138" s="67">
        <v>145</v>
      </c>
      <c r="I138" s="12" t="s">
        <v>494</v>
      </c>
      <c r="J138" s="12" t="s">
        <v>57</v>
      </c>
      <c r="K138" s="74">
        <v>0</v>
      </c>
      <c r="L138" s="74">
        <v>0.4</v>
      </c>
      <c r="M138" s="74">
        <v>0.01</v>
      </c>
      <c r="N138" s="12" t="s">
        <v>327</v>
      </c>
      <c r="O138" s="87" t="s">
        <v>779</v>
      </c>
      <c r="P138" s="12" t="s">
        <v>329</v>
      </c>
      <c r="Q138" s="12" t="s">
        <v>328</v>
      </c>
      <c r="R138" s="12" t="s">
        <v>403</v>
      </c>
      <c r="S138" s="12"/>
    </row>
    <row r="139" spans="1:19" s="7" customFormat="1" ht="105" x14ac:dyDescent="0.25">
      <c r="A139" s="63" t="s">
        <v>8</v>
      </c>
      <c r="B139" s="63" t="s">
        <v>19</v>
      </c>
      <c r="C139" s="63" t="s">
        <v>394</v>
      </c>
      <c r="D139" s="63"/>
      <c r="E139" s="63"/>
      <c r="F139" s="63"/>
      <c r="G139" s="63"/>
      <c r="H139" s="64">
        <v>36</v>
      </c>
      <c r="I139" s="63" t="s">
        <v>19</v>
      </c>
      <c r="J139" s="63" t="s">
        <v>57</v>
      </c>
      <c r="K139" s="70">
        <v>0</v>
      </c>
      <c r="L139" s="107">
        <v>0.81</v>
      </c>
      <c r="M139" s="107">
        <v>0.01</v>
      </c>
      <c r="N139" s="63" t="s">
        <v>45</v>
      </c>
      <c r="O139" s="87" t="s">
        <v>837</v>
      </c>
      <c r="P139" s="63" t="s">
        <v>278</v>
      </c>
      <c r="Q139" s="12" t="s">
        <v>279</v>
      </c>
      <c r="R139" s="12" t="s">
        <v>199</v>
      </c>
      <c r="S139" s="63"/>
    </row>
    <row r="140" spans="1:19" s="7" customFormat="1" ht="30" x14ac:dyDescent="0.25">
      <c r="A140" s="63" t="s">
        <v>8</v>
      </c>
      <c r="B140" s="63" t="s">
        <v>21</v>
      </c>
      <c r="C140" s="63" t="s">
        <v>156</v>
      </c>
      <c r="D140" s="63" t="s">
        <v>689</v>
      </c>
      <c r="E140" s="63"/>
      <c r="F140" s="12" t="s">
        <v>688</v>
      </c>
      <c r="G140" s="63"/>
      <c r="H140" s="64" t="s">
        <v>246</v>
      </c>
      <c r="I140" s="63" t="s">
        <v>21</v>
      </c>
      <c r="J140" s="12" t="s">
        <v>58</v>
      </c>
      <c r="K140" s="77"/>
      <c r="L140" s="77"/>
      <c r="M140" s="77"/>
      <c r="N140" s="63"/>
      <c r="O140" s="63"/>
      <c r="P140" s="66"/>
      <c r="Q140" s="12"/>
      <c r="R140" s="12"/>
      <c r="S140" s="66"/>
    </row>
    <row r="141" spans="1:19" s="7" customFormat="1" ht="30" x14ac:dyDescent="0.25">
      <c r="A141" s="66" t="str">
        <f t="shared" ref="A141:C149" si="43">A$140</f>
        <v>Electricity Supply</v>
      </c>
      <c r="B141" s="66" t="str">
        <f t="shared" si="43"/>
        <v>Subsidy for Electricity Production</v>
      </c>
      <c r="C141" s="66" t="str">
        <f t="shared" si="43"/>
        <v>Subsidy for Elec Production by Fuel</v>
      </c>
      <c r="D141" s="12" t="s">
        <v>94</v>
      </c>
      <c r="E141" s="66"/>
      <c r="F141" s="12" t="s">
        <v>108</v>
      </c>
      <c r="G141" s="66"/>
      <c r="H141" s="64" t="s">
        <v>246</v>
      </c>
      <c r="I141" s="66" t="str">
        <f t="shared" ref="I141:I149" si="44">I$140</f>
        <v>Subsidy for Electricity Production</v>
      </c>
      <c r="J141" s="12" t="s">
        <v>58</v>
      </c>
      <c r="K141" s="78"/>
      <c r="L141" s="78"/>
      <c r="M141" s="78"/>
      <c r="N141" s="66"/>
      <c r="O141" s="63"/>
      <c r="P141" s="66"/>
      <c r="Q141" s="12"/>
      <c r="R141" s="12"/>
      <c r="S141" s="66"/>
    </row>
    <row r="142" spans="1:19" s="7" customFormat="1" ht="135" x14ac:dyDescent="0.25">
      <c r="A142" s="66" t="str">
        <f t="shared" si="43"/>
        <v>Electricity Supply</v>
      </c>
      <c r="B142" s="66" t="str">
        <f t="shared" si="43"/>
        <v>Subsidy for Electricity Production</v>
      </c>
      <c r="C142" s="66" t="str">
        <f t="shared" si="43"/>
        <v>Subsidy for Elec Production by Fuel</v>
      </c>
      <c r="D142" s="12" t="s">
        <v>95</v>
      </c>
      <c r="E142" s="66"/>
      <c r="F142" s="12" t="s">
        <v>109</v>
      </c>
      <c r="G142" s="66"/>
      <c r="H142" s="64">
        <v>37</v>
      </c>
      <c r="I142" s="66" t="str">
        <f t="shared" si="44"/>
        <v>Subsidy for Electricity Production</v>
      </c>
      <c r="J142" s="12" t="s">
        <v>57</v>
      </c>
      <c r="K142" s="82">
        <v>0</v>
      </c>
      <c r="L142" s="97">
        <v>200</v>
      </c>
      <c r="M142" s="97">
        <v>2</v>
      </c>
      <c r="N142" s="91" t="s">
        <v>780</v>
      </c>
      <c r="O142" s="87" t="s">
        <v>781</v>
      </c>
      <c r="P142" s="63" t="s">
        <v>280</v>
      </c>
      <c r="Q142" s="12" t="s">
        <v>281</v>
      </c>
      <c r="R142" s="63" t="s">
        <v>200</v>
      </c>
      <c r="S142" s="63"/>
    </row>
    <row r="143" spans="1:19" s="7" customFormat="1" ht="30" x14ac:dyDescent="0.25">
      <c r="A143" s="66" t="str">
        <f t="shared" si="43"/>
        <v>Electricity Supply</v>
      </c>
      <c r="B143" s="66" t="str">
        <f t="shared" si="43"/>
        <v>Subsidy for Electricity Production</v>
      </c>
      <c r="C143" s="66" t="str">
        <f t="shared" si="43"/>
        <v>Subsidy for Elec Production by Fuel</v>
      </c>
      <c r="D143" s="12" t="s">
        <v>96</v>
      </c>
      <c r="E143" s="66"/>
      <c r="F143" s="12" t="s">
        <v>110</v>
      </c>
      <c r="G143" s="66"/>
      <c r="H143" s="64"/>
      <c r="I143" s="66" t="str">
        <f t="shared" si="44"/>
        <v>Subsidy for Electricity Production</v>
      </c>
      <c r="J143" s="12" t="s">
        <v>58</v>
      </c>
      <c r="K143" s="78"/>
      <c r="L143" s="78"/>
      <c r="M143" s="78"/>
      <c r="N143" s="66"/>
      <c r="O143" s="63"/>
      <c r="P143" s="66"/>
      <c r="Q143" s="12"/>
      <c r="R143" s="66"/>
      <c r="S143" s="66"/>
    </row>
    <row r="144" spans="1:19" ht="135" x14ac:dyDescent="0.25">
      <c r="A144" s="66" t="str">
        <f t="shared" si="43"/>
        <v>Electricity Supply</v>
      </c>
      <c r="B144" s="66" t="str">
        <f t="shared" si="43"/>
        <v>Subsidy for Electricity Production</v>
      </c>
      <c r="C144" s="66" t="str">
        <f t="shared" si="43"/>
        <v>Subsidy for Elec Production by Fuel</v>
      </c>
      <c r="D144" s="12" t="s">
        <v>690</v>
      </c>
      <c r="E144" s="66"/>
      <c r="F144" s="12" t="s">
        <v>696</v>
      </c>
      <c r="G144" s="66"/>
      <c r="H144" s="64">
        <v>39</v>
      </c>
      <c r="I144" s="66" t="str">
        <f t="shared" si="44"/>
        <v>Subsidy for Electricity Production</v>
      </c>
      <c r="J144" s="12" t="s">
        <v>57</v>
      </c>
      <c r="K144" s="78">
        <f t="shared" ref="K144:N149" si="45">K$142</f>
        <v>0</v>
      </c>
      <c r="L144" s="78">
        <f t="shared" si="45"/>
        <v>200</v>
      </c>
      <c r="M144" s="78">
        <f t="shared" si="45"/>
        <v>2</v>
      </c>
      <c r="N144" s="66" t="str">
        <f t="shared" si="45"/>
        <v>złoty/MWh</v>
      </c>
      <c r="O144" s="87" t="s">
        <v>782</v>
      </c>
      <c r="P144" s="63" t="s">
        <v>280</v>
      </c>
      <c r="Q144" s="12" t="s">
        <v>281</v>
      </c>
      <c r="R144" s="66" t="str">
        <f>R$142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S144" s="63"/>
    </row>
    <row r="145" spans="1:19" ht="135" x14ac:dyDescent="0.25">
      <c r="A145" s="66" t="str">
        <f t="shared" si="43"/>
        <v>Electricity Supply</v>
      </c>
      <c r="B145" s="66" t="str">
        <f t="shared" si="43"/>
        <v>Subsidy for Electricity Production</v>
      </c>
      <c r="C145" s="66" t="str">
        <f t="shared" si="43"/>
        <v>Subsidy for Elec Production by Fuel</v>
      </c>
      <c r="D145" s="12" t="s">
        <v>97</v>
      </c>
      <c r="E145" s="66"/>
      <c r="F145" s="12" t="s">
        <v>111</v>
      </c>
      <c r="G145" s="66"/>
      <c r="H145" s="64">
        <v>40</v>
      </c>
      <c r="I145" s="66" t="str">
        <f t="shared" si="44"/>
        <v>Subsidy for Electricity Production</v>
      </c>
      <c r="J145" s="12" t="s">
        <v>57</v>
      </c>
      <c r="K145" s="78">
        <f t="shared" si="45"/>
        <v>0</v>
      </c>
      <c r="L145" s="78">
        <f t="shared" si="45"/>
        <v>200</v>
      </c>
      <c r="M145" s="78">
        <f t="shared" si="45"/>
        <v>2</v>
      </c>
      <c r="N145" s="66" t="str">
        <f t="shared" si="45"/>
        <v>złoty/MWh</v>
      </c>
      <c r="O145" s="87" t="s">
        <v>783</v>
      </c>
      <c r="P145" s="63" t="s">
        <v>280</v>
      </c>
      <c r="Q145" s="12" t="s">
        <v>281</v>
      </c>
      <c r="R145" s="66" t="str">
        <f>R$142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S145" s="63"/>
    </row>
    <row r="146" spans="1:19" ht="135" x14ac:dyDescent="0.25">
      <c r="A146" s="66" t="str">
        <f t="shared" si="43"/>
        <v>Electricity Supply</v>
      </c>
      <c r="B146" s="66" t="str">
        <f t="shared" si="43"/>
        <v>Subsidy for Electricity Production</v>
      </c>
      <c r="C146" s="66" t="str">
        <f t="shared" si="43"/>
        <v>Subsidy for Elec Production by Fuel</v>
      </c>
      <c r="D146" s="12" t="s">
        <v>98</v>
      </c>
      <c r="E146" s="66"/>
      <c r="F146" s="12" t="s">
        <v>112</v>
      </c>
      <c r="G146" s="66"/>
      <c r="H146" s="64">
        <v>41</v>
      </c>
      <c r="I146" s="66" t="str">
        <f t="shared" si="44"/>
        <v>Subsidy for Electricity Production</v>
      </c>
      <c r="J146" s="12" t="s">
        <v>57</v>
      </c>
      <c r="K146" s="78">
        <f t="shared" si="45"/>
        <v>0</v>
      </c>
      <c r="L146" s="78">
        <f t="shared" si="45"/>
        <v>200</v>
      </c>
      <c r="M146" s="78">
        <f t="shared" si="45"/>
        <v>2</v>
      </c>
      <c r="N146" s="66" t="str">
        <f t="shared" si="45"/>
        <v>złoty/MWh</v>
      </c>
      <c r="O146" s="87" t="s">
        <v>784</v>
      </c>
      <c r="P146" s="63" t="s">
        <v>280</v>
      </c>
      <c r="Q146" s="12" t="s">
        <v>281</v>
      </c>
      <c r="R146" s="66" t="str">
        <f>R$142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S146" s="63"/>
    </row>
    <row r="147" spans="1:19" ht="135" x14ac:dyDescent="0.25">
      <c r="A147" s="66" t="str">
        <f t="shared" si="43"/>
        <v>Electricity Supply</v>
      </c>
      <c r="B147" s="66" t="str">
        <f t="shared" si="43"/>
        <v>Subsidy for Electricity Production</v>
      </c>
      <c r="C147" s="66" t="str">
        <f t="shared" si="43"/>
        <v>Subsidy for Elec Production by Fuel</v>
      </c>
      <c r="D147" s="12" t="s">
        <v>99</v>
      </c>
      <c r="E147" s="66"/>
      <c r="F147" s="12" t="s">
        <v>113</v>
      </c>
      <c r="G147" s="66"/>
      <c r="H147" s="64">
        <v>42</v>
      </c>
      <c r="I147" s="66" t="str">
        <f t="shared" si="44"/>
        <v>Subsidy for Electricity Production</v>
      </c>
      <c r="J147" s="12" t="s">
        <v>57</v>
      </c>
      <c r="K147" s="78">
        <f t="shared" si="45"/>
        <v>0</v>
      </c>
      <c r="L147" s="78">
        <f t="shared" si="45"/>
        <v>200</v>
      </c>
      <c r="M147" s="78">
        <f t="shared" si="45"/>
        <v>2</v>
      </c>
      <c r="N147" s="66" t="str">
        <f t="shared" si="45"/>
        <v>złoty/MWh</v>
      </c>
      <c r="O147" s="87" t="s">
        <v>785</v>
      </c>
      <c r="P147" s="63" t="s">
        <v>280</v>
      </c>
      <c r="Q147" s="12" t="s">
        <v>281</v>
      </c>
      <c r="R147" s="66" t="str">
        <f>R$142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S147" s="63"/>
    </row>
    <row r="148" spans="1:19" ht="30" x14ac:dyDescent="0.25">
      <c r="A148" s="66" t="str">
        <f t="shared" si="43"/>
        <v>Electricity Supply</v>
      </c>
      <c r="B148" s="66" t="str">
        <f t="shared" si="43"/>
        <v>Subsidy for Electricity Production</v>
      </c>
      <c r="C148" s="66" t="str">
        <f t="shared" si="43"/>
        <v>Subsidy for Elec Production by Fuel</v>
      </c>
      <c r="D148" s="12" t="s">
        <v>681</v>
      </c>
      <c r="E148" s="66"/>
      <c r="F148" s="12" t="s">
        <v>680</v>
      </c>
      <c r="G148" s="66"/>
      <c r="H148" s="64"/>
      <c r="I148" s="66" t="str">
        <f t="shared" si="44"/>
        <v>Subsidy for Electricity Production</v>
      </c>
      <c r="J148" s="12" t="s">
        <v>58</v>
      </c>
      <c r="K148" s="76"/>
      <c r="L148" s="76"/>
      <c r="M148" s="76"/>
      <c r="N148" s="66"/>
      <c r="O148" s="63"/>
      <c r="P148" s="63"/>
      <c r="Q148" s="12"/>
      <c r="R148" s="66"/>
      <c r="S148" s="63"/>
    </row>
    <row r="149" spans="1:19" ht="135" x14ac:dyDescent="0.25">
      <c r="A149" s="66" t="str">
        <f t="shared" si="43"/>
        <v>Electricity Supply</v>
      </c>
      <c r="B149" s="66" t="str">
        <f t="shared" si="43"/>
        <v>Subsidy for Electricity Production</v>
      </c>
      <c r="C149" s="66" t="str">
        <f t="shared" si="43"/>
        <v>Subsidy for Elec Production by Fuel</v>
      </c>
      <c r="D149" s="12" t="s">
        <v>698</v>
      </c>
      <c r="E149" s="66"/>
      <c r="F149" s="12" t="s">
        <v>699</v>
      </c>
      <c r="G149" s="66"/>
      <c r="H149" s="64">
        <v>184</v>
      </c>
      <c r="I149" s="66" t="str">
        <f t="shared" si="44"/>
        <v>Subsidy for Electricity Production</v>
      </c>
      <c r="J149" s="12" t="s">
        <v>57</v>
      </c>
      <c r="K149" s="78">
        <f t="shared" si="45"/>
        <v>0</v>
      </c>
      <c r="L149" s="78">
        <f t="shared" si="45"/>
        <v>200</v>
      </c>
      <c r="M149" s="78">
        <f t="shared" si="45"/>
        <v>2</v>
      </c>
      <c r="N149" s="66" t="str">
        <f t="shared" si="45"/>
        <v>złoty/MWh</v>
      </c>
      <c r="O149" s="87" t="s">
        <v>786</v>
      </c>
      <c r="P149" s="63" t="s">
        <v>280</v>
      </c>
      <c r="Q149" s="12" t="s">
        <v>281</v>
      </c>
      <c r="R149" s="66" t="str">
        <f>R$142</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S149" s="63"/>
    </row>
    <row r="150" spans="1:19" ht="45" x14ac:dyDescent="0.25">
      <c r="A150" s="63" t="s">
        <v>9</v>
      </c>
      <c r="B150" s="63" t="s">
        <v>26</v>
      </c>
      <c r="C150" s="63" t="s">
        <v>366</v>
      </c>
      <c r="D150" s="63"/>
      <c r="E150" s="63"/>
      <c r="F150" s="63"/>
      <c r="G150" s="63"/>
      <c r="H150" s="64">
        <v>43</v>
      </c>
      <c r="I150" s="63" t="s">
        <v>26</v>
      </c>
      <c r="J150" s="63" t="s">
        <v>57</v>
      </c>
      <c r="K150" s="70">
        <v>0</v>
      </c>
      <c r="L150" s="71">
        <v>1</v>
      </c>
      <c r="M150" s="71">
        <v>0.01</v>
      </c>
      <c r="N150" s="63" t="s">
        <v>44</v>
      </c>
      <c r="O150" s="87" t="s">
        <v>788</v>
      </c>
      <c r="P150" s="63" t="s">
        <v>282</v>
      </c>
      <c r="Q150" s="12" t="s">
        <v>283</v>
      </c>
      <c r="R150" s="63" t="s">
        <v>201</v>
      </c>
      <c r="S150" s="63"/>
    </row>
    <row r="151" spans="1:19" s="7" customFormat="1" ht="60" x14ac:dyDescent="0.25">
      <c r="A151" s="63" t="s">
        <v>9</v>
      </c>
      <c r="B151" s="63" t="s">
        <v>30</v>
      </c>
      <c r="C151" s="63" t="s">
        <v>367</v>
      </c>
      <c r="D151" s="63"/>
      <c r="E151" s="63"/>
      <c r="F151" s="63"/>
      <c r="G151" s="63"/>
      <c r="H151" s="64">
        <v>44</v>
      </c>
      <c r="I151" s="63" t="s">
        <v>30</v>
      </c>
      <c r="J151" s="63" t="s">
        <v>57</v>
      </c>
      <c r="K151" s="70">
        <v>0</v>
      </c>
      <c r="L151" s="71">
        <v>1</v>
      </c>
      <c r="M151" s="71">
        <v>0.01</v>
      </c>
      <c r="N151" s="63" t="s">
        <v>44</v>
      </c>
      <c r="O151" s="87" t="s">
        <v>787</v>
      </c>
      <c r="P151" s="63" t="s">
        <v>284</v>
      </c>
      <c r="Q151" s="12" t="s">
        <v>285</v>
      </c>
      <c r="R151" s="63" t="s">
        <v>201</v>
      </c>
      <c r="S151" s="66"/>
    </row>
    <row r="152" spans="1:19" s="7" customFormat="1" ht="75" x14ac:dyDescent="0.25">
      <c r="A152" s="63" t="s">
        <v>9</v>
      </c>
      <c r="B152" s="63" t="s">
        <v>28</v>
      </c>
      <c r="C152" s="63" t="s">
        <v>75</v>
      </c>
      <c r="D152" s="63"/>
      <c r="E152" s="63"/>
      <c r="F152" s="63"/>
      <c r="G152" s="63"/>
      <c r="H152" s="64">
        <v>45</v>
      </c>
      <c r="I152" s="63" t="s">
        <v>28</v>
      </c>
      <c r="J152" s="63" t="s">
        <v>57</v>
      </c>
      <c r="K152" s="70">
        <v>0</v>
      </c>
      <c r="L152" s="71">
        <v>1</v>
      </c>
      <c r="M152" s="71">
        <v>0.01</v>
      </c>
      <c r="N152" s="63" t="s">
        <v>44</v>
      </c>
      <c r="O152" s="87" t="s">
        <v>789</v>
      </c>
      <c r="P152" s="63" t="s">
        <v>286</v>
      </c>
      <c r="Q152" s="12" t="s">
        <v>287</v>
      </c>
      <c r="R152" s="63" t="s">
        <v>201</v>
      </c>
      <c r="S152" s="66"/>
    </row>
    <row r="153" spans="1:19" s="7" customFormat="1" ht="105" x14ac:dyDescent="0.25">
      <c r="A153" s="63" t="s">
        <v>9</v>
      </c>
      <c r="B153" s="63" t="s">
        <v>123</v>
      </c>
      <c r="C153" s="63" t="s">
        <v>368</v>
      </c>
      <c r="D153" s="63" t="s">
        <v>159</v>
      </c>
      <c r="E153" s="63"/>
      <c r="F153" s="12" t="s">
        <v>167</v>
      </c>
      <c r="G153" s="63"/>
      <c r="H153" s="64">
        <v>46</v>
      </c>
      <c r="I153" s="63" t="s">
        <v>123</v>
      </c>
      <c r="J153" s="63" t="s">
        <v>57</v>
      </c>
      <c r="K153" s="71">
        <v>0</v>
      </c>
      <c r="L153" s="71">
        <f>ROUND(MaxBoundCalculations!B186,2)</f>
        <v>0.08</v>
      </c>
      <c r="M153" s="79">
        <v>5.0000000000000001E-3</v>
      </c>
      <c r="N153" s="63" t="s">
        <v>41</v>
      </c>
      <c r="O153" s="87" t="s">
        <v>790</v>
      </c>
      <c r="P153" s="63" t="s">
        <v>288</v>
      </c>
      <c r="Q153" s="12" t="s">
        <v>289</v>
      </c>
      <c r="R153" s="12" t="s">
        <v>226</v>
      </c>
      <c r="S153" s="12" t="s">
        <v>226</v>
      </c>
    </row>
    <row r="154" spans="1:19" s="7" customFormat="1" ht="105" x14ac:dyDescent="0.25">
      <c r="A154" s="66" t="str">
        <f>A$153</f>
        <v>Industry</v>
      </c>
      <c r="B154" s="66" t="str">
        <f t="shared" ref="B154:C160" si="46">B$153</f>
        <v>Industry Energy Efficiency Standards</v>
      </c>
      <c r="C154" s="66" t="str">
        <f t="shared" si="46"/>
        <v>Percentage Improvement in Eqpt Efficiency Standards above BAU</v>
      </c>
      <c r="D154" s="12" t="s">
        <v>160</v>
      </c>
      <c r="E154" s="63"/>
      <c r="F154" s="12" t="s">
        <v>168</v>
      </c>
      <c r="G154" s="63"/>
      <c r="H154" s="64">
        <v>47</v>
      </c>
      <c r="I154" s="66" t="str">
        <f t="shared" ref="I154:I160" si="47">I$153</f>
        <v>Industry Energy Efficiency Standards</v>
      </c>
      <c r="J154" s="63" t="s">
        <v>57</v>
      </c>
      <c r="K154" s="72">
        <f t="shared" ref="K154:N160" si="48">K$153</f>
        <v>0</v>
      </c>
      <c r="L154" s="72">
        <f t="shared" si="48"/>
        <v>0.08</v>
      </c>
      <c r="M154" s="81">
        <f t="shared" si="48"/>
        <v>5.0000000000000001E-3</v>
      </c>
      <c r="N154" s="66" t="str">
        <f t="shared" si="48"/>
        <v>% reduction in energy use</v>
      </c>
      <c r="O154" s="87" t="s">
        <v>791</v>
      </c>
      <c r="P154" s="63" t="s">
        <v>288</v>
      </c>
      <c r="Q154" s="12" t="s">
        <v>289</v>
      </c>
      <c r="R154" s="66" t="str">
        <f t="shared" ref="R154:S160" si="49">R$153</f>
        <v>O. Siddiqui, 2009, "Assessment of Achievable Potential from Energy Efficiency and Demand Response Programs in the U.S.", EPRI, http://www.epri.com/abstracts/pages/productabstract.aspx?ProductID=000000000001016987, Page 4-32, Figure 4-33</v>
      </c>
      <c r="S154" s="66" t="str">
        <f t="shared" si="49"/>
        <v>O. Siddiqui, 2009, "Assessment of Achievable Potential from Energy Efficiency and Demand Response Programs in the U.S.", EPRI, http://www.epri.com/abstracts/pages/productabstract.aspx?ProductID=000000000001016987, Page 4-32, Figure 4-33</v>
      </c>
    </row>
    <row r="155" spans="1:19" s="7" customFormat="1" ht="105" x14ac:dyDescent="0.25">
      <c r="A155" s="66" t="str">
        <f t="shared" ref="A155:A160" si="50">A$153</f>
        <v>Industry</v>
      </c>
      <c r="B155" s="66" t="str">
        <f t="shared" si="46"/>
        <v>Industry Energy Efficiency Standards</v>
      </c>
      <c r="C155" s="66" t="str">
        <f t="shared" si="46"/>
        <v>Percentage Improvement in Eqpt Efficiency Standards above BAU</v>
      </c>
      <c r="D155" s="12" t="s">
        <v>161</v>
      </c>
      <c r="E155" s="63"/>
      <c r="F155" s="12" t="s">
        <v>169</v>
      </c>
      <c r="G155" s="63"/>
      <c r="H155" s="64">
        <v>48</v>
      </c>
      <c r="I155" s="66" t="str">
        <f t="shared" si="47"/>
        <v>Industry Energy Efficiency Standards</v>
      </c>
      <c r="J155" s="63" t="s">
        <v>57</v>
      </c>
      <c r="K155" s="72">
        <f t="shared" si="48"/>
        <v>0</v>
      </c>
      <c r="L155" s="72">
        <f t="shared" si="48"/>
        <v>0.08</v>
      </c>
      <c r="M155" s="81">
        <f t="shared" si="48"/>
        <v>5.0000000000000001E-3</v>
      </c>
      <c r="N155" s="66" t="str">
        <f t="shared" si="48"/>
        <v>% reduction in energy use</v>
      </c>
      <c r="O155" s="87" t="s">
        <v>792</v>
      </c>
      <c r="P155" s="63" t="s">
        <v>288</v>
      </c>
      <c r="Q155" s="12" t="s">
        <v>289</v>
      </c>
      <c r="R155" s="66" t="str">
        <f t="shared" si="49"/>
        <v>O. Siddiqui, 2009, "Assessment of Achievable Potential from Energy Efficiency and Demand Response Programs in the U.S.", EPRI, http://www.epri.com/abstracts/pages/productabstract.aspx?ProductID=000000000001016987, Page 4-32, Figure 4-33</v>
      </c>
      <c r="S155" s="66" t="str">
        <f t="shared" si="49"/>
        <v>O. Siddiqui, 2009, "Assessment of Achievable Potential from Energy Efficiency and Demand Response Programs in the U.S.", EPRI, http://www.epri.com/abstracts/pages/productabstract.aspx?ProductID=000000000001016987, Page 4-32, Figure 4-33</v>
      </c>
    </row>
    <row r="156" spans="1:19" s="7" customFormat="1" ht="105" x14ac:dyDescent="0.25">
      <c r="A156" s="66" t="str">
        <f t="shared" si="50"/>
        <v>Industry</v>
      </c>
      <c r="B156" s="66" t="str">
        <f t="shared" si="46"/>
        <v>Industry Energy Efficiency Standards</v>
      </c>
      <c r="C156" s="66" t="str">
        <f t="shared" si="46"/>
        <v>Percentage Improvement in Eqpt Efficiency Standards above BAU</v>
      </c>
      <c r="D156" s="12" t="s">
        <v>162</v>
      </c>
      <c r="E156" s="63"/>
      <c r="F156" s="12" t="s">
        <v>170</v>
      </c>
      <c r="G156" s="63"/>
      <c r="H156" s="64">
        <v>49</v>
      </c>
      <c r="I156" s="66" t="str">
        <f t="shared" si="47"/>
        <v>Industry Energy Efficiency Standards</v>
      </c>
      <c r="J156" s="63" t="s">
        <v>57</v>
      </c>
      <c r="K156" s="72">
        <f t="shared" si="48"/>
        <v>0</v>
      </c>
      <c r="L156" s="72">
        <f t="shared" si="48"/>
        <v>0.08</v>
      </c>
      <c r="M156" s="81">
        <f t="shared" si="48"/>
        <v>5.0000000000000001E-3</v>
      </c>
      <c r="N156" s="66" t="str">
        <f t="shared" si="48"/>
        <v>% reduction in energy use</v>
      </c>
      <c r="O156" s="87" t="s">
        <v>793</v>
      </c>
      <c r="P156" s="63" t="s">
        <v>288</v>
      </c>
      <c r="Q156" s="12" t="s">
        <v>289</v>
      </c>
      <c r="R156" s="66" t="str">
        <f t="shared" si="49"/>
        <v>O. Siddiqui, 2009, "Assessment of Achievable Potential from Energy Efficiency and Demand Response Programs in the U.S.", EPRI, http://www.epri.com/abstracts/pages/productabstract.aspx?ProductID=000000000001016987, Page 4-32, Figure 4-33</v>
      </c>
      <c r="S156" s="66" t="str">
        <f t="shared" si="49"/>
        <v>O. Siddiqui, 2009, "Assessment of Achievable Potential from Energy Efficiency and Demand Response Programs in the U.S.", EPRI, http://www.epri.com/abstracts/pages/productabstract.aspx?ProductID=000000000001016987, Page 4-32, Figure 4-33</v>
      </c>
    </row>
    <row r="157" spans="1:19" s="7" customFormat="1" ht="105" x14ac:dyDescent="0.25">
      <c r="A157" s="66" t="str">
        <f t="shared" si="50"/>
        <v>Industry</v>
      </c>
      <c r="B157" s="66" t="str">
        <f t="shared" si="46"/>
        <v>Industry Energy Efficiency Standards</v>
      </c>
      <c r="C157" s="66" t="str">
        <f t="shared" si="46"/>
        <v>Percentage Improvement in Eqpt Efficiency Standards above BAU</v>
      </c>
      <c r="D157" s="12" t="s">
        <v>163</v>
      </c>
      <c r="E157" s="63"/>
      <c r="F157" s="12" t="s">
        <v>171</v>
      </c>
      <c r="G157" s="63"/>
      <c r="H157" s="64">
        <v>50</v>
      </c>
      <c r="I157" s="66" t="str">
        <f t="shared" si="47"/>
        <v>Industry Energy Efficiency Standards</v>
      </c>
      <c r="J157" s="63" t="s">
        <v>57</v>
      </c>
      <c r="K157" s="72">
        <f t="shared" si="48"/>
        <v>0</v>
      </c>
      <c r="L157" s="72">
        <f t="shared" si="48"/>
        <v>0.08</v>
      </c>
      <c r="M157" s="81">
        <f t="shared" si="48"/>
        <v>5.0000000000000001E-3</v>
      </c>
      <c r="N157" s="66" t="str">
        <f t="shared" si="48"/>
        <v>% reduction in energy use</v>
      </c>
      <c r="O157" s="87" t="s">
        <v>794</v>
      </c>
      <c r="P157" s="63" t="s">
        <v>288</v>
      </c>
      <c r="Q157" s="12" t="s">
        <v>289</v>
      </c>
      <c r="R157" s="66" t="str">
        <f t="shared" si="49"/>
        <v>O. Siddiqui, 2009, "Assessment of Achievable Potential from Energy Efficiency and Demand Response Programs in the U.S.", EPRI, http://www.epri.com/abstracts/pages/productabstract.aspx?ProductID=000000000001016987, Page 4-32, Figure 4-33</v>
      </c>
      <c r="S157" s="66" t="str">
        <f t="shared" si="49"/>
        <v>O. Siddiqui, 2009, "Assessment of Achievable Potential from Energy Efficiency and Demand Response Programs in the U.S.", EPRI, http://www.epri.com/abstracts/pages/productabstract.aspx?ProductID=000000000001016987, Page 4-32, Figure 4-33</v>
      </c>
    </row>
    <row r="158" spans="1:19" s="7" customFormat="1" ht="105" x14ac:dyDescent="0.25">
      <c r="A158" s="66" t="str">
        <f t="shared" si="50"/>
        <v>Industry</v>
      </c>
      <c r="B158" s="66" t="str">
        <f t="shared" si="46"/>
        <v>Industry Energy Efficiency Standards</v>
      </c>
      <c r="C158" s="66" t="str">
        <f t="shared" si="46"/>
        <v>Percentage Improvement in Eqpt Efficiency Standards above BAU</v>
      </c>
      <c r="D158" s="12" t="s">
        <v>164</v>
      </c>
      <c r="E158" s="63"/>
      <c r="F158" s="12" t="s">
        <v>172</v>
      </c>
      <c r="G158" s="63"/>
      <c r="H158" s="64">
        <v>51</v>
      </c>
      <c r="I158" s="66" t="str">
        <f t="shared" si="47"/>
        <v>Industry Energy Efficiency Standards</v>
      </c>
      <c r="J158" s="63" t="s">
        <v>57</v>
      </c>
      <c r="K158" s="72">
        <f t="shared" si="48"/>
        <v>0</v>
      </c>
      <c r="L158" s="72">
        <f t="shared" si="48"/>
        <v>0.08</v>
      </c>
      <c r="M158" s="81">
        <f t="shared" si="48"/>
        <v>5.0000000000000001E-3</v>
      </c>
      <c r="N158" s="66" t="str">
        <f t="shared" si="48"/>
        <v>% reduction in energy use</v>
      </c>
      <c r="O158" s="87" t="s">
        <v>795</v>
      </c>
      <c r="P158" s="63" t="s">
        <v>288</v>
      </c>
      <c r="Q158" s="12" t="s">
        <v>289</v>
      </c>
      <c r="R158" s="66" t="str">
        <f t="shared" si="49"/>
        <v>O. Siddiqui, 2009, "Assessment of Achievable Potential from Energy Efficiency and Demand Response Programs in the U.S.", EPRI, http://www.epri.com/abstracts/pages/productabstract.aspx?ProductID=000000000001016987, Page 4-32, Figure 4-33</v>
      </c>
      <c r="S158" s="66" t="str">
        <f t="shared" si="49"/>
        <v>O. Siddiqui, 2009, "Assessment of Achievable Potential from Energy Efficiency and Demand Response Programs in the U.S.", EPRI, http://www.epri.com/abstracts/pages/productabstract.aspx?ProductID=000000000001016987, Page 4-32, Figure 4-33</v>
      </c>
    </row>
    <row r="159" spans="1:19" ht="105" x14ac:dyDescent="0.25">
      <c r="A159" s="66" t="str">
        <f t="shared" si="50"/>
        <v>Industry</v>
      </c>
      <c r="B159" s="66" t="str">
        <f>B$153</f>
        <v>Industry Energy Efficiency Standards</v>
      </c>
      <c r="C159" s="66" t="str">
        <f>C$153</f>
        <v>Percentage Improvement in Eqpt Efficiency Standards above BAU</v>
      </c>
      <c r="D159" s="12" t="s">
        <v>165</v>
      </c>
      <c r="E159" s="63"/>
      <c r="F159" s="12" t="s">
        <v>173</v>
      </c>
      <c r="G159" s="63"/>
      <c r="H159" s="64">
        <v>52</v>
      </c>
      <c r="I159" s="66" t="str">
        <f t="shared" si="47"/>
        <v>Industry Energy Efficiency Standards</v>
      </c>
      <c r="J159" s="63" t="s">
        <v>57</v>
      </c>
      <c r="K159" s="72">
        <f>K$153</f>
        <v>0</v>
      </c>
      <c r="L159" s="72">
        <f>L$153</f>
        <v>0.08</v>
      </c>
      <c r="M159" s="81">
        <f>M$153</f>
        <v>5.0000000000000001E-3</v>
      </c>
      <c r="N159" s="66" t="str">
        <f>N$153</f>
        <v>% reduction in energy use</v>
      </c>
      <c r="O159" s="87" t="s">
        <v>796</v>
      </c>
      <c r="P159" s="63" t="s">
        <v>288</v>
      </c>
      <c r="Q159" s="12" t="s">
        <v>289</v>
      </c>
      <c r="R159" s="66" t="str">
        <f t="shared" si="49"/>
        <v>O. Siddiqui, 2009, "Assessment of Achievable Potential from Energy Efficiency and Demand Response Programs in the U.S.", EPRI, http://www.epri.com/abstracts/pages/productabstract.aspx?ProductID=000000000001016987, Page 4-32, Figure 4-33</v>
      </c>
      <c r="S159" s="66" t="str">
        <f t="shared" si="49"/>
        <v>O. Siddiqui, 2009, "Assessment of Achievable Potential from Energy Efficiency and Demand Response Programs in the U.S.", EPRI, http://www.epri.com/abstracts/pages/productabstract.aspx?ProductID=000000000001016987, Page 4-32, Figure 4-33</v>
      </c>
    </row>
    <row r="160" spans="1:19" s="7" customFormat="1" ht="105" x14ac:dyDescent="0.25">
      <c r="A160" s="66" t="str">
        <f t="shared" si="50"/>
        <v>Industry</v>
      </c>
      <c r="B160" s="66" t="str">
        <f t="shared" si="46"/>
        <v>Industry Energy Efficiency Standards</v>
      </c>
      <c r="C160" s="66" t="str">
        <f t="shared" si="46"/>
        <v>Percentage Improvement in Eqpt Efficiency Standards above BAU</v>
      </c>
      <c r="D160" s="12" t="s">
        <v>166</v>
      </c>
      <c r="E160" s="63"/>
      <c r="F160" s="12" t="s">
        <v>174</v>
      </c>
      <c r="G160" s="63"/>
      <c r="H160" s="64">
        <v>53</v>
      </c>
      <c r="I160" s="66" t="str">
        <f t="shared" si="47"/>
        <v>Industry Energy Efficiency Standards</v>
      </c>
      <c r="J160" s="63" t="s">
        <v>57</v>
      </c>
      <c r="K160" s="72">
        <f t="shared" si="48"/>
        <v>0</v>
      </c>
      <c r="L160" s="72">
        <f t="shared" si="48"/>
        <v>0.08</v>
      </c>
      <c r="M160" s="81">
        <f t="shared" si="48"/>
        <v>5.0000000000000001E-3</v>
      </c>
      <c r="N160" s="66" t="str">
        <f t="shared" si="48"/>
        <v>% reduction in energy use</v>
      </c>
      <c r="O160" s="87" t="s">
        <v>797</v>
      </c>
      <c r="P160" s="63" t="s">
        <v>288</v>
      </c>
      <c r="Q160" s="12" t="s">
        <v>289</v>
      </c>
      <c r="R160" s="66" t="str">
        <f t="shared" si="49"/>
        <v>O. Siddiqui, 2009, "Assessment of Achievable Potential from Energy Efficiency and Demand Response Programs in the U.S.", EPRI, http://www.epri.com/abstracts/pages/productabstract.aspx?ProductID=000000000001016987, Page 4-32, Figure 4-33</v>
      </c>
      <c r="S160" s="66" t="str">
        <f t="shared" si="49"/>
        <v>O. Siddiqui, 2009, "Assessment of Achievable Potential from Energy Efficiency and Demand Response Programs in the U.S.", EPRI, http://www.epri.com/abstracts/pages/productabstract.aspx?ProductID=000000000001016987, Page 4-32, Figure 4-33</v>
      </c>
    </row>
    <row r="161" spans="1:19" s="7" customFormat="1" ht="60" x14ac:dyDescent="0.25">
      <c r="A161" s="63" t="s">
        <v>9</v>
      </c>
      <c r="B161" s="63" t="s">
        <v>29</v>
      </c>
      <c r="C161" s="63" t="s">
        <v>369</v>
      </c>
      <c r="D161" s="63"/>
      <c r="E161" s="63"/>
      <c r="F161" s="63"/>
      <c r="G161" s="63"/>
      <c r="H161" s="64">
        <v>54</v>
      </c>
      <c r="I161" s="63" t="s">
        <v>29</v>
      </c>
      <c r="J161" s="63" t="s">
        <v>57</v>
      </c>
      <c r="K161" s="70">
        <v>0</v>
      </c>
      <c r="L161" s="71">
        <v>1</v>
      </c>
      <c r="M161" s="71">
        <v>0.01</v>
      </c>
      <c r="N161" s="63" t="s">
        <v>44</v>
      </c>
      <c r="O161" s="63" t="s">
        <v>591</v>
      </c>
      <c r="P161" s="63" t="s">
        <v>290</v>
      </c>
      <c r="Q161" s="12" t="s">
        <v>291</v>
      </c>
      <c r="R161" s="63" t="s">
        <v>201</v>
      </c>
      <c r="S161" s="66"/>
    </row>
    <row r="162" spans="1:19" ht="60" x14ac:dyDescent="0.25">
      <c r="A162" s="63" t="s">
        <v>9</v>
      </c>
      <c r="B162" s="63" t="s">
        <v>691</v>
      </c>
      <c r="C162" s="63" t="s">
        <v>692</v>
      </c>
      <c r="D162" s="63"/>
      <c r="E162" s="63"/>
      <c r="F162" s="63"/>
      <c r="G162" s="63"/>
      <c r="H162" s="64">
        <v>55</v>
      </c>
      <c r="I162" s="63" t="s">
        <v>495</v>
      </c>
      <c r="J162" s="63" t="s">
        <v>57</v>
      </c>
      <c r="K162" s="70">
        <v>0</v>
      </c>
      <c r="L162" s="70">
        <v>0.25</v>
      </c>
      <c r="M162" s="79">
        <v>5.0000000000000001E-3</v>
      </c>
      <c r="N162" s="63" t="s">
        <v>40</v>
      </c>
      <c r="O162" s="87" t="s">
        <v>798</v>
      </c>
      <c r="P162" s="63" t="s">
        <v>292</v>
      </c>
      <c r="Q162" s="12" t="s">
        <v>293</v>
      </c>
      <c r="R162" s="63" t="s">
        <v>228</v>
      </c>
      <c r="S162" s="63"/>
    </row>
    <row r="163" spans="1:19" ht="60" x14ac:dyDescent="0.25">
      <c r="A163" s="63" t="s">
        <v>9</v>
      </c>
      <c r="B163" s="63" t="s">
        <v>417</v>
      </c>
      <c r="C163" s="63" t="s">
        <v>418</v>
      </c>
      <c r="D163" s="63"/>
      <c r="E163" s="63"/>
      <c r="F163" s="63"/>
      <c r="G163" s="63"/>
      <c r="H163" s="64">
        <v>166</v>
      </c>
      <c r="I163" s="63" t="s">
        <v>495</v>
      </c>
      <c r="J163" s="63" t="s">
        <v>57</v>
      </c>
      <c r="K163" s="70">
        <v>0</v>
      </c>
      <c r="L163" s="70">
        <v>0.25</v>
      </c>
      <c r="M163" s="79">
        <v>5.0000000000000001E-3</v>
      </c>
      <c r="N163" s="63" t="s">
        <v>419</v>
      </c>
      <c r="O163" s="87" t="s">
        <v>799</v>
      </c>
      <c r="P163" s="63" t="s">
        <v>292</v>
      </c>
      <c r="Q163" s="12" t="s">
        <v>293</v>
      </c>
      <c r="R163" s="63" t="s">
        <v>228</v>
      </c>
      <c r="S163" s="63"/>
    </row>
    <row r="164" spans="1:19" ht="60" x14ac:dyDescent="0.25">
      <c r="A164" s="63" t="s">
        <v>9</v>
      </c>
      <c r="B164" s="63" t="s">
        <v>27</v>
      </c>
      <c r="C164" s="63" t="s">
        <v>370</v>
      </c>
      <c r="D164" s="63"/>
      <c r="E164" s="63"/>
      <c r="F164" s="63"/>
      <c r="G164" s="63"/>
      <c r="H164" s="64">
        <v>56</v>
      </c>
      <c r="I164" s="65" t="s">
        <v>496</v>
      </c>
      <c r="J164" s="63" t="s">
        <v>57</v>
      </c>
      <c r="K164" s="70">
        <v>0</v>
      </c>
      <c r="L164" s="71">
        <v>1</v>
      </c>
      <c r="M164" s="71">
        <v>0.01</v>
      </c>
      <c r="N164" s="63" t="s">
        <v>44</v>
      </c>
      <c r="O164" s="87" t="s">
        <v>800</v>
      </c>
      <c r="P164" s="63" t="s">
        <v>294</v>
      </c>
      <c r="Q164" s="12" t="s">
        <v>295</v>
      </c>
      <c r="R164" s="63" t="s">
        <v>201</v>
      </c>
      <c r="S164" s="63"/>
    </row>
    <row r="165" spans="1:19" ht="60" x14ac:dyDescent="0.25">
      <c r="A165" s="63" t="s">
        <v>9</v>
      </c>
      <c r="B165" s="63" t="s">
        <v>24</v>
      </c>
      <c r="C165" s="63" t="s">
        <v>371</v>
      </c>
      <c r="D165" s="63"/>
      <c r="E165" s="63"/>
      <c r="F165" s="63"/>
      <c r="G165" s="63"/>
      <c r="H165" s="64">
        <v>57</v>
      </c>
      <c r="I165" s="65" t="s">
        <v>496</v>
      </c>
      <c r="J165" s="63" t="s">
        <v>57</v>
      </c>
      <c r="K165" s="70">
        <v>0</v>
      </c>
      <c r="L165" s="71">
        <v>1</v>
      </c>
      <c r="M165" s="71">
        <v>0.01</v>
      </c>
      <c r="N165" s="63" t="s">
        <v>44</v>
      </c>
      <c r="O165" s="87" t="s">
        <v>801</v>
      </c>
      <c r="P165" s="63" t="s">
        <v>296</v>
      </c>
      <c r="Q165" s="12" t="s">
        <v>297</v>
      </c>
      <c r="R165" s="63" t="s">
        <v>201</v>
      </c>
      <c r="S165" s="63"/>
    </row>
    <row r="166" spans="1:19" ht="60" x14ac:dyDescent="0.25">
      <c r="A166" s="63" t="s">
        <v>9</v>
      </c>
      <c r="B166" s="63" t="s">
        <v>487</v>
      </c>
      <c r="C166" s="63" t="s">
        <v>372</v>
      </c>
      <c r="D166" s="63"/>
      <c r="E166" s="63"/>
      <c r="F166" s="63"/>
      <c r="G166" s="63"/>
      <c r="H166" s="64">
        <v>58</v>
      </c>
      <c r="I166" s="63" t="s">
        <v>487</v>
      </c>
      <c r="J166" s="63" t="s">
        <v>57</v>
      </c>
      <c r="K166" s="70">
        <v>0</v>
      </c>
      <c r="L166" s="71">
        <v>1</v>
      </c>
      <c r="M166" s="71">
        <v>0.01</v>
      </c>
      <c r="N166" s="63" t="s">
        <v>44</v>
      </c>
      <c r="O166" s="87" t="s">
        <v>802</v>
      </c>
      <c r="P166" s="63" t="s">
        <v>298</v>
      </c>
      <c r="Q166" s="12" t="s">
        <v>299</v>
      </c>
      <c r="R166" s="63" t="s">
        <v>201</v>
      </c>
      <c r="S166" s="63"/>
    </row>
    <row r="167" spans="1:19" ht="45" x14ac:dyDescent="0.25">
      <c r="A167" s="63" t="s">
        <v>9</v>
      </c>
      <c r="B167" s="63" t="s">
        <v>25</v>
      </c>
      <c r="C167" s="63" t="s">
        <v>373</v>
      </c>
      <c r="D167" s="63"/>
      <c r="E167" s="63"/>
      <c r="F167" s="63"/>
      <c r="G167" s="63"/>
      <c r="H167" s="64">
        <v>59</v>
      </c>
      <c r="I167" s="63" t="s">
        <v>25</v>
      </c>
      <c r="J167" s="63" t="s">
        <v>57</v>
      </c>
      <c r="K167" s="70">
        <v>0</v>
      </c>
      <c r="L167" s="71">
        <v>1</v>
      </c>
      <c r="M167" s="71">
        <v>0.01</v>
      </c>
      <c r="N167" s="63" t="s">
        <v>44</v>
      </c>
      <c r="O167" s="87" t="s">
        <v>803</v>
      </c>
      <c r="P167" s="63" t="s">
        <v>300</v>
      </c>
      <c r="Q167" s="12" t="s">
        <v>301</v>
      </c>
      <c r="R167" s="63" t="s">
        <v>201</v>
      </c>
      <c r="S167" s="63"/>
    </row>
    <row r="168" spans="1:19" ht="75" x14ac:dyDescent="0.25">
      <c r="A168" s="63" t="s">
        <v>175</v>
      </c>
      <c r="B168" s="63" t="s">
        <v>179</v>
      </c>
      <c r="C168" s="63" t="s">
        <v>650</v>
      </c>
      <c r="D168" s="63"/>
      <c r="E168" s="63"/>
      <c r="F168" s="63"/>
      <c r="G168" s="63"/>
      <c r="H168" s="64">
        <v>60</v>
      </c>
      <c r="I168" s="63" t="s">
        <v>179</v>
      </c>
      <c r="J168" s="63" t="s">
        <v>57</v>
      </c>
      <c r="K168" s="70">
        <v>0</v>
      </c>
      <c r="L168" s="71">
        <v>1</v>
      </c>
      <c r="M168" s="71">
        <v>0.01</v>
      </c>
      <c r="N168" s="63" t="s">
        <v>44</v>
      </c>
      <c r="O168" s="87" t="s">
        <v>804</v>
      </c>
      <c r="P168" s="63" t="s">
        <v>302</v>
      </c>
      <c r="Q168" s="12" t="s">
        <v>303</v>
      </c>
      <c r="R168" s="63" t="s">
        <v>201</v>
      </c>
      <c r="S168" s="63" t="s">
        <v>242</v>
      </c>
    </row>
    <row r="169" spans="1:19" ht="30" x14ac:dyDescent="0.25">
      <c r="A169" s="63" t="s">
        <v>175</v>
      </c>
      <c r="B169" s="63" t="s">
        <v>338</v>
      </c>
      <c r="C169" s="63" t="s">
        <v>659</v>
      </c>
      <c r="D169" s="63"/>
      <c r="E169" s="63"/>
      <c r="F169" s="63"/>
      <c r="G169" s="63"/>
      <c r="H169" s="64"/>
      <c r="I169" s="63" t="s">
        <v>338</v>
      </c>
      <c r="J169" s="12" t="s">
        <v>58</v>
      </c>
      <c r="K169" s="70"/>
      <c r="L169" s="71"/>
      <c r="M169" s="71"/>
      <c r="N169" s="63"/>
      <c r="O169" s="63"/>
      <c r="P169" s="63" t="s">
        <v>420</v>
      </c>
      <c r="Q169" s="12" t="s">
        <v>421</v>
      </c>
      <c r="R169" s="63"/>
      <c r="S169" s="63"/>
    </row>
    <row r="170" spans="1:19" ht="30" x14ac:dyDescent="0.25">
      <c r="A170" s="63" t="s">
        <v>175</v>
      </c>
      <c r="B170" s="63" t="s">
        <v>655</v>
      </c>
      <c r="C170" s="63" t="s">
        <v>656</v>
      </c>
      <c r="D170" s="63"/>
      <c r="E170" s="63"/>
      <c r="F170" s="63"/>
      <c r="G170" s="63"/>
      <c r="H170" s="64">
        <v>177</v>
      </c>
      <c r="I170" s="63" t="s">
        <v>655</v>
      </c>
      <c r="J170" s="12" t="s">
        <v>58</v>
      </c>
      <c r="K170" s="70"/>
      <c r="L170" s="71"/>
      <c r="M170" s="71"/>
      <c r="N170" s="63"/>
      <c r="O170" s="63"/>
      <c r="P170" s="63"/>
      <c r="Q170" s="12"/>
      <c r="R170" s="63"/>
      <c r="S170" s="63"/>
    </row>
    <row r="171" spans="1:19" ht="45" x14ac:dyDescent="0.25">
      <c r="A171" s="63" t="s">
        <v>175</v>
      </c>
      <c r="B171" s="63" t="s">
        <v>243</v>
      </c>
      <c r="C171" s="63" t="s">
        <v>651</v>
      </c>
      <c r="D171" s="63"/>
      <c r="E171" s="63"/>
      <c r="F171" s="63"/>
      <c r="G171" s="63"/>
      <c r="H171" s="64">
        <v>61</v>
      </c>
      <c r="I171" s="63" t="s">
        <v>243</v>
      </c>
      <c r="J171" s="87" t="s">
        <v>58</v>
      </c>
      <c r="K171" s="70">
        <v>0</v>
      </c>
      <c r="L171" s="71">
        <v>1</v>
      </c>
      <c r="M171" s="71">
        <v>0.01</v>
      </c>
      <c r="N171" s="63" t="s">
        <v>44</v>
      </c>
      <c r="O171" s="63" t="s">
        <v>660</v>
      </c>
      <c r="P171" s="63" t="s">
        <v>304</v>
      </c>
      <c r="Q171" s="12" t="s">
        <v>305</v>
      </c>
      <c r="R171" s="63" t="s">
        <v>201</v>
      </c>
      <c r="S171" s="63"/>
    </row>
    <row r="172" spans="1:19" ht="60" x14ac:dyDescent="0.25">
      <c r="A172" s="63" t="s">
        <v>175</v>
      </c>
      <c r="B172" s="63" t="s">
        <v>176</v>
      </c>
      <c r="C172" s="63" t="s">
        <v>374</v>
      </c>
      <c r="D172" s="63"/>
      <c r="E172" s="63"/>
      <c r="F172" s="63"/>
      <c r="G172" s="63"/>
      <c r="H172" s="64">
        <v>62</v>
      </c>
      <c r="I172" s="63" t="s">
        <v>176</v>
      </c>
      <c r="J172" s="63" t="s">
        <v>57</v>
      </c>
      <c r="K172" s="70">
        <v>0</v>
      </c>
      <c r="L172" s="71">
        <v>1</v>
      </c>
      <c r="M172" s="71">
        <v>0.01</v>
      </c>
      <c r="N172" s="63" t="s">
        <v>44</v>
      </c>
      <c r="O172" s="87" t="s">
        <v>805</v>
      </c>
      <c r="P172" s="63" t="s">
        <v>306</v>
      </c>
      <c r="Q172" s="12" t="s">
        <v>307</v>
      </c>
      <c r="R172" s="63" t="s">
        <v>201</v>
      </c>
      <c r="S172" s="63"/>
    </row>
    <row r="173" spans="1:19" ht="60" x14ac:dyDescent="0.25">
      <c r="A173" s="63" t="s">
        <v>175</v>
      </c>
      <c r="B173" s="63" t="s">
        <v>180</v>
      </c>
      <c r="C173" s="63" t="s">
        <v>652</v>
      </c>
      <c r="D173" s="63"/>
      <c r="E173" s="63"/>
      <c r="F173" s="63"/>
      <c r="G173" s="63"/>
      <c r="H173" s="64">
        <v>63</v>
      </c>
      <c r="I173" s="63" t="s">
        <v>180</v>
      </c>
      <c r="J173" s="87" t="s">
        <v>58</v>
      </c>
      <c r="K173" s="70">
        <v>0</v>
      </c>
      <c r="L173" s="71">
        <v>1</v>
      </c>
      <c r="M173" s="71">
        <v>0.01</v>
      </c>
      <c r="N173" s="63" t="s">
        <v>44</v>
      </c>
      <c r="O173" s="63" t="s">
        <v>661</v>
      </c>
      <c r="P173" s="63" t="s">
        <v>308</v>
      </c>
      <c r="Q173" s="12" t="s">
        <v>309</v>
      </c>
      <c r="R173" s="63" t="s">
        <v>201</v>
      </c>
      <c r="S173" s="63"/>
    </row>
    <row r="174" spans="1:19" ht="45" x14ac:dyDescent="0.25">
      <c r="A174" s="63" t="s">
        <v>175</v>
      </c>
      <c r="B174" s="63" t="s">
        <v>178</v>
      </c>
      <c r="C174" s="63" t="s">
        <v>375</v>
      </c>
      <c r="D174" s="63"/>
      <c r="E174" s="63"/>
      <c r="F174" s="63"/>
      <c r="G174" s="63"/>
      <c r="H174" s="64">
        <v>64</v>
      </c>
      <c r="I174" s="63" t="s">
        <v>178</v>
      </c>
      <c r="J174" s="63" t="s">
        <v>57</v>
      </c>
      <c r="K174" s="70">
        <v>0</v>
      </c>
      <c r="L174" s="71">
        <v>1</v>
      </c>
      <c r="M174" s="71">
        <v>0.01</v>
      </c>
      <c r="N174" s="63" t="s">
        <v>44</v>
      </c>
      <c r="O174" s="87" t="s">
        <v>806</v>
      </c>
      <c r="P174" s="63" t="s">
        <v>310</v>
      </c>
      <c r="Q174" s="12" t="s">
        <v>311</v>
      </c>
      <c r="R174" s="63" t="s">
        <v>201</v>
      </c>
      <c r="S174" s="63"/>
    </row>
    <row r="175" spans="1:19" ht="30" x14ac:dyDescent="0.25">
      <c r="A175" s="63" t="s">
        <v>175</v>
      </c>
      <c r="B175" s="63" t="s">
        <v>653</v>
      </c>
      <c r="C175" s="63" t="s">
        <v>654</v>
      </c>
      <c r="D175" s="63"/>
      <c r="E175" s="63"/>
      <c r="F175" s="63"/>
      <c r="G175" s="63"/>
      <c r="H175" s="64">
        <v>178</v>
      </c>
      <c r="I175" s="63" t="s">
        <v>653</v>
      </c>
      <c r="J175" s="63" t="s">
        <v>58</v>
      </c>
      <c r="K175" s="70"/>
      <c r="L175" s="71"/>
      <c r="M175" s="71"/>
      <c r="N175" s="63"/>
      <c r="O175" s="63"/>
      <c r="P175" s="63"/>
      <c r="Q175" s="12"/>
      <c r="R175" s="63"/>
      <c r="S175" s="63"/>
    </row>
    <row r="176" spans="1:19" ht="60" x14ac:dyDescent="0.25">
      <c r="A176" s="63" t="s">
        <v>175</v>
      </c>
      <c r="B176" s="63" t="s">
        <v>177</v>
      </c>
      <c r="C176" s="63" t="s">
        <v>376</v>
      </c>
      <c r="D176" s="63"/>
      <c r="E176" s="63"/>
      <c r="F176" s="63"/>
      <c r="G176" s="63"/>
      <c r="H176" s="64">
        <v>65</v>
      </c>
      <c r="I176" s="63" t="s">
        <v>177</v>
      </c>
      <c r="J176" s="87" t="s">
        <v>58</v>
      </c>
      <c r="K176" s="70">
        <v>0</v>
      </c>
      <c r="L176" s="71">
        <v>1</v>
      </c>
      <c r="M176" s="71">
        <v>0.01</v>
      </c>
      <c r="N176" s="63" t="s">
        <v>44</v>
      </c>
      <c r="O176" s="63" t="s">
        <v>592</v>
      </c>
      <c r="P176" s="63" t="s">
        <v>312</v>
      </c>
      <c r="Q176" s="12" t="s">
        <v>313</v>
      </c>
      <c r="R176" s="63" t="s">
        <v>201</v>
      </c>
      <c r="S176" s="63"/>
    </row>
    <row r="177" spans="1:19" s="3" customFormat="1" ht="75" x14ac:dyDescent="0.25">
      <c r="A177" s="12" t="s">
        <v>488</v>
      </c>
      <c r="B177" s="12" t="s">
        <v>73</v>
      </c>
      <c r="C177" s="12" t="s">
        <v>377</v>
      </c>
      <c r="D177" s="12"/>
      <c r="E177" s="12"/>
      <c r="F177" s="12"/>
      <c r="G177" s="12"/>
      <c r="H177" s="64">
        <v>68</v>
      </c>
      <c r="I177" s="12" t="s">
        <v>73</v>
      </c>
      <c r="J177" s="12" t="s">
        <v>57</v>
      </c>
      <c r="K177" s="74">
        <v>0</v>
      </c>
      <c r="L177" s="74">
        <v>1</v>
      </c>
      <c r="M177" s="74">
        <v>0.01</v>
      </c>
      <c r="N177" s="12" t="s">
        <v>74</v>
      </c>
      <c r="O177" s="91" t="s">
        <v>807</v>
      </c>
      <c r="P177" s="12" t="s">
        <v>318</v>
      </c>
      <c r="Q177" s="12" t="s">
        <v>319</v>
      </c>
      <c r="R177" s="63" t="s">
        <v>201</v>
      </c>
      <c r="S177" s="12"/>
    </row>
    <row r="178" spans="1:19" s="3" customFormat="1" ht="60" x14ac:dyDescent="0.25">
      <c r="A178" s="12" t="s">
        <v>488</v>
      </c>
      <c r="B178" s="12" t="s">
        <v>691</v>
      </c>
      <c r="C178" s="12" t="s">
        <v>693</v>
      </c>
      <c r="D178" s="12"/>
      <c r="E178" s="12"/>
      <c r="F178" s="12"/>
      <c r="G178" s="12"/>
      <c r="H178" s="64">
        <v>176</v>
      </c>
      <c r="I178" s="12" t="s">
        <v>497</v>
      </c>
      <c r="J178" s="12" t="s">
        <v>57</v>
      </c>
      <c r="K178" s="74">
        <v>0</v>
      </c>
      <c r="L178" s="74">
        <v>1</v>
      </c>
      <c r="M178" s="74">
        <v>0.01</v>
      </c>
      <c r="N178" s="63" t="s">
        <v>40</v>
      </c>
      <c r="O178" s="91" t="s">
        <v>808</v>
      </c>
      <c r="P178" s="12" t="s">
        <v>489</v>
      </c>
      <c r="Q178" s="12" t="s">
        <v>293</v>
      </c>
      <c r="R178" s="63" t="s">
        <v>201</v>
      </c>
      <c r="S178" s="12"/>
    </row>
    <row r="179" spans="1:19" ht="60" x14ac:dyDescent="0.25">
      <c r="A179" s="63" t="s">
        <v>10</v>
      </c>
      <c r="B179" s="63" t="s">
        <v>34</v>
      </c>
      <c r="C179" s="63" t="s">
        <v>72</v>
      </c>
      <c r="D179" s="63"/>
      <c r="E179" s="63"/>
      <c r="F179" s="63"/>
      <c r="G179" s="63"/>
      <c r="H179" s="64">
        <v>66</v>
      </c>
      <c r="I179" s="63" t="s">
        <v>34</v>
      </c>
      <c r="J179" s="63" t="s">
        <v>57</v>
      </c>
      <c r="K179" s="70">
        <v>0</v>
      </c>
      <c r="L179" s="70">
        <v>1</v>
      </c>
      <c r="M179" s="70">
        <v>0.01</v>
      </c>
      <c r="N179" s="63" t="s">
        <v>44</v>
      </c>
      <c r="O179" s="87" t="s">
        <v>809</v>
      </c>
      <c r="P179" s="63" t="s">
        <v>314</v>
      </c>
      <c r="Q179" s="12" t="s">
        <v>315</v>
      </c>
      <c r="R179" s="63" t="s">
        <v>201</v>
      </c>
      <c r="S179" s="63"/>
    </row>
    <row r="180" spans="1:19" s="7" customFormat="1" ht="75" x14ac:dyDescent="0.25">
      <c r="A180" s="63" t="s">
        <v>10</v>
      </c>
      <c r="B180" s="63" t="s">
        <v>32</v>
      </c>
      <c r="C180" s="63" t="s">
        <v>32</v>
      </c>
      <c r="D180" s="63" t="s">
        <v>471</v>
      </c>
      <c r="E180" s="63"/>
      <c r="F180" s="63" t="s">
        <v>477</v>
      </c>
      <c r="G180" s="63"/>
      <c r="H180" s="64">
        <v>171</v>
      </c>
      <c r="I180" s="63" t="s">
        <v>32</v>
      </c>
      <c r="J180" s="63" t="s">
        <v>57</v>
      </c>
      <c r="K180" s="77">
        <v>0</v>
      </c>
      <c r="L180" s="98">
        <v>500</v>
      </c>
      <c r="M180" s="77">
        <v>5</v>
      </c>
      <c r="N180" s="87" t="s">
        <v>815</v>
      </c>
      <c r="O180" s="87" t="s">
        <v>810</v>
      </c>
      <c r="P180" s="63" t="s">
        <v>316</v>
      </c>
      <c r="Q180" s="12" t="s">
        <v>317</v>
      </c>
      <c r="R180" s="12" t="s">
        <v>593</v>
      </c>
      <c r="S180" s="12" t="s">
        <v>549</v>
      </c>
    </row>
    <row r="181" spans="1:19" s="7" customFormat="1" ht="75" x14ac:dyDescent="0.25">
      <c r="A181" s="66" t="str">
        <f>A$180</f>
        <v>Cross-Sector</v>
      </c>
      <c r="B181" s="66" t="str">
        <f t="shared" ref="B181:C181" si="51">B$180</f>
        <v>Carbon Tax</v>
      </c>
      <c r="C181" s="66" t="str">
        <f t="shared" si="51"/>
        <v>Carbon Tax</v>
      </c>
      <c r="D181" s="63" t="s">
        <v>481</v>
      </c>
      <c r="E181" s="63"/>
      <c r="F181" s="63" t="s">
        <v>482</v>
      </c>
      <c r="G181" s="63"/>
      <c r="H181" s="64">
        <v>172</v>
      </c>
      <c r="I181" s="66" t="str">
        <f t="shared" ref="I181:I186" si="52">I$180</f>
        <v>Carbon Tax</v>
      </c>
      <c r="J181" s="63" t="s">
        <v>57</v>
      </c>
      <c r="K181" s="78">
        <f t="shared" ref="K181:N184" si="53">K$180</f>
        <v>0</v>
      </c>
      <c r="L181" s="78">
        <f t="shared" si="53"/>
        <v>500</v>
      </c>
      <c r="M181" s="78">
        <f t="shared" si="53"/>
        <v>5</v>
      </c>
      <c r="N181" s="66" t="str">
        <f t="shared" si="53"/>
        <v>złoty/metric ton CO2e</v>
      </c>
      <c r="O181" s="87" t="s">
        <v>811</v>
      </c>
      <c r="P181" s="66" t="str">
        <f t="shared" ref="P181:Q184" si="54">P$180</f>
        <v>fuels.html#carbon-tax</v>
      </c>
      <c r="Q181" s="66" t="str">
        <f t="shared" si="54"/>
        <v>carbon-tax.html</v>
      </c>
      <c r="R181" s="12"/>
      <c r="S181" s="66"/>
    </row>
    <row r="182" spans="1:19" s="7" customFormat="1" ht="75" x14ac:dyDescent="0.25">
      <c r="A182" s="66" t="str">
        <f t="shared" ref="A182:C186" si="55">A$180</f>
        <v>Cross-Sector</v>
      </c>
      <c r="B182" s="66" t="str">
        <f t="shared" si="55"/>
        <v>Carbon Tax</v>
      </c>
      <c r="C182" s="66" t="str">
        <f t="shared" si="55"/>
        <v>Carbon Tax</v>
      </c>
      <c r="D182" s="63" t="s">
        <v>473</v>
      </c>
      <c r="E182" s="63"/>
      <c r="F182" s="63" t="s">
        <v>479</v>
      </c>
      <c r="G182" s="63"/>
      <c r="H182" s="64">
        <v>173</v>
      </c>
      <c r="I182" s="66" t="str">
        <f t="shared" si="52"/>
        <v>Carbon Tax</v>
      </c>
      <c r="J182" s="63" t="s">
        <v>57</v>
      </c>
      <c r="K182" s="78">
        <f t="shared" si="53"/>
        <v>0</v>
      </c>
      <c r="L182" s="78">
        <f t="shared" si="53"/>
        <v>500</v>
      </c>
      <c r="M182" s="78">
        <f t="shared" si="53"/>
        <v>5</v>
      </c>
      <c r="N182" s="66" t="str">
        <f t="shared" si="53"/>
        <v>złoty/metric ton CO2e</v>
      </c>
      <c r="O182" s="87" t="s">
        <v>812</v>
      </c>
      <c r="P182" s="66" t="str">
        <f t="shared" si="54"/>
        <v>fuels.html#carbon-tax</v>
      </c>
      <c r="Q182" s="66" t="str">
        <f t="shared" si="54"/>
        <v>carbon-tax.html</v>
      </c>
      <c r="R182" s="12"/>
      <c r="S182" s="66"/>
    </row>
    <row r="183" spans="1:19" s="7" customFormat="1" ht="75" x14ac:dyDescent="0.25">
      <c r="A183" s="66" t="str">
        <f t="shared" si="55"/>
        <v>Cross-Sector</v>
      </c>
      <c r="B183" s="66" t="str">
        <f t="shared" si="55"/>
        <v>Carbon Tax</v>
      </c>
      <c r="C183" s="66" t="str">
        <f t="shared" si="55"/>
        <v>Carbon Tax</v>
      </c>
      <c r="D183" s="63" t="s">
        <v>474</v>
      </c>
      <c r="E183" s="63"/>
      <c r="F183" s="63" t="s">
        <v>480</v>
      </c>
      <c r="G183" s="63"/>
      <c r="H183" s="64">
        <v>174</v>
      </c>
      <c r="I183" s="66" t="str">
        <f t="shared" si="52"/>
        <v>Carbon Tax</v>
      </c>
      <c r="J183" s="63" t="s">
        <v>57</v>
      </c>
      <c r="K183" s="78">
        <f t="shared" si="53"/>
        <v>0</v>
      </c>
      <c r="L183" s="78">
        <f t="shared" si="53"/>
        <v>500</v>
      </c>
      <c r="M183" s="78">
        <f t="shared" si="53"/>
        <v>5</v>
      </c>
      <c r="N183" s="66" t="str">
        <f t="shared" si="53"/>
        <v>złoty/metric ton CO2e</v>
      </c>
      <c r="O183" s="87" t="s">
        <v>813</v>
      </c>
      <c r="P183" s="66" t="str">
        <f t="shared" si="54"/>
        <v>fuels.html#carbon-tax</v>
      </c>
      <c r="Q183" s="66" t="str">
        <f t="shared" si="54"/>
        <v>carbon-tax.html</v>
      </c>
      <c r="R183" s="12"/>
      <c r="S183" s="66"/>
    </row>
    <row r="184" spans="1:19" s="7" customFormat="1" ht="75" x14ac:dyDescent="0.25">
      <c r="A184" s="66" t="str">
        <f t="shared" si="55"/>
        <v>Cross-Sector</v>
      </c>
      <c r="B184" s="66" t="str">
        <f t="shared" si="55"/>
        <v>Carbon Tax</v>
      </c>
      <c r="C184" s="66" t="str">
        <f t="shared" si="55"/>
        <v>Carbon Tax</v>
      </c>
      <c r="D184" s="63" t="s">
        <v>472</v>
      </c>
      <c r="E184" s="63"/>
      <c r="F184" s="63" t="s">
        <v>478</v>
      </c>
      <c r="G184" s="63"/>
      <c r="H184" s="64">
        <v>175</v>
      </c>
      <c r="I184" s="66" t="str">
        <f t="shared" si="52"/>
        <v>Carbon Tax</v>
      </c>
      <c r="J184" s="63" t="s">
        <v>57</v>
      </c>
      <c r="K184" s="78">
        <f t="shared" si="53"/>
        <v>0</v>
      </c>
      <c r="L184" s="78">
        <f t="shared" si="53"/>
        <v>500</v>
      </c>
      <c r="M184" s="78">
        <f t="shared" si="53"/>
        <v>5</v>
      </c>
      <c r="N184" s="66" t="str">
        <f t="shared" si="53"/>
        <v>złoty/metric ton CO2e</v>
      </c>
      <c r="O184" s="87" t="s">
        <v>814</v>
      </c>
      <c r="P184" s="66" t="str">
        <f t="shared" si="54"/>
        <v>fuels.html#carbon-tax</v>
      </c>
      <c r="Q184" s="66" t="str">
        <f t="shared" si="54"/>
        <v>carbon-tax.html</v>
      </c>
      <c r="R184" s="12"/>
      <c r="S184" s="66"/>
    </row>
    <row r="185" spans="1:19" s="7" customFormat="1" ht="30" x14ac:dyDescent="0.25">
      <c r="A185" s="66" t="str">
        <f t="shared" si="55"/>
        <v>Cross-Sector</v>
      </c>
      <c r="B185" s="66" t="str">
        <f t="shared" si="55"/>
        <v>Carbon Tax</v>
      </c>
      <c r="C185" s="66" t="str">
        <f t="shared" si="55"/>
        <v>Carbon Tax</v>
      </c>
      <c r="D185" s="63" t="s">
        <v>475</v>
      </c>
      <c r="E185" s="63"/>
      <c r="F185" s="63" t="s">
        <v>483</v>
      </c>
      <c r="G185" s="63"/>
      <c r="H185" s="64"/>
      <c r="I185" s="66" t="str">
        <f t="shared" si="52"/>
        <v>Carbon Tax</v>
      </c>
      <c r="J185" s="12" t="s">
        <v>58</v>
      </c>
      <c r="K185" s="77"/>
      <c r="L185" s="77"/>
      <c r="M185" s="77"/>
      <c r="N185" s="63"/>
      <c r="O185" s="63"/>
      <c r="P185" s="63"/>
      <c r="Q185" s="12"/>
      <c r="R185" s="12"/>
      <c r="S185" s="66"/>
    </row>
    <row r="186" spans="1:19" s="7" customFormat="1" x14ac:dyDescent="0.25">
      <c r="A186" s="66" t="str">
        <f t="shared" si="55"/>
        <v>Cross-Sector</v>
      </c>
      <c r="B186" s="66" t="str">
        <f t="shared" si="55"/>
        <v>Carbon Tax</v>
      </c>
      <c r="C186" s="66" t="str">
        <f t="shared" si="55"/>
        <v>Carbon Tax</v>
      </c>
      <c r="D186" s="63" t="s">
        <v>476</v>
      </c>
      <c r="E186" s="63"/>
      <c r="F186" s="63" t="s">
        <v>484</v>
      </c>
      <c r="G186" s="63"/>
      <c r="H186" s="64"/>
      <c r="I186" s="66" t="str">
        <f t="shared" si="52"/>
        <v>Carbon Tax</v>
      </c>
      <c r="J186" s="12" t="s">
        <v>58</v>
      </c>
      <c r="K186" s="77"/>
      <c r="L186" s="77"/>
      <c r="M186" s="77"/>
      <c r="N186" s="63"/>
      <c r="O186" s="63"/>
      <c r="P186" s="63"/>
      <c r="Q186" s="12"/>
      <c r="R186" s="12"/>
      <c r="S186" s="66"/>
    </row>
    <row r="187" spans="1:19" s="7" customFormat="1" ht="30" x14ac:dyDescent="0.25">
      <c r="A187" s="63" t="s">
        <v>10</v>
      </c>
      <c r="B187" s="63" t="s">
        <v>33</v>
      </c>
      <c r="C187" s="63" t="s">
        <v>183</v>
      </c>
      <c r="D187" s="63" t="s">
        <v>66</v>
      </c>
      <c r="E187" s="63"/>
      <c r="F187" s="63" t="s">
        <v>114</v>
      </c>
      <c r="G187" s="63"/>
      <c r="H187" s="64" t="s">
        <v>246</v>
      </c>
      <c r="I187" s="63" t="s">
        <v>33</v>
      </c>
      <c r="J187" s="12" t="s">
        <v>58</v>
      </c>
      <c r="K187" s="77"/>
      <c r="L187" s="77"/>
      <c r="M187" s="77"/>
      <c r="N187" s="63"/>
      <c r="O187" s="12"/>
      <c r="P187" s="66"/>
      <c r="Q187" s="12"/>
      <c r="R187" s="66"/>
      <c r="S187" s="66"/>
    </row>
    <row r="188" spans="1:19" s="7" customFormat="1" ht="45" x14ac:dyDescent="0.25">
      <c r="A188" s="66" t="str">
        <f>A$187</f>
        <v>Cross-Sector</v>
      </c>
      <c r="B188" s="66" t="str">
        <f>B$187</f>
        <v>End Existing Subsidies</v>
      </c>
      <c r="C188" s="66" t="str">
        <f t="shared" ref="B188:C202" si="56">C$187</f>
        <v>Percent Reduction in BAU Subsidies</v>
      </c>
      <c r="D188" s="12" t="s">
        <v>694</v>
      </c>
      <c r="E188" s="63"/>
      <c r="F188" s="12" t="s">
        <v>688</v>
      </c>
      <c r="G188" s="63"/>
      <c r="H188" s="64">
        <v>69</v>
      </c>
      <c r="I188" s="66" t="str">
        <f t="shared" ref="I188:I202" si="57">I$187</f>
        <v>End Existing Subsidies</v>
      </c>
      <c r="J188" s="12" t="s">
        <v>57</v>
      </c>
      <c r="K188" s="74">
        <v>0</v>
      </c>
      <c r="L188" s="74">
        <v>1</v>
      </c>
      <c r="M188" s="74">
        <v>0.01</v>
      </c>
      <c r="N188" s="63" t="s">
        <v>184</v>
      </c>
      <c r="O188" s="91" t="s">
        <v>816</v>
      </c>
      <c r="P188" s="12" t="s">
        <v>320</v>
      </c>
      <c r="Q188" s="12" t="s">
        <v>321</v>
      </c>
      <c r="R188" s="63" t="s">
        <v>201</v>
      </c>
      <c r="S188" s="66"/>
    </row>
    <row r="189" spans="1:19" s="7" customFormat="1" ht="45" x14ac:dyDescent="0.25">
      <c r="A189" s="66" t="str">
        <f t="shared" ref="A189:A202" si="58">A$187</f>
        <v>Cross-Sector</v>
      </c>
      <c r="B189" s="66" t="str">
        <f t="shared" si="56"/>
        <v>End Existing Subsidies</v>
      </c>
      <c r="C189" s="66" t="str">
        <f t="shared" si="56"/>
        <v>Percent Reduction in BAU Subsidies</v>
      </c>
      <c r="D189" s="12" t="s">
        <v>60</v>
      </c>
      <c r="E189" s="63"/>
      <c r="F189" s="12" t="s">
        <v>108</v>
      </c>
      <c r="G189" s="63"/>
      <c r="H189" s="64">
        <v>70</v>
      </c>
      <c r="I189" s="66" t="str">
        <f t="shared" si="57"/>
        <v>End Existing Subsidies</v>
      </c>
      <c r="J189" s="12" t="s">
        <v>57</v>
      </c>
      <c r="K189" s="72">
        <f>K$188</f>
        <v>0</v>
      </c>
      <c r="L189" s="72">
        <f>L$188</f>
        <v>1</v>
      </c>
      <c r="M189" s="72">
        <f>M$188</f>
        <v>0.01</v>
      </c>
      <c r="N189" s="66" t="str">
        <f>N$188</f>
        <v>% reduction in BAU subsidies</v>
      </c>
      <c r="O189" s="91" t="s">
        <v>817</v>
      </c>
      <c r="P189" s="12" t="s">
        <v>320</v>
      </c>
      <c r="Q189" s="12" t="s">
        <v>321</v>
      </c>
      <c r="R189" s="63" t="s">
        <v>201</v>
      </c>
      <c r="S189" s="66"/>
    </row>
    <row r="190" spans="1:19" s="7" customFormat="1" ht="45" x14ac:dyDescent="0.25">
      <c r="A190" s="66" t="str">
        <f t="shared" si="58"/>
        <v>Cross-Sector</v>
      </c>
      <c r="B190" s="66" t="str">
        <f t="shared" si="56"/>
        <v>End Existing Subsidies</v>
      </c>
      <c r="C190" s="66" t="str">
        <f t="shared" si="56"/>
        <v>Percent Reduction in BAU Subsidies</v>
      </c>
      <c r="D190" s="12" t="s">
        <v>61</v>
      </c>
      <c r="E190" s="63"/>
      <c r="F190" s="12" t="s">
        <v>109</v>
      </c>
      <c r="G190" s="63"/>
      <c r="H190" s="64">
        <v>71</v>
      </c>
      <c r="I190" s="66" t="str">
        <f t="shared" si="57"/>
        <v>End Existing Subsidies</v>
      </c>
      <c r="J190" s="91" t="s">
        <v>58</v>
      </c>
      <c r="K190" s="72">
        <f t="shared" ref="K190:N193" si="59">K$188</f>
        <v>0</v>
      </c>
      <c r="L190" s="72">
        <f t="shared" si="59"/>
        <v>1</v>
      </c>
      <c r="M190" s="72">
        <f t="shared" si="59"/>
        <v>0.01</v>
      </c>
      <c r="N190" s="66" t="str">
        <f t="shared" si="59"/>
        <v>% reduction in BAU subsidies</v>
      </c>
      <c r="O190" s="12" t="s">
        <v>596</v>
      </c>
      <c r="P190" s="12" t="s">
        <v>320</v>
      </c>
      <c r="Q190" s="12" t="s">
        <v>321</v>
      </c>
      <c r="R190" s="63" t="s">
        <v>201</v>
      </c>
      <c r="S190" s="66"/>
    </row>
    <row r="191" spans="1:19" s="7" customFormat="1" ht="30" x14ac:dyDescent="0.25">
      <c r="A191" s="66" t="str">
        <f t="shared" si="58"/>
        <v>Cross-Sector</v>
      </c>
      <c r="B191" s="66" t="str">
        <f t="shared" si="56"/>
        <v>End Existing Subsidies</v>
      </c>
      <c r="C191" s="66" t="str">
        <f t="shared" si="56"/>
        <v>Percent Reduction in BAU Subsidies</v>
      </c>
      <c r="D191" s="12" t="s">
        <v>62</v>
      </c>
      <c r="E191" s="63"/>
      <c r="F191" s="12" t="s">
        <v>110</v>
      </c>
      <c r="G191" s="63"/>
      <c r="H191" s="64">
        <v>72</v>
      </c>
      <c r="I191" s="66" t="str">
        <f t="shared" si="57"/>
        <v>End Existing Subsidies</v>
      </c>
      <c r="J191" s="12" t="s">
        <v>58</v>
      </c>
      <c r="K191" s="72"/>
      <c r="L191" s="72"/>
      <c r="M191" s="72"/>
      <c r="N191" s="66"/>
      <c r="O191" s="12"/>
      <c r="P191" s="12"/>
      <c r="Q191" s="12"/>
      <c r="R191" s="63"/>
      <c r="S191" s="66"/>
    </row>
    <row r="192" spans="1:19" s="7" customFormat="1" ht="30" x14ac:dyDescent="0.25">
      <c r="A192" s="66" t="str">
        <f t="shared" si="58"/>
        <v>Cross-Sector</v>
      </c>
      <c r="B192" s="66" t="str">
        <f t="shared" si="56"/>
        <v>End Existing Subsidies</v>
      </c>
      <c r="C192" s="66" t="str">
        <f t="shared" si="56"/>
        <v>Percent Reduction in BAU Subsidies</v>
      </c>
      <c r="D192" s="12" t="s">
        <v>63</v>
      </c>
      <c r="E192" s="63"/>
      <c r="F192" s="12" t="s">
        <v>696</v>
      </c>
      <c r="G192" s="63"/>
      <c r="H192" s="64">
        <v>73</v>
      </c>
      <c r="I192" s="66" t="str">
        <f t="shared" si="57"/>
        <v>End Existing Subsidies</v>
      </c>
      <c r="J192" s="12" t="s">
        <v>58</v>
      </c>
      <c r="K192" s="72"/>
      <c r="L192" s="72"/>
      <c r="M192" s="72"/>
      <c r="N192" s="66"/>
      <c r="O192" s="12"/>
      <c r="P192" s="12"/>
      <c r="Q192" s="12"/>
      <c r="R192" s="63"/>
      <c r="S192" s="66"/>
    </row>
    <row r="193" spans="1:19" s="7" customFormat="1" ht="45" x14ac:dyDescent="0.25">
      <c r="A193" s="66" t="str">
        <f t="shared" si="58"/>
        <v>Cross-Sector</v>
      </c>
      <c r="B193" s="66" t="str">
        <f t="shared" si="56"/>
        <v>End Existing Subsidies</v>
      </c>
      <c r="C193" s="66" t="str">
        <f t="shared" si="56"/>
        <v>Percent Reduction in BAU Subsidies</v>
      </c>
      <c r="D193" s="12" t="s">
        <v>64</v>
      </c>
      <c r="E193" s="63"/>
      <c r="F193" s="12" t="s">
        <v>115</v>
      </c>
      <c r="G193" s="63"/>
      <c r="H193" s="64">
        <v>74</v>
      </c>
      <c r="I193" s="66" t="str">
        <f t="shared" si="57"/>
        <v>End Existing Subsidies</v>
      </c>
      <c r="J193" s="91" t="s">
        <v>58</v>
      </c>
      <c r="K193" s="72">
        <f t="shared" si="59"/>
        <v>0</v>
      </c>
      <c r="L193" s="72">
        <f t="shared" si="59"/>
        <v>1</v>
      </c>
      <c r="M193" s="72">
        <f t="shared" si="59"/>
        <v>0.01</v>
      </c>
      <c r="N193" s="66" t="str">
        <f t="shared" si="59"/>
        <v>% reduction in BAU subsidies</v>
      </c>
      <c r="O193" s="12" t="s">
        <v>597</v>
      </c>
      <c r="P193" s="12" t="s">
        <v>320</v>
      </c>
      <c r="Q193" s="12" t="s">
        <v>321</v>
      </c>
      <c r="R193" s="63" t="s">
        <v>201</v>
      </c>
      <c r="S193" s="66"/>
    </row>
    <row r="194" spans="1:19" s="7" customFormat="1" ht="30" x14ac:dyDescent="0.25">
      <c r="A194" s="66" t="str">
        <f t="shared" si="58"/>
        <v>Cross-Sector</v>
      </c>
      <c r="B194" s="66" t="str">
        <f t="shared" si="56"/>
        <v>End Existing Subsidies</v>
      </c>
      <c r="C194" s="66" t="str">
        <f t="shared" si="56"/>
        <v>Percent Reduction in BAU Subsidies</v>
      </c>
      <c r="D194" s="12" t="s">
        <v>65</v>
      </c>
      <c r="E194" s="63"/>
      <c r="F194" s="12" t="s">
        <v>113</v>
      </c>
      <c r="G194" s="63"/>
      <c r="H194" s="64" t="s">
        <v>246</v>
      </c>
      <c r="I194" s="66" t="str">
        <f t="shared" si="57"/>
        <v>End Existing Subsidies</v>
      </c>
      <c r="J194" s="12" t="s">
        <v>58</v>
      </c>
      <c r="K194" s="77"/>
      <c r="L194" s="77"/>
      <c r="M194" s="77"/>
      <c r="N194" s="63"/>
      <c r="O194" s="63"/>
      <c r="P194" s="66"/>
      <c r="Q194" s="12"/>
      <c r="R194" s="66"/>
      <c r="S194" s="66"/>
    </row>
    <row r="195" spans="1:19" s="7" customFormat="1" ht="45" x14ac:dyDescent="0.25">
      <c r="A195" s="66" t="str">
        <f t="shared" si="58"/>
        <v>Cross-Sector</v>
      </c>
      <c r="B195" s="66" t="str">
        <f t="shared" si="56"/>
        <v>End Existing Subsidies</v>
      </c>
      <c r="C195" s="66" t="str">
        <f t="shared" si="56"/>
        <v>Percent Reduction in BAU Subsidies</v>
      </c>
      <c r="D195" s="12" t="s">
        <v>67</v>
      </c>
      <c r="E195" s="63"/>
      <c r="F195" s="12" t="s">
        <v>116</v>
      </c>
      <c r="G195" s="63"/>
      <c r="H195" s="64">
        <v>75</v>
      </c>
      <c r="I195" s="66" t="str">
        <f t="shared" si="57"/>
        <v>End Existing Subsidies</v>
      </c>
      <c r="J195" s="91" t="s">
        <v>58</v>
      </c>
      <c r="K195" s="72">
        <f t="shared" ref="K195:N196" si="60">K$188</f>
        <v>0</v>
      </c>
      <c r="L195" s="72">
        <f t="shared" si="60"/>
        <v>1</v>
      </c>
      <c r="M195" s="72">
        <f t="shared" si="60"/>
        <v>0.01</v>
      </c>
      <c r="N195" s="66" t="str">
        <f t="shared" si="60"/>
        <v>% reduction in BAU subsidies</v>
      </c>
      <c r="O195" s="12" t="s">
        <v>594</v>
      </c>
      <c r="P195" s="12" t="s">
        <v>320</v>
      </c>
      <c r="Q195" s="12" t="s">
        <v>321</v>
      </c>
      <c r="R195" s="63" t="s">
        <v>201</v>
      </c>
      <c r="S195" s="66"/>
    </row>
    <row r="196" spans="1:19" s="7" customFormat="1" ht="45" x14ac:dyDescent="0.25">
      <c r="A196" s="66" t="str">
        <f t="shared" si="58"/>
        <v>Cross-Sector</v>
      </c>
      <c r="B196" s="66" t="str">
        <f t="shared" si="56"/>
        <v>End Existing Subsidies</v>
      </c>
      <c r="C196" s="66" t="str">
        <f t="shared" si="56"/>
        <v>Percent Reduction in BAU Subsidies</v>
      </c>
      <c r="D196" s="12" t="s">
        <v>68</v>
      </c>
      <c r="E196" s="63"/>
      <c r="F196" s="12" t="s">
        <v>117</v>
      </c>
      <c r="G196" s="63"/>
      <c r="H196" s="64">
        <v>76</v>
      </c>
      <c r="I196" s="66" t="str">
        <f t="shared" si="57"/>
        <v>End Existing Subsidies</v>
      </c>
      <c r="J196" s="91" t="s">
        <v>58</v>
      </c>
      <c r="K196" s="72">
        <f t="shared" si="60"/>
        <v>0</v>
      </c>
      <c r="L196" s="72">
        <f t="shared" si="60"/>
        <v>1</v>
      </c>
      <c r="M196" s="72">
        <f t="shared" si="60"/>
        <v>0.01</v>
      </c>
      <c r="N196" s="66" t="str">
        <f t="shared" si="60"/>
        <v>% reduction in BAU subsidies</v>
      </c>
      <c r="O196" s="12" t="s">
        <v>595</v>
      </c>
      <c r="P196" s="12" t="s">
        <v>320</v>
      </c>
      <c r="Q196" s="12" t="s">
        <v>321</v>
      </c>
      <c r="R196" s="63" t="s">
        <v>201</v>
      </c>
      <c r="S196" s="66"/>
    </row>
    <row r="197" spans="1:19" s="7" customFormat="1" ht="30" x14ac:dyDescent="0.25">
      <c r="A197" s="66" t="str">
        <f t="shared" si="58"/>
        <v>Cross-Sector</v>
      </c>
      <c r="B197" s="66" t="str">
        <f t="shared" si="56"/>
        <v>End Existing Subsidies</v>
      </c>
      <c r="C197" s="66" t="str">
        <f t="shared" si="56"/>
        <v>Percent Reduction in BAU Subsidies</v>
      </c>
      <c r="D197" s="12" t="s">
        <v>69</v>
      </c>
      <c r="E197" s="63"/>
      <c r="F197" s="12" t="s">
        <v>118</v>
      </c>
      <c r="G197" s="63"/>
      <c r="H197" s="64" t="s">
        <v>246</v>
      </c>
      <c r="I197" s="66" t="str">
        <f t="shared" si="57"/>
        <v>End Existing Subsidies</v>
      </c>
      <c r="J197" s="12" t="s">
        <v>58</v>
      </c>
      <c r="K197" s="77"/>
      <c r="L197" s="77"/>
      <c r="M197" s="77"/>
      <c r="N197" s="63"/>
      <c r="O197" s="63"/>
      <c r="P197" s="66"/>
      <c r="Q197" s="12"/>
      <c r="R197" s="66"/>
      <c r="S197" s="66"/>
    </row>
    <row r="198" spans="1:19" s="7" customFormat="1" ht="30" x14ac:dyDescent="0.25">
      <c r="A198" s="66" t="str">
        <f t="shared" si="58"/>
        <v>Cross-Sector</v>
      </c>
      <c r="B198" s="66" t="str">
        <f t="shared" si="56"/>
        <v>End Existing Subsidies</v>
      </c>
      <c r="C198" s="66" t="str">
        <f t="shared" si="56"/>
        <v>Percent Reduction in BAU Subsidies</v>
      </c>
      <c r="D198" s="12" t="s">
        <v>70</v>
      </c>
      <c r="E198" s="63"/>
      <c r="F198" s="12" t="s">
        <v>119</v>
      </c>
      <c r="G198" s="63"/>
      <c r="H198" s="64" t="s">
        <v>246</v>
      </c>
      <c r="I198" s="66" t="str">
        <f t="shared" si="57"/>
        <v>End Existing Subsidies</v>
      </c>
      <c r="J198" s="12" t="s">
        <v>58</v>
      </c>
      <c r="K198" s="77"/>
      <c r="L198" s="77"/>
      <c r="M198" s="77"/>
      <c r="N198" s="63"/>
      <c r="O198" s="63"/>
      <c r="P198" s="66"/>
      <c r="Q198" s="12"/>
      <c r="R198" s="66"/>
      <c r="S198" s="66"/>
    </row>
    <row r="199" spans="1:19" s="7" customFormat="1" ht="30" x14ac:dyDescent="0.25">
      <c r="A199" s="66" t="str">
        <f t="shared" si="58"/>
        <v>Cross-Sector</v>
      </c>
      <c r="B199" s="66" t="str">
        <f t="shared" si="56"/>
        <v>End Existing Subsidies</v>
      </c>
      <c r="C199" s="66" t="str">
        <f t="shared" si="56"/>
        <v>Percent Reduction in BAU Subsidies</v>
      </c>
      <c r="D199" s="12" t="s">
        <v>71</v>
      </c>
      <c r="E199" s="63"/>
      <c r="F199" s="12" t="s">
        <v>120</v>
      </c>
      <c r="G199" s="63"/>
      <c r="H199" s="64"/>
      <c r="I199" s="66" t="str">
        <f t="shared" si="57"/>
        <v>End Existing Subsidies</v>
      </c>
      <c r="J199" s="12" t="s">
        <v>58</v>
      </c>
      <c r="K199" s="72"/>
      <c r="L199" s="72"/>
      <c r="M199" s="72"/>
      <c r="N199" s="66"/>
      <c r="O199" s="12"/>
      <c r="P199" s="12"/>
      <c r="Q199" s="12"/>
      <c r="R199" s="63"/>
      <c r="S199" s="66"/>
    </row>
    <row r="200" spans="1:19" s="7" customFormat="1" ht="30" x14ac:dyDescent="0.25">
      <c r="A200" s="66" t="str">
        <f t="shared" si="58"/>
        <v>Cross-Sector</v>
      </c>
      <c r="B200" s="66" t="str">
        <f t="shared" si="56"/>
        <v>End Existing Subsidies</v>
      </c>
      <c r="C200" s="66" t="str">
        <f t="shared" si="56"/>
        <v>Percent Reduction in BAU Subsidies</v>
      </c>
      <c r="D200" s="12" t="s">
        <v>93</v>
      </c>
      <c r="E200" s="63"/>
      <c r="F200" s="12" t="s">
        <v>121</v>
      </c>
      <c r="G200" s="63"/>
      <c r="H200" s="64" t="s">
        <v>246</v>
      </c>
      <c r="I200" s="66" t="str">
        <f t="shared" si="57"/>
        <v>End Existing Subsidies</v>
      </c>
      <c r="J200" s="12" t="s">
        <v>58</v>
      </c>
      <c r="K200" s="77"/>
      <c r="L200" s="77"/>
      <c r="M200" s="77"/>
      <c r="N200" s="63"/>
      <c r="O200" s="63"/>
      <c r="P200" s="66"/>
      <c r="Q200" s="12"/>
      <c r="R200" s="66"/>
      <c r="S200" s="66"/>
    </row>
    <row r="201" spans="1:19" s="7" customFormat="1" ht="30" x14ac:dyDescent="0.25">
      <c r="A201" s="66" t="str">
        <f t="shared" si="58"/>
        <v>Cross-Sector</v>
      </c>
      <c r="B201" s="66" t="str">
        <f t="shared" si="56"/>
        <v>End Existing Subsidies</v>
      </c>
      <c r="C201" s="66" t="str">
        <f t="shared" si="56"/>
        <v>Percent Reduction in BAU Subsidies</v>
      </c>
      <c r="D201" s="12" t="s">
        <v>657</v>
      </c>
      <c r="E201" s="63"/>
      <c r="F201" s="12" t="s">
        <v>658</v>
      </c>
      <c r="G201" s="63"/>
      <c r="H201" s="64"/>
      <c r="I201" s="66" t="str">
        <f t="shared" si="57"/>
        <v>End Existing Subsidies</v>
      </c>
      <c r="J201" s="12" t="s">
        <v>58</v>
      </c>
      <c r="K201" s="77"/>
      <c r="L201" s="77"/>
      <c r="M201" s="77"/>
      <c r="N201" s="63"/>
      <c r="O201" s="63"/>
      <c r="P201" s="66"/>
      <c r="Q201" s="12"/>
      <c r="R201" s="66"/>
      <c r="S201" s="66"/>
    </row>
    <row r="202" spans="1:19" s="7" customFormat="1" ht="30" x14ac:dyDescent="0.25">
      <c r="A202" s="66" t="str">
        <f t="shared" si="58"/>
        <v>Cross-Sector</v>
      </c>
      <c r="B202" s="66" t="str">
        <f t="shared" si="56"/>
        <v>End Existing Subsidies</v>
      </c>
      <c r="C202" s="66" t="str">
        <f t="shared" si="56"/>
        <v>Percent Reduction in BAU Subsidies</v>
      </c>
      <c r="D202" s="12" t="s">
        <v>679</v>
      </c>
      <c r="E202" s="63"/>
      <c r="F202" s="12" t="s">
        <v>680</v>
      </c>
      <c r="G202" s="63"/>
      <c r="H202" s="64"/>
      <c r="I202" s="66" t="str">
        <f t="shared" si="57"/>
        <v>End Existing Subsidies</v>
      </c>
      <c r="J202" s="12" t="s">
        <v>58</v>
      </c>
      <c r="K202" s="76"/>
      <c r="L202" s="76"/>
      <c r="M202" s="76"/>
      <c r="N202" s="66"/>
      <c r="O202" s="63"/>
      <c r="P202" s="66"/>
      <c r="Q202" s="12"/>
      <c r="R202" s="66"/>
      <c r="S202" s="66"/>
    </row>
    <row r="203" spans="1:19" s="3" customFormat="1" ht="30" x14ac:dyDescent="0.25">
      <c r="A203" s="12" t="s">
        <v>10</v>
      </c>
      <c r="B203" s="12" t="s">
        <v>187</v>
      </c>
      <c r="C203" s="12" t="s">
        <v>186</v>
      </c>
      <c r="D203" s="12"/>
      <c r="E203" s="12"/>
      <c r="F203" s="12"/>
      <c r="G203" s="12"/>
      <c r="H203" s="64"/>
      <c r="I203" s="12" t="s">
        <v>187</v>
      </c>
      <c r="J203" s="12" t="s">
        <v>58</v>
      </c>
      <c r="K203" s="77"/>
      <c r="L203" s="77"/>
      <c r="M203" s="77"/>
      <c r="N203" s="12"/>
      <c r="O203" s="12"/>
      <c r="P203" s="12"/>
      <c r="Q203" s="12"/>
      <c r="R203" s="63"/>
      <c r="S203" s="12"/>
    </row>
    <row r="204" spans="1:19" s="7" customFormat="1" ht="105" x14ac:dyDescent="0.25">
      <c r="A204" s="63" t="s">
        <v>10</v>
      </c>
      <c r="B204" s="63" t="s">
        <v>31</v>
      </c>
      <c r="C204" s="63" t="s">
        <v>378</v>
      </c>
      <c r="D204" s="63" t="s">
        <v>66</v>
      </c>
      <c r="E204" s="63"/>
      <c r="F204" s="63" t="s">
        <v>114</v>
      </c>
      <c r="G204" s="63"/>
      <c r="H204" s="64">
        <v>78</v>
      </c>
      <c r="I204" s="63" t="s">
        <v>31</v>
      </c>
      <c r="J204" s="63" t="s">
        <v>57</v>
      </c>
      <c r="K204" s="70">
        <v>0</v>
      </c>
      <c r="L204" s="70">
        <v>0.2</v>
      </c>
      <c r="M204" s="84">
        <v>5.0000000000000001E-3</v>
      </c>
      <c r="N204" s="63" t="s">
        <v>185</v>
      </c>
      <c r="O204" s="87" t="s">
        <v>818</v>
      </c>
      <c r="P204" s="12" t="s">
        <v>322</v>
      </c>
      <c r="Q204" s="12" t="s">
        <v>323</v>
      </c>
      <c r="R204" s="12" t="s">
        <v>202</v>
      </c>
      <c r="S204" s="66"/>
    </row>
    <row r="205" spans="1:19" s="7" customFormat="1" ht="105" x14ac:dyDescent="0.25">
      <c r="A205" s="69" t="str">
        <f t="shared" ref="A205:C218" si="61">A$204</f>
        <v>Cross-Sector</v>
      </c>
      <c r="B205" s="69" t="str">
        <f t="shared" si="61"/>
        <v>Fuel Taxes</v>
      </c>
      <c r="C205" s="69" t="str">
        <f t="shared" si="61"/>
        <v>Additional Fuel Tax Rate by Fuel</v>
      </c>
      <c r="D205" s="12" t="s">
        <v>694</v>
      </c>
      <c r="E205" s="12"/>
      <c r="F205" s="12" t="s">
        <v>688</v>
      </c>
      <c r="G205" s="66"/>
      <c r="H205" s="64">
        <v>79</v>
      </c>
      <c r="I205" s="69" t="str">
        <f t="shared" ref="I205:I218" si="62">I$204</f>
        <v>Fuel Taxes</v>
      </c>
      <c r="J205" s="12" t="s">
        <v>57</v>
      </c>
      <c r="K205" s="76">
        <f t="shared" ref="K205:N206" si="63">K$204</f>
        <v>0</v>
      </c>
      <c r="L205" s="76">
        <f t="shared" si="63"/>
        <v>0.2</v>
      </c>
      <c r="M205" s="85">
        <f t="shared" si="63"/>
        <v>5.0000000000000001E-3</v>
      </c>
      <c r="N205" s="69" t="str">
        <f t="shared" si="63"/>
        <v>% of BAU price</v>
      </c>
      <c r="O205" s="87" t="s">
        <v>820</v>
      </c>
      <c r="P205" s="76" t="str">
        <f t="shared" ref="P205:Q206" si="64">P$204</f>
        <v>fuels.html#fuel-taxes</v>
      </c>
      <c r="Q205" s="76" t="str">
        <f t="shared" si="64"/>
        <v>fuel-taxes.html</v>
      </c>
      <c r="R205" s="66" t="str">
        <f>R$204</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S205" s="66"/>
    </row>
    <row r="206" spans="1:19" s="7" customFormat="1" ht="105" x14ac:dyDescent="0.25">
      <c r="A206" s="69" t="str">
        <f t="shared" si="61"/>
        <v>Cross-Sector</v>
      </c>
      <c r="B206" s="69" t="str">
        <f t="shared" si="61"/>
        <v>Fuel Taxes</v>
      </c>
      <c r="C206" s="69" t="str">
        <f t="shared" si="61"/>
        <v>Additional Fuel Tax Rate by Fuel</v>
      </c>
      <c r="D206" s="12" t="s">
        <v>60</v>
      </c>
      <c r="E206" s="12"/>
      <c r="F206" s="12" t="s">
        <v>108</v>
      </c>
      <c r="G206" s="66"/>
      <c r="H206" s="64">
        <v>80</v>
      </c>
      <c r="I206" s="69" t="str">
        <f t="shared" si="62"/>
        <v>Fuel Taxes</v>
      </c>
      <c r="J206" s="12" t="s">
        <v>57</v>
      </c>
      <c r="K206" s="76">
        <f t="shared" si="63"/>
        <v>0</v>
      </c>
      <c r="L206" s="76">
        <f t="shared" si="63"/>
        <v>0.2</v>
      </c>
      <c r="M206" s="85">
        <f t="shared" si="63"/>
        <v>5.0000000000000001E-3</v>
      </c>
      <c r="N206" s="69" t="str">
        <f t="shared" si="63"/>
        <v>% of BAU price</v>
      </c>
      <c r="O206" s="87" t="s">
        <v>819</v>
      </c>
      <c r="P206" s="76" t="str">
        <f t="shared" si="64"/>
        <v>fuels.html#fuel-taxes</v>
      </c>
      <c r="Q206" s="76" t="str">
        <f t="shared" si="64"/>
        <v>fuel-taxes.html</v>
      </c>
      <c r="R206" s="66" t="str">
        <f>R$204</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S206" s="66"/>
    </row>
    <row r="207" spans="1:19" s="7" customFormat="1" ht="30" x14ac:dyDescent="0.25">
      <c r="A207" s="69" t="str">
        <f t="shared" si="61"/>
        <v>Cross-Sector</v>
      </c>
      <c r="B207" s="69" t="str">
        <f t="shared" si="61"/>
        <v>Fuel Taxes</v>
      </c>
      <c r="C207" s="69" t="str">
        <f t="shared" si="61"/>
        <v>Additional Fuel Tax Rate by Fuel</v>
      </c>
      <c r="D207" s="12" t="s">
        <v>61</v>
      </c>
      <c r="E207" s="12"/>
      <c r="F207" s="12" t="s">
        <v>109</v>
      </c>
      <c r="G207" s="66"/>
      <c r="H207" s="64" t="s">
        <v>246</v>
      </c>
      <c r="I207" s="69" t="str">
        <f t="shared" si="62"/>
        <v>Fuel Taxes</v>
      </c>
      <c r="J207" s="12" t="s">
        <v>58</v>
      </c>
      <c r="K207" s="76"/>
      <c r="L207" s="76"/>
      <c r="M207" s="85"/>
      <c r="N207" s="69"/>
      <c r="O207" s="63"/>
      <c r="P207" s="66"/>
      <c r="Q207" s="12"/>
      <c r="R207" s="66"/>
      <c r="S207" s="66"/>
    </row>
    <row r="208" spans="1:19" s="7" customFormat="1" ht="30" x14ac:dyDescent="0.25">
      <c r="A208" s="69" t="str">
        <f t="shared" si="61"/>
        <v>Cross-Sector</v>
      </c>
      <c r="B208" s="69" t="str">
        <f t="shared" si="61"/>
        <v>Fuel Taxes</v>
      </c>
      <c r="C208" s="69" t="str">
        <f t="shared" si="61"/>
        <v>Additional Fuel Tax Rate by Fuel</v>
      </c>
      <c r="D208" s="12" t="s">
        <v>62</v>
      </c>
      <c r="E208" s="12"/>
      <c r="F208" s="12" t="s">
        <v>110</v>
      </c>
      <c r="G208" s="66"/>
      <c r="H208" s="64" t="s">
        <v>246</v>
      </c>
      <c r="I208" s="69" t="str">
        <f t="shared" si="62"/>
        <v>Fuel Taxes</v>
      </c>
      <c r="J208" s="12" t="s">
        <v>58</v>
      </c>
      <c r="K208" s="76"/>
      <c r="L208" s="76"/>
      <c r="M208" s="85"/>
      <c r="N208" s="69"/>
      <c r="O208" s="69"/>
      <c r="P208" s="66"/>
      <c r="Q208" s="12"/>
      <c r="R208" s="66"/>
      <c r="S208" s="66"/>
    </row>
    <row r="209" spans="1:19" s="7" customFormat="1" ht="30" x14ac:dyDescent="0.25">
      <c r="A209" s="69" t="str">
        <f t="shared" si="61"/>
        <v>Cross-Sector</v>
      </c>
      <c r="B209" s="69" t="str">
        <f t="shared" si="61"/>
        <v>Fuel Taxes</v>
      </c>
      <c r="C209" s="69" t="str">
        <f t="shared" si="61"/>
        <v>Additional Fuel Tax Rate by Fuel</v>
      </c>
      <c r="D209" s="12" t="s">
        <v>63</v>
      </c>
      <c r="E209" s="12"/>
      <c r="F209" s="12" t="s">
        <v>696</v>
      </c>
      <c r="G209" s="66"/>
      <c r="H209" s="64" t="s">
        <v>246</v>
      </c>
      <c r="I209" s="69" t="str">
        <f t="shared" si="62"/>
        <v>Fuel Taxes</v>
      </c>
      <c r="J209" s="12" t="s">
        <v>58</v>
      </c>
      <c r="K209" s="76"/>
      <c r="L209" s="76"/>
      <c r="M209" s="85"/>
      <c r="N209" s="69"/>
      <c r="O209" s="69"/>
      <c r="P209" s="66"/>
      <c r="Q209" s="12"/>
      <c r="R209" s="66"/>
      <c r="S209" s="66"/>
    </row>
    <row r="210" spans="1:19" s="7" customFormat="1" ht="30" x14ac:dyDescent="0.25">
      <c r="A210" s="69" t="str">
        <f t="shared" si="61"/>
        <v>Cross-Sector</v>
      </c>
      <c r="B210" s="69" t="str">
        <f t="shared" si="61"/>
        <v>Fuel Taxes</v>
      </c>
      <c r="C210" s="69" t="str">
        <f t="shared" si="61"/>
        <v>Additional Fuel Tax Rate by Fuel</v>
      </c>
      <c r="D210" s="12" t="s">
        <v>64</v>
      </c>
      <c r="E210" s="12"/>
      <c r="F210" s="12" t="s">
        <v>115</v>
      </c>
      <c r="G210" s="66"/>
      <c r="H210" s="64" t="s">
        <v>246</v>
      </c>
      <c r="I210" s="69" t="str">
        <f t="shared" si="62"/>
        <v>Fuel Taxes</v>
      </c>
      <c r="J210" s="12" t="s">
        <v>58</v>
      </c>
      <c r="K210" s="76"/>
      <c r="L210" s="76"/>
      <c r="M210" s="85"/>
      <c r="N210" s="69"/>
      <c r="O210" s="69"/>
      <c r="P210" s="66"/>
      <c r="Q210" s="12"/>
      <c r="R210" s="66"/>
      <c r="S210" s="66"/>
    </row>
    <row r="211" spans="1:19" s="7" customFormat="1" ht="30" x14ac:dyDescent="0.25">
      <c r="A211" s="69" t="str">
        <f t="shared" si="61"/>
        <v>Cross-Sector</v>
      </c>
      <c r="B211" s="69" t="str">
        <f t="shared" si="61"/>
        <v>Fuel Taxes</v>
      </c>
      <c r="C211" s="69" t="str">
        <f t="shared" si="61"/>
        <v>Additional Fuel Tax Rate by Fuel</v>
      </c>
      <c r="D211" s="12" t="s">
        <v>65</v>
      </c>
      <c r="E211" s="12"/>
      <c r="F211" s="12" t="s">
        <v>113</v>
      </c>
      <c r="G211" s="66"/>
      <c r="H211" s="64" t="s">
        <v>246</v>
      </c>
      <c r="I211" s="69" t="str">
        <f t="shared" si="62"/>
        <v>Fuel Taxes</v>
      </c>
      <c r="J211" s="12" t="s">
        <v>58</v>
      </c>
      <c r="K211" s="76"/>
      <c r="L211" s="76"/>
      <c r="M211" s="85"/>
      <c r="N211" s="69"/>
      <c r="O211" s="63"/>
      <c r="P211" s="66"/>
      <c r="Q211" s="12"/>
      <c r="R211" s="66"/>
      <c r="S211" s="66"/>
    </row>
    <row r="212" spans="1:19" s="7" customFormat="1" ht="105" x14ac:dyDescent="0.25">
      <c r="A212" s="69" t="str">
        <f t="shared" si="61"/>
        <v>Cross-Sector</v>
      </c>
      <c r="B212" s="69" t="str">
        <f t="shared" si="61"/>
        <v>Fuel Taxes</v>
      </c>
      <c r="C212" s="69" t="str">
        <f t="shared" si="61"/>
        <v>Additional Fuel Tax Rate by Fuel</v>
      </c>
      <c r="D212" s="12" t="s">
        <v>67</v>
      </c>
      <c r="E212" s="12"/>
      <c r="F212" s="12" t="s">
        <v>116</v>
      </c>
      <c r="G212" s="66"/>
      <c r="H212" s="64">
        <v>81</v>
      </c>
      <c r="I212" s="69" t="str">
        <f t="shared" si="62"/>
        <v>Fuel Taxes</v>
      </c>
      <c r="J212" s="12" t="s">
        <v>57</v>
      </c>
      <c r="K212" s="76">
        <f t="shared" ref="K212:N213" si="65">K$204</f>
        <v>0</v>
      </c>
      <c r="L212" s="76">
        <f t="shared" si="65"/>
        <v>0.2</v>
      </c>
      <c r="M212" s="85">
        <f t="shared" si="65"/>
        <v>5.0000000000000001E-3</v>
      </c>
      <c r="N212" s="69" t="str">
        <f t="shared" si="65"/>
        <v>% of BAU price</v>
      </c>
      <c r="O212" s="87" t="s">
        <v>821</v>
      </c>
      <c r="P212" s="76" t="str">
        <f t="shared" ref="P212:Q213" si="66">P$204</f>
        <v>fuels.html#fuel-taxes</v>
      </c>
      <c r="Q212" s="76" t="str">
        <f t="shared" si="66"/>
        <v>fuel-taxes.html</v>
      </c>
      <c r="R212" s="66" t="str">
        <f>R$204</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S212" s="66"/>
    </row>
    <row r="213" spans="1:19" s="7" customFormat="1" ht="105" x14ac:dyDescent="0.25">
      <c r="A213" s="69" t="str">
        <f t="shared" si="61"/>
        <v>Cross-Sector</v>
      </c>
      <c r="B213" s="69" t="str">
        <f t="shared" si="61"/>
        <v>Fuel Taxes</v>
      </c>
      <c r="C213" s="69" t="str">
        <f t="shared" si="61"/>
        <v>Additional Fuel Tax Rate by Fuel</v>
      </c>
      <c r="D213" s="12" t="s">
        <v>68</v>
      </c>
      <c r="E213" s="12"/>
      <c r="F213" s="12" t="s">
        <v>117</v>
      </c>
      <c r="G213" s="66"/>
      <c r="H213" s="64">
        <v>82</v>
      </c>
      <c r="I213" s="69" t="str">
        <f t="shared" si="62"/>
        <v>Fuel Taxes</v>
      </c>
      <c r="J213" s="12" t="s">
        <v>57</v>
      </c>
      <c r="K213" s="76">
        <f t="shared" si="65"/>
        <v>0</v>
      </c>
      <c r="L213" s="76">
        <f t="shared" si="65"/>
        <v>0.2</v>
      </c>
      <c r="M213" s="85">
        <f t="shared" si="65"/>
        <v>5.0000000000000001E-3</v>
      </c>
      <c r="N213" s="69" t="str">
        <f t="shared" si="65"/>
        <v>% of BAU price</v>
      </c>
      <c r="O213" s="87" t="s">
        <v>822</v>
      </c>
      <c r="P213" s="76" t="str">
        <f t="shared" si="66"/>
        <v>fuels.html#fuel-taxes</v>
      </c>
      <c r="Q213" s="76" t="str">
        <f t="shared" si="66"/>
        <v>fuel-taxes.html</v>
      </c>
      <c r="R213" s="66" t="str">
        <f>R$204</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S213" s="66"/>
    </row>
    <row r="214" spans="1:19" s="7" customFormat="1" ht="30" x14ac:dyDescent="0.25">
      <c r="A214" s="69" t="str">
        <f t="shared" si="61"/>
        <v>Cross-Sector</v>
      </c>
      <c r="B214" s="69" t="str">
        <f t="shared" si="61"/>
        <v>Fuel Taxes</v>
      </c>
      <c r="C214" s="69" t="str">
        <f t="shared" si="61"/>
        <v>Additional Fuel Tax Rate by Fuel</v>
      </c>
      <c r="D214" s="12" t="s">
        <v>69</v>
      </c>
      <c r="E214" s="12"/>
      <c r="F214" s="12" t="s">
        <v>118</v>
      </c>
      <c r="G214" s="66"/>
      <c r="H214" s="64" t="s">
        <v>246</v>
      </c>
      <c r="I214" s="69" t="str">
        <f t="shared" si="62"/>
        <v>Fuel Taxes</v>
      </c>
      <c r="J214" s="12" t="s">
        <v>58</v>
      </c>
      <c r="K214" s="76"/>
      <c r="L214" s="76"/>
      <c r="M214" s="85"/>
      <c r="N214" s="69"/>
      <c r="O214" s="63"/>
      <c r="P214" s="66"/>
      <c r="Q214" s="12"/>
      <c r="R214" s="66"/>
      <c r="S214" s="66"/>
    </row>
    <row r="215" spans="1:19" s="7" customFormat="1" ht="30" x14ac:dyDescent="0.25">
      <c r="A215" s="69" t="str">
        <f t="shared" si="61"/>
        <v>Cross-Sector</v>
      </c>
      <c r="B215" s="69" t="str">
        <f t="shared" si="61"/>
        <v>Fuel Taxes</v>
      </c>
      <c r="C215" s="69" t="str">
        <f t="shared" si="61"/>
        <v>Additional Fuel Tax Rate by Fuel</v>
      </c>
      <c r="D215" s="12" t="s">
        <v>70</v>
      </c>
      <c r="E215" s="12"/>
      <c r="F215" s="12" t="s">
        <v>119</v>
      </c>
      <c r="G215" s="66"/>
      <c r="H215" s="64" t="s">
        <v>246</v>
      </c>
      <c r="I215" s="69" t="str">
        <f t="shared" si="62"/>
        <v>Fuel Taxes</v>
      </c>
      <c r="J215" s="12" t="s">
        <v>58</v>
      </c>
      <c r="K215" s="76"/>
      <c r="L215" s="76"/>
      <c r="M215" s="85"/>
      <c r="N215" s="69"/>
      <c r="O215" s="63"/>
      <c r="P215" s="66"/>
      <c r="Q215" s="12"/>
      <c r="R215" s="66"/>
      <c r="S215" s="66"/>
    </row>
    <row r="216" spans="1:19" ht="30" x14ac:dyDescent="0.25">
      <c r="A216" s="69" t="str">
        <f t="shared" si="61"/>
        <v>Cross-Sector</v>
      </c>
      <c r="B216" s="69" t="str">
        <f t="shared" si="61"/>
        <v>Fuel Taxes</v>
      </c>
      <c r="C216" s="69" t="str">
        <f t="shared" si="61"/>
        <v>Additional Fuel Tax Rate by Fuel</v>
      </c>
      <c r="D216" s="12" t="s">
        <v>71</v>
      </c>
      <c r="E216" s="12"/>
      <c r="F216" s="12" t="s">
        <v>120</v>
      </c>
      <c r="G216" s="66"/>
      <c r="H216" s="64"/>
      <c r="I216" s="69" t="str">
        <f t="shared" si="62"/>
        <v>Fuel Taxes</v>
      </c>
      <c r="J216" s="12" t="s">
        <v>58</v>
      </c>
      <c r="K216" s="76"/>
      <c r="L216" s="76"/>
      <c r="M216" s="85"/>
      <c r="N216" s="69"/>
      <c r="O216" s="63"/>
      <c r="P216" s="12"/>
      <c r="Q216" s="12"/>
      <c r="R216" s="66"/>
      <c r="S216" s="63"/>
    </row>
    <row r="217" spans="1:19" ht="30" x14ac:dyDescent="0.25">
      <c r="A217" s="69" t="str">
        <f t="shared" si="61"/>
        <v>Cross-Sector</v>
      </c>
      <c r="B217" s="69" t="str">
        <f t="shared" si="61"/>
        <v>Fuel Taxes</v>
      </c>
      <c r="C217" s="69" t="str">
        <f t="shared" si="61"/>
        <v>Additional Fuel Tax Rate by Fuel</v>
      </c>
      <c r="D217" s="12" t="s">
        <v>93</v>
      </c>
      <c r="E217" s="12"/>
      <c r="F217" s="12" t="s">
        <v>121</v>
      </c>
      <c r="G217" s="66"/>
      <c r="H217" s="64" t="s">
        <v>246</v>
      </c>
      <c r="I217" s="69" t="str">
        <f t="shared" si="62"/>
        <v>Fuel Taxes</v>
      </c>
      <c r="J217" s="12" t="s">
        <v>58</v>
      </c>
      <c r="K217" s="76"/>
      <c r="L217" s="76"/>
      <c r="M217" s="85"/>
      <c r="N217" s="69"/>
      <c r="O217" s="63"/>
      <c r="P217" s="63"/>
      <c r="Q217" s="12"/>
      <c r="R217" s="63"/>
      <c r="S217" s="63"/>
    </row>
    <row r="218" spans="1:19" ht="105" x14ac:dyDescent="0.25">
      <c r="A218" s="69" t="str">
        <f t="shared" si="61"/>
        <v>Cross-Sector</v>
      </c>
      <c r="B218" s="69" t="str">
        <f t="shared" si="61"/>
        <v>Fuel Taxes</v>
      </c>
      <c r="C218" s="69" t="str">
        <f t="shared" si="61"/>
        <v>Additional Fuel Tax Rate by Fuel</v>
      </c>
      <c r="D218" s="12" t="s">
        <v>679</v>
      </c>
      <c r="E218" s="12"/>
      <c r="F218" s="12" t="s">
        <v>680</v>
      </c>
      <c r="G218" s="66"/>
      <c r="H218" s="96">
        <v>187</v>
      </c>
      <c r="I218" s="69" t="str">
        <f t="shared" si="62"/>
        <v>Fuel Taxes</v>
      </c>
      <c r="J218" s="91" t="s">
        <v>57</v>
      </c>
      <c r="K218" s="99">
        <f t="shared" ref="K218:R218" si="67">K$204</f>
        <v>0</v>
      </c>
      <c r="L218" s="99">
        <f t="shared" si="67"/>
        <v>0.2</v>
      </c>
      <c r="M218" s="100">
        <f t="shared" si="67"/>
        <v>5.0000000000000001E-3</v>
      </c>
      <c r="N218" s="101" t="str">
        <f t="shared" si="67"/>
        <v>% of BAU price</v>
      </c>
      <c r="O218" s="87" t="s">
        <v>823</v>
      </c>
      <c r="P218" s="99" t="str">
        <f t="shared" si="67"/>
        <v>fuels.html#fuel-taxes</v>
      </c>
      <c r="Q218" s="99" t="str">
        <f t="shared" si="67"/>
        <v>fuel-taxes.html</v>
      </c>
      <c r="R218" s="99" t="str">
        <f t="shared" si="67"/>
        <v>AVG SALES TAX: The Sales Tax Clearinghouse, FAQ, https://thestc.com/FAQ.stm, Question "What is the average sales tax nationally?"  AVG GASOLINE TAX: Energy Information Administration, 2014, Annual Energy Outlook 2014, http://www.eia.gov/forecasts/aeo/supplement/suptab_130.xlsx, Supplement Table 130.</v>
      </c>
      <c r="S218" s="63"/>
    </row>
    <row r="219" spans="1:19" ht="135" x14ac:dyDescent="0.25">
      <c r="A219" s="63" t="s">
        <v>35</v>
      </c>
      <c r="B219" s="63" t="s">
        <v>422</v>
      </c>
      <c r="C219" s="63" t="s">
        <v>379</v>
      </c>
      <c r="D219" s="63" t="s">
        <v>138</v>
      </c>
      <c r="E219" s="63"/>
      <c r="F219" s="63" t="s">
        <v>423</v>
      </c>
      <c r="G219" s="63"/>
      <c r="H219" s="64">
        <v>85</v>
      </c>
      <c r="I219" s="63" t="s">
        <v>498</v>
      </c>
      <c r="J219" s="63" t="s">
        <v>57</v>
      </c>
      <c r="K219" s="71">
        <v>0</v>
      </c>
      <c r="L219" s="71">
        <v>0.4</v>
      </c>
      <c r="M219" s="70">
        <v>0.01</v>
      </c>
      <c r="N219" s="63" t="s">
        <v>42</v>
      </c>
      <c r="O219" s="63" t="s">
        <v>598</v>
      </c>
      <c r="P219" s="63" t="s">
        <v>324</v>
      </c>
      <c r="Q219" s="12" t="s">
        <v>325</v>
      </c>
      <c r="R219" s="63" t="s">
        <v>92</v>
      </c>
      <c r="S219" s="63"/>
    </row>
    <row r="220" spans="1:19" ht="135" x14ac:dyDescent="0.25">
      <c r="A220" s="66" t="str">
        <f t="shared" ref="A220:A225" si="68">A$219</f>
        <v>R&amp;D</v>
      </c>
      <c r="B220" s="66" t="str">
        <f t="shared" ref="B220:C226" si="69">B$219</f>
        <v>Capital Cost Reduction</v>
      </c>
      <c r="C220" s="66" t="str">
        <f t="shared" si="69"/>
        <v>RnD Building Capital Cost Perc Reduction</v>
      </c>
      <c r="D220" s="63" t="s">
        <v>139</v>
      </c>
      <c r="E220" s="63"/>
      <c r="F220" s="63" t="s">
        <v>424</v>
      </c>
      <c r="G220" s="63"/>
      <c r="H220" s="64">
        <v>86</v>
      </c>
      <c r="I220" s="66" t="str">
        <f t="shared" ref="I220:I249" si="70">I$219</f>
        <v>R&amp;D Capital Cost Reductions</v>
      </c>
      <c r="J220" s="63" t="s">
        <v>57</v>
      </c>
      <c r="K220" s="76">
        <f t="shared" ref="K220:N224" si="71">K$219</f>
        <v>0</v>
      </c>
      <c r="L220" s="76">
        <f t="shared" si="71"/>
        <v>0.4</v>
      </c>
      <c r="M220" s="76">
        <f t="shared" si="71"/>
        <v>0.01</v>
      </c>
      <c r="N220" s="66" t="str">
        <f t="shared" si="71"/>
        <v>% reduction in cost</v>
      </c>
      <c r="O220" s="63" t="s">
        <v>599</v>
      </c>
      <c r="P220" s="63" t="s">
        <v>324</v>
      </c>
      <c r="Q220" s="12" t="s">
        <v>325</v>
      </c>
      <c r="R220" s="63" t="s">
        <v>92</v>
      </c>
      <c r="S220" s="63"/>
    </row>
    <row r="221" spans="1:19" ht="135" x14ac:dyDescent="0.25">
      <c r="A221" s="66" t="str">
        <f t="shared" si="68"/>
        <v>R&amp;D</v>
      </c>
      <c r="B221" s="66" t="str">
        <f t="shared" si="69"/>
        <v>Capital Cost Reduction</v>
      </c>
      <c r="C221" s="66" t="str">
        <f t="shared" si="69"/>
        <v>RnD Building Capital Cost Perc Reduction</v>
      </c>
      <c r="D221" s="63" t="s">
        <v>140</v>
      </c>
      <c r="E221" s="63"/>
      <c r="F221" s="63" t="s">
        <v>425</v>
      </c>
      <c r="G221" s="63"/>
      <c r="H221" s="64">
        <v>87</v>
      </c>
      <c r="I221" s="66" t="str">
        <f t="shared" si="70"/>
        <v>R&amp;D Capital Cost Reductions</v>
      </c>
      <c r="J221" s="63" t="s">
        <v>57</v>
      </c>
      <c r="K221" s="76">
        <f t="shared" si="71"/>
        <v>0</v>
      </c>
      <c r="L221" s="76">
        <f t="shared" si="71"/>
        <v>0.4</v>
      </c>
      <c r="M221" s="76">
        <f t="shared" si="71"/>
        <v>0.01</v>
      </c>
      <c r="N221" s="66" t="str">
        <f t="shared" si="71"/>
        <v>% reduction in cost</v>
      </c>
      <c r="O221" s="63" t="s">
        <v>600</v>
      </c>
      <c r="P221" s="63" t="s">
        <v>324</v>
      </c>
      <c r="Q221" s="12" t="s">
        <v>325</v>
      </c>
      <c r="R221" s="63" t="s">
        <v>92</v>
      </c>
      <c r="S221" s="63"/>
    </row>
    <row r="222" spans="1:19" ht="135" x14ac:dyDescent="0.25">
      <c r="A222" s="66" t="str">
        <f t="shared" si="68"/>
        <v>R&amp;D</v>
      </c>
      <c r="B222" s="66" t="str">
        <f t="shared" si="69"/>
        <v>Capital Cost Reduction</v>
      </c>
      <c r="C222" s="66" t="str">
        <f t="shared" si="69"/>
        <v>RnD Building Capital Cost Perc Reduction</v>
      </c>
      <c r="D222" s="63" t="s">
        <v>141</v>
      </c>
      <c r="E222" s="63"/>
      <c r="F222" s="63" t="s">
        <v>426</v>
      </c>
      <c r="G222" s="63"/>
      <c r="H222" s="64">
        <v>88</v>
      </c>
      <c r="I222" s="66" t="str">
        <f t="shared" si="70"/>
        <v>R&amp;D Capital Cost Reductions</v>
      </c>
      <c r="J222" s="63" t="s">
        <v>57</v>
      </c>
      <c r="K222" s="76">
        <f t="shared" si="71"/>
        <v>0</v>
      </c>
      <c r="L222" s="76">
        <f t="shared" si="71"/>
        <v>0.4</v>
      </c>
      <c r="M222" s="76">
        <f t="shared" si="71"/>
        <v>0.01</v>
      </c>
      <c r="N222" s="66" t="str">
        <f t="shared" si="71"/>
        <v>% reduction in cost</v>
      </c>
      <c r="O222" s="63" t="s">
        <v>601</v>
      </c>
      <c r="P222" s="63" t="s">
        <v>324</v>
      </c>
      <c r="Q222" s="12" t="s">
        <v>325</v>
      </c>
      <c r="R222" s="63" t="s">
        <v>92</v>
      </c>
      <c r="S222" s="63"/>
    </row>
    <row r="223" spans="1:19" ht="135" x14ac:dyDescent="0.25">
      <c r="A223" s="66" t="str">
        <f t="shared" si="68"/>
        <v>R&amp;D</v>
      </c>
      <c r="B223" s="66" t="str">
        <f t="shared" si="69"/>
        <v>Capital Cost Reduction</v>
      </c>
      <c r="C223" s="66" t="str">
        <f t="shared" si="69"/>
        <v>RnD Building Capital Cost Perc Reduction</v>
      </c>
      <c r="D223" s="63" t="s">
        <v>142</v>
      </c>
      <c r="E223" s="63"/>
      <c r="F223" s="63" t="s">
        <v>427</v>
      </c>
      <c r="G223" s="63"/>
      <c r="H223" s="64">
        <v>89</v>
      </c>
      <c r="I223" s="66" t="str">
        <f t="shared" si="70"/>
        <v>R&amp;D Capital Cost Reductions</v>
      </c>
      <c r="J223" s="63" t="s">
        <v>57</v>
      </c>
      <c r="K223" s="76">
        <f t="shared" si="71"/>
        <v>0</v>
      </c>
      <c r="L223" s="76">
        <f t="shared" si="71"/>
        <v>0.4</v>
      </c>
      <c r="M223" s="76">
        <f t="shared" si="71"/>
        <v>0.01</v>
      </c>
      <c r="N223" s="66" t="str">
        <f t="shared" si="71"/>
        <v>% reduction in cost</v>
      </c>
      <c r="O223" s="63" t="s">
        <v>602</v>
      </c>
      <c r="P223" s="63" t="s">
        <v>324</v>
      </c>
      <c r="Q223" s="12" t="s">
        <v>325</v>
      </c>
      <c r="R223" s="63" t="s">
        <v>92</v>
      </c>
      <c r="S223" s="63"/>
    </row>
    <row r="224" spans="1:19" ht="135" x14ac:dyDescent="0.25">
      <c r="A224" s="66" t="str">
        <f t="shared" si="68"/>
        <v>R&amp;D</v>
      </c>
      <c r="B224" s="66" t="str">
        <f t="shared" si="69"/>
        <v>Capital Cost Reduction</v>
      </c>
      <c r="C224" s="66" t="str">
        <f t="shared" si="69"/>
        <v>RnD Building Capital Cost Perc Reduction</v>
      </c>
      <c r="D224" s="63" t="s">
        <v>143</v>
      </c>
      <c r="E224" s="63"/>
      <c r="F224" s="63" t="s">
        <v>428</v>
      </c>
      <c r="G224" s="63"/>
      <c r="H224" s="64">
        <v>90</v>
      </c>
      <c r="I224" s="66" t="str">
        <f t="shared" si="70"/>
        <v>R&amp;D Capital Cost Reductions</v>
      </c>
      <c r="J224" s="63" t="s">
        <v>57</v>
      </c>
      <c r="K224" s="76">
        <f t="shared" si="71"/>
        <v>0</v>
      </c>
      <c r="L224" s="76">
        <f t="shared" si="71"/>
        <v>0.4</v>
      </c>
      <c r="M224" s="76">
        <f t="shared" si="71"/>
        <v>0.01</v>
      </c>
      <c r="N224" s="66" t="str">
        <f t="shared" si="71"/>
        <v>% reduction in cost</v>
      </c>
      <c r="O224" s="63" t="s">
        <v>603</v>
      </c>
      <c r="P224" s="63" t="s">
        <v>324</v>
      </c>
      <c r="Q224" s="12" t="s">
        <v>325</v>
      </c>
      <c r="R224" s="63" t="s">
        <v>92</v>
      </c>
      <c r="S224" s="63"/>
    </row>
    <row r="225" spans="1:19" ht="135" x14ac:dyDescent="0.25">
      <c r="A225" s="66" t="str">
        <f t="shared" si="68"/>
        <v>R&amp;D</v>
      </c>
      <c r="B225" s="66" t="str">
        <f t="shared" si="69"/>
        <v>Capital Cost Reduction</v>
      </c>
      <c r="C225" s="63" t="s">
        <v>380</v>
      </c>
      <c r="D225" s="63"/>
      <c r="E225" s="63"/>
      <c r="F225" s="63" t="s">
        <v>34</v>
      </c>
      <c r="G225" s="63"/>
      <c r="H225" s="64">
        <v>91</v>
      </c>
      <c r="I225" s="66" t="str">
        <f t="shared" si="70"/>
        <v>R&amp;D Capital Cost Reductions</v>
      </c>
      <c r="J225" s="63" t="s">
        <v>57</v>
      </c>
      <c r="K225" s="71">
        <v>0</v>
      </c>
      <c r="L225" s="71">
        <v>0.4</v>
      </c>
      <c r="M225" s="70">
        <v>0.01</v>
      </c>
      <c r="N225" s="63" t="s">
        <v>42</v>
      </c>
      <c r="O225" s="12" t="s">
        <v>604</v>
      </c>
      <c r="P225" s="63" t="s">
        <v>324</v>
      </c>
      <c r="Q225" s="12" t="s">
        <v>325</v>
      </c>
      <c r="R225" s="63" t="s">
        <v>92</v>
      </c>
      <c r="S225" s="63"/>
    </row>
    <row r="226" spans="1:19" ht="135" x14ac:dyDescent="0.25">
      <c r="A226" s="63" t="s">
        <v>35</v>
      </c>
      <c r="B226" s="66" t="str">
        <f t="shared" si="69"/>
        <v>Capital Cost Reduction</v>
      </c>
      <c r="C226" s="63" t="s">
        <v>381</v>
      </c>
      <c r="D226" s="63" t="s">
        <v>689</v>
      </c>
      <c r="E226" s="63"/>
      <c r="F226" s="12" t="s">
        <v>695</v>
      </c>
      <c r="G226" s="63"/>
      <c r="H226" s="64">
        <v>92</v>
      </c>
      <c r="I226" s="66" t="str">
        <f t="shared" si="70"/>
        <v>R&amp;D Capital Cost Reductions</v>
      </c>
      <c r="J226" s="63" t="s">
        <v>57</v>
      </c>
      <c r="K226" s="71">
        <v>0</v>
      </c>
      <c r="L226" s="71">
        <v>0.4</v>
      </c>
      <c r="M226" s="70">
        <v>0.01</v>
      </c>
      <c r="N226" s="63" t="s">
        <v>42</v>
      </c>
      <c r="O226" s="12" t="s">
        <v>605</v>
      </c>
      <c r="P226" s="63" t="s">
        <v>324</v>
      </c>
      <c r="Q226" s="12" t="s">
        <v>325</v>
      </c>
      <c r="R226" s="63" t="s">
        <v>92</v>
      </c>
      <c r="S226" s="63"/>
    </row>
    <row r="227" spans="1:19" ht="135" x14ac:dyDescent="0.25">
      <c r="A227" s="66" t="str">
        <f>A$226</f>
        <v>R&amp;D</v>
      </c>
      <c r="B227" s="66" t="str">
        <f t="shared" ref="B227:C236" si="72">B$226</f>
        <v>Capital Cost Reduction</v>
      </c>
      <c r="C227" s="66" t="str">
        <f t="shared" si="72"/>
        <v>RnD Electricity Capital Cost Perc Reduction</v>
      </c>
      <c r="D227" s="12" t="s">
        <v>94</v>
      </c>
      <c r="E227" s="66"/>
      <c r="F227" s="12" t="s">
        <v>429</v>
      </c>
      <c r="G227" s="63"/>
      <c r="H227" s="64">
        <v>93</v>
      </c>
      <c r="I227" s="66" t="str">
        <f t="shared" si="70"/>
        <v>R&amp;D Capital Cost Reductions</v>
      </c>
      <c r="J227" s="63" t="s">
        <v>57</v>
      </c>
      <c r="K227" s="76">
        <f t="shared" ref="K227:N235" si="73">K$226</f>
        <v>0</v>
      </c>
      <c r="L227" s="72">
        <f t="shared" si="73"/>
        <v>0.4</v>
      </c>
      <c r="M227" s="72">
        <f t="shared" si="73"/>
        <v>0.01</v>
      </c>
      <c r="N227" s="66" t="str">
        <f t="shared" si="73"/>
        <v>% reduction in cost</v>
      </c>
      <c r="O227" s="12" t="s">
        <v>606</v>
      </c>
      <c r="P227" s="63" t="s">
        <v>324</v>
      </c>
      <c r="Q227" s="12" t="s">
        <v>325</v>
      </c>
      <c r="R227" s="63" t="s">
        <v>92</v>
      </c>
      <c r="S227" s="63"/>
    </row>
    <row r="228" spans="1:19" ht="135" x14ac:dyDescent="0.25">
      <c r="A228" s="66" t="str">
        <f t="shared" ref="A228:C235" si="74">A$226</f>
        <v>R&amp;D</v>
      </c>
      <c r="B228" s="66" t="str">
        <f t="shared" si="72"/>
        <v>Capital Cost Reduction</v>
      </c>
      <c r="C228" s="66" t="str">
        <f t="shared" si="72"/>
        <v>RnD Electricity Capital Cost Perc Reduction</v>
      </c>
      <c r="D228" s="12" t="s">
        <v>95</v>
      </c>
      <c r="E228" s="66"/>
      <c r="F228" s="12" t="s">
        <v>430</v>
      </c>
      <c r="G228" s="63"/>
      <c r="H228" s="64">
        <v>94</v>
      </c>
      <c r="I228" s="66" t="str">
        <f t="shared" si="70"/>
        <v>R&amp;D Capital Cost Reductions</v>
      </c>
      <c r="J228" s="63" t="s">
        <v>57</v>
      </c>
      <c r="K228" s="76">
        <f t="shared" si="73"/>
        <v>0</v>
      </c>
      <c r="L228" s="72">
        <f t="shared" si="73"/>
        <v>0.4</v>
      </c>
      <c r="M228" s="72">
        <f t="shared" si="73"/>
        <v>0.01</v>
      </c>
      <c r="N228" s="66" t="str">
        <f t="shared" si="73"/>
        <v>% reduction in cost</v>
      </c>
      <c r="O228" s="12" t="s">
        <v>607</v>
      </c>
      <c r="P228" s="63" t="s">
        <v>324</v>
      </c>
      <c r="Q228" s="12" t="s">
        <v>325</v>
      </c>
      <c r="R228" s="63" t="s">
        <v>92</v>
      </c>
      <c r="S228" s="63"/>
    </row>
    <row r="229" spans="1:19" ht="135" x14ac:dyDescent="0.25">
      <c r="A229" s="66" t="str">
        <f t="shared" si="74"/>
        <v>R&amp;D</v>
      </c>
      <c r="B229" s="66" t="str">
        <f t="shared" si="72"/>
        <v>Capital Cost Reduction</v>
      </c>
      <c r="C229" s="66" t="str">
        <f t="shared" si="72"/>
        <v>RnD Electricity Capital Cost Perc Reduction</v>
      </c>
      <c r="D229" s="12" t="s">
        <v>96</v>
      </c>
      <c r="E229" s="66"/>
      <c r="F229" s="12" t="s">
        <v>431</v>
      </c>
      <c r="G229" s="63"/>
      <c r="H229" s="64">
        <v>95</v>
      </c>
      <c r="I229" s="66" t="str">
        <f t="shared" si="70"/>
        <v>R&amp;D Capital Cost Reductions</v>
      </c>
      <c r="J229" s="63" t="s">
        <v>57</v>
      </c>
      <c r="K229" s="76">
        <f t="shared" si="73"/>
        <v>0</v>
      </c>
      <c r="L229" s="72">
        <f t="shared" si="73"/>
        <v>0.4</v>
      </c>
      <c r="M229" s="72">
        <f t="shared" si="73"/>
        <v>0.01</v>
      </c>
      <c r="N229" s="66" t="str">
        <f t="shared" si="73"/>
        <v>% reduction in cost</v>
      </c>
      <c r="O229" s="12" t="s">
        <v>608</v>
      </c>
      <c r="P229" s="63" t="s">
        <v>324</v>
      </c>
      <c r="Q229" s="12" t="s">
        <v>325</v>
      </c>
      <c r="R229" s="63" t="s">
        <v>92</v>
      </c>
      <c r="S229" s="63"/>
    </row>
    <row r="230" spans="1:19" ht="135" x14ac:dyDescent="0.25">
      <c r="A230" s="66" t="str">
        <f t="shared" si="74"/>
        <v>R&amp;D</v>
      </c>
      <c r="B230" s="66" t="str">
        <f t="shared" si="72"/>
        <v>Capital Cost Reduction</v>
      </c>
      <c r="C230" s="66" t="str">
        <f t="shared" si="72"/>
        <v>RnD Electricity Capital Cost Perc Reduction</v>
      </c>
      <c r="D230" s="12" t="s">
        <v>690</v>
      </c>
      <c r="E230" s="66"/>
      <c r="F230" s="12" t="s">
        <v>697</v>
      </c>
      <c r="G230" s="63"/>
      <c r="H230" s="64">
        <v>96</v>
      </c>
      <c r="I230" s="66" t="str">
        <f t="shared" si="70"/>
        <v>R&amp;D Capital Cost Reductions</v>
      </c>
      <c r="J230" s="63" t="s">
        <v>57</v>
      </c>
      <c r="K230" s="76">
        <f t="shared" si="73"/>
        <v>0</v>
      </c>
      <c r="L230" s="72">
        <f t="shared" si="73"/>
        <v>0.4</v>
      </c>
      <c r="M230" s="72">
        <f t="shared" si="73"/>
        <v>0.01</v>
      </c>
      <c r="N230" s="66" t="str">
        <f t="shared" si="73"/>
        <v>% reduction in cost</v>
      </c>
      <c r="O230" s="12" t="s">
        <v>703</v>
      </c>
      <c r="P230" s="63" t="s">
        <v>324</v>
      </c>
      <c r="Q230" s="12" t="s">
        <v>325</v>
      </c>
      <c r="R230" s="63" t="s">
        <v>92</v>
      </c>
      <c r="S230" s="63"/>
    </row>
    <row r="231" spans="1:19" ht="135" x14ac:dyDescent="0.25">
      <c r="A231" s="66" t="str">
        <f t="shared" si="74"/>
        <v>R&amp;D</v>
      </c>
      <c r="B231" s="66" t="str">
        <f t="shared" si="72"/>
        <v>Capital Cost Reduction</v>
      </c>
      <c r="C231" s="66" t="str">
        <f t="shared" si="72"/>
        <v>RnD Electricity Capital Cost Perc Reduction</v>
      </c>
      <c r="D231" s="12" t="s">
        <v>97</v>
      </c>
      <c r="E231" s="66"/>
      <c r="F231" s="12" t="s">
        <v>432</v>
      </c>
      <c r="G231" s="63"/>
      <c r="H231" s="64">
        <v>97</v>
      </c>
      <c r="I231" s="66" t="str">
        <f t="shared" si="70"/>
        <v>R&amp;D Capital Cost Reductions</v>
      </c>
      <c r="J231" s="63" t="s">
        <v>57</v>
      </c>
      <c r="K231" s="76">
        <f t="shared" si="73"/>
        <v>0</v>
      </c>
      <c r="L231" s="72">
        <f t="shared" si="73"/>
        <v>0.4</v>
      </c>
      <c r="M231" s="72">
        <f t="shared" si="73"/>
        <v>0.01</v>
      </c>
      <c r="N231" s="66" t="str">
        <f t="shared" si="73"/>
        <v>% reduction in cost</v>
      </c>
      <c r="O231" s="12" t="s">
        <v>609</v>
      </c>
      <c r="P231" s="63" t="s">
        <v>324</v>
      </c>
      <c r="Q231" s="12" t="s">
        <v>325</v>
      </c>
      <c r="R231" s="63" t="s">
        <v>92</v>
      </c>
      <c r="S231" s="63"/>
    </row>
    <row r="232" spans="1:19" ht="135" x14ac:dyDescent="0.25">
      <c r="A232" s="66" t="str">
        <f t="shared" si="74"/>
        <v>R&amp;D</v>
      </c>
      <c r="B232" s="66" t="str">
        <f t="shared" si="72"/>
        <v>Capital Cost Reduction</v>
      </c>
      <c r="C232" s="66" t="str">
        <f t="shared" si="72"/>
        <v>RnD Electricity Capital Cost Perc Reduction</v>
      </c>
      <c r="D232" s="12" t="s">
        <v>98</v>
      </c>
      <c r="E232" s="66"/>
      <c r="F232" s="12" t="s">
        <v>433</v>
      </c>
      <c r="G232" s="63"/>
      <c r="H232" s="64">
        <v>98</v>
      </c>
      <c r="I232" s="66" t="str">
        <f t="shared" si="70"/>
        <v>R&amp;D Capital Cost Reductions</v>
      </c>
      <c r="J232" s="63" t="s">
        <v>57</v>
      </c>
      <c r="K232" s="76">
        <f t="shared" si="73"/>
        <v>0</v>
      </c>
      <c r="L232" s="72">
        <f t="shared" si="73"/>
        <v>0.4</v>
      </c>
      <c r="M232" s="72">
        <f t="shared" si="73"/>
        <v>0.01</v>
      </c>
      <c r="N232" s="66" t="str">
        <f t="shared" si="73"/>
        <v>% reduction in cost</v>
      </c>
      <c r="O232" s="12" t="s">
        <v>610</v>
      </c>
      <c r="P232" s="63" t="s">
        <v>324</v>
      </c>
      <c r="Q232" s="12" t="s">
        <v>325</v>
      </c>
      <c r="R232" s="63" t="s">
        <v>92</v>
      </c>
      <c r="S232" s="63"/>
    </row>
    <row r="233" spans="1:19" ht="135" x14ac:dyDescent="0.25">
      <c r="A233" s="66" t="str">
        <f t="shared" si="74"/>
        <v>R&amp;D</v>
      </c>
      <c r="B233" s="66" t="str">
        <f t="shared" si="72"/>
        <v>Capital Cost Reduction</v>
      </c>
      <c r="C233" s="66" t="str">
        <f t="shared" si="72"/>
        <v>RnD Electricity Capital Cost Perc Reduction</v>
      </c>
      <c r="D233" s="12" t="s">
        <v>99</v>
      </c>
      <c r="E233" s="66"/>
      <c r="F233" s="12" t="s">
        <v>434</v>
      </c>
      <c r="G233" s="63"/>
      <c r="H233" s="64">
        <v>99</v>
      </c>
      <c r="I233" s="66" t="str">
        <f t="shared" si="70"/>
        <v>R&amp;D Capital Cost Reductions</v>
      </c>
      <c r="J233" s="63" t="s">
        <v>57</v>
      </c>
      <c r="K233" s="76">
        <f t="shared" si="73"/>
        <v>0</v>
      </c>
      <c r="L233" s="72">
        <f t="shared" si="73"/>
        <v>0.4</v>
      </c>
      <c r="M233" s="72">
        <f t="shared" si="73"/>
        <v>0.01</v>
      </c>
      <c r="N233" s="66" t="str">
        <f t="shared" si="73"/>
        <v>% reduction in cost</v>
      </c>
      <c r="O233" s="12" t="s">
        <v>611</v>
      </c>
      <c r="P233" s="63" t="s">
        <v>324</v>
      </c>
      <c r="Q233" s="12" t="s">
        <v>325</v>
      </c>
      <c r="R233" s="63" t="s">
        <v>92</v>
      </c>
      <c r="S233" s="63"/>
    </row>
    <row r="234" spans="1:19" ht="135" x14ac:dyDescent="0.25">
      <c r="A234" s="66" t="str">
        <f t="shared" si="74"/>
        <v>R&amp;D</v>
      </c>
      <c r="B234" s="66" t="str">
        <f t="shared" si="74"/>
        <v>Capital Cost Reduction</v>
      </c>
      <c r="C234" s="66" t="str">
        <f t="shared" si="74"/>
        <v>RnD Electricity Capital Cost Perc Reduction</v>
      </c>
      <c r="D234" s="12" t="s">
        <v>681</v>
      </c>
      <c r="E234" s="66"/>
      <c r="F234" s="12" t="s">
        <v>683</v>
      </c>
      <c r="G234" s="63"/>
      <c r="H234" s="64">
        <v>180</v>
      </c>
      <c r="I234" s="66" t="str">
        <f t="shared" si="70"/>
        <v>R&amp;D Capital Cost Reductions</v>
      </c>
      <c r="J234" s="63" t="s">
        <v>57</v>
      </c>
      <c r="K234" s="76">
        <f t="shared" si="73"/>
        <v>0</v>
      </c>
      <c r="L234" s="72">
        <f t="shared" si="73"/>
        <v>0.4</v>
      </c>
      <c r="M234" s="72">
        <f t="shared" si="73"/>
        <v>0.01</v>
      </c>
      <c r="N234" s="66" t="str">
        <f t="shared" si="73"/>
        <v>% reduction in cost</v>
      </c>
      <c r="O234" s="12" t="s">
        <v>684</v>
      </c>
      <c r="P234" s="63" t="s">
        <v>324</v>
      </c>
      <c r="Q234" s="12" t="s">
        <v>325</v>
      </c>
      <c r="R234" s="63" t="s">
        <v>92</v>
      </c>
      <c r="S234" s="63"/>
    </row>
    <row r="235" spans="1:19" ht="135" x14ac:dyDescent="0.25">
      <c r="A235" s="66" t="str">
        <f t="shared" si="74"/>
        <v>R&amp;D</v>
      </c>
      <c r="B235" s="66" t="str">
        <f t="shared" si="74"/>
        <v>Capital Cost Reduction</v>
      </c>
      <c r="C235" s="66" t="str">
        <f t="shared" si="74"/>
        <v>RnD Electricity Capital Cost Perc Reduction</v>
      </c>
      <c r="D235" s="12" t="s">
        <v>698</v>
      </c>
      <c r="E235" s="66"/>
      <c r="F235" s="12" t="s">
        <v>700</v>
      </c>
      <c r="G235" s="63"/>
      <c r="H235" s="64">
        <v>183</v>
      </c>
      <c r="I235" s="66" t="str">
        <f t="shared" si="70"/>
        <v>R&amp;D Capital Cost Reductions</v>
      </c>
      <c r="J235" s="63" t="s">
        <v>57</v>
      </c>
      <c r="K235" s="76">
        <f t="shared" si="73"/>
        <v>0</v>
      </c>
      <c r="L235" s="72">
        <f t="shared" si="73"/>
        <v>0.4</v>
      </c>
      <c r="M235" s="72">
        <f t="shared" si="73"/>
        <v>0.01</v>
      </c>
      <c r="N235" s="66" t="str">
        <f t="shared" si="73"/>
        <v>% reduction in cost</v>
      </c>
      <c r="O235" s="12" t="s">
        <v>702</v>
      </c>
      <c r="P235" s="63" t="s">
        <v>324</v>
      </c>
      <c r="Q235" s="12" t="s">
        <v>325</v>
      </c>
      <c r="R235" s="63" t="s">
        <v>92</v>
      </c>
      <c r="S235" s="63"/>
    </row>
    <row r="236" spans="1:19" ht="135" x14ac:dyDescent="0.25">
      <c r="A236" s="63" t="s">
        <v>35</v>
      </c>
      <c r="B236" s="66" t="str">
        <f t="shared" si="72"/>
        <v>Capital Cost Reduction</v>
      </c>
      <c r="C236" s="63" t="s">
        <v>382</v>
      </c>
      <c r="D236" s="63" t="s">
        <v>159</v>
      </c>
      <c r="E236" s="63"/>
      <c r="F236" s="12" t="s">
        <v>435</v>
      </c>
      <c r="G236" s="63"/>
      <c r="H236" s="64">
        <v>100</v>
      </c>
      <c r="I236" s="66" t="str">
        <f t="shared" si="70"/>
        <v>R&amp;D Capital Cost Reductions</v>
      </c>
      <c r="J236" s="63" t="s">
        <v>57</v>
      </c>
      <c r="K236" s="71">
        <v>0</v>
      </c>
      <c r="L236" s="71">
        <v>0.4</v>
      </c>
      <c r="M236" s="70">
        <v>0.01</v>
      </c>
      <c r="N236" s="63" t="s">
        <v>42</v>
      </c>
      <c r="O236" s="12" t="s">
        <v>612</v>
      </c>
      <c r="P236" s="63" t="s">
        <v>324</v>
      </c>
      <c r="Q236" s="12" t="s">
        <v>325</v>
      </c>
      <c r="R236" s="63" t="s">
        <v>92</v>
      </c>
      <c r="S236" s="63"/>
    </row>
    <row r="237" spans="1:19" ht="135" x14ac:dyDescent="0.25">
      <c r="A237" s="66" t="str">
        <f>A$236</f>
        <v>R&amp;D</v>
      </c>
      <c r="B237" s="66" t="str">
        <f t="shared" ref="B237:C244" si="75">B$236</f>
        <v>Capital Cost Reduction</v>
      </c>
      <c r="C237" s="66" t="str">
        <f t="shared" si="75"/>
        <v>RnD Industry Capital Cost Perc Reduction</v>
      </c>
      <c r="D237" s="12" t="s">
        <v>160</v>
      </c>
      <c r="E237" s="63"/>
      <c r="F237" s="12" t="s">
        <v>436</v>
      </c>
      <c r="G237" s="63"/>
      <c r="H237" s="64">
        <v>101</v>
      </c>
      <c r="I237" s="66" t="str">
        <f t="shared" si="70"/>
        <v>R&amp;D Capital Cost Reductions</v>
      </c>
      <c r="J237" s="63" t="s">
        <v>57</v>
      </c>
      <c r="K237" s="76">
        <f t="shared" ref="K237:N243" si="76">K$236</f>
        <v>0</v>
      </c>
      <c r="L237" s="76">
        <f t="shared" si="76"/>
        <v>0.4</v>
      </c>
      <c r="M237" s="76">
        <f t="shared" si="76"/>
        <v>0.01</v>
      </c>
      <c r="N237" s="66" t="str">
        <f t="shared" si="76"/>
        <v>% reduction in cost</v>
      </c>
      <c r="O237" s="12" t="s">
        <v>613</v>
      </c>
      <c r="P237" s="63" t="s">
        <v>324</v>
      </c>
      <c r="Q237" s="12" t="s">
        <v>325</v>
      </c>
      <c r="R237" s="63" t="s">
        <v>92</v>
      </c>
      <c r="S237" s="63"/>
    </row>
    <row r="238" spans="1:19" ht="135" x14ac:dyDescent="0.25">
      <c r="A238" s="66" t="str">
        <f t="shared" ref="A238:A243" si="77">A$236</f>
        <v>R&amp;D</v>
      </c>
      <c r="B238" s="66" t="str">
        <f t="shared" si="75"/>
        <v>Capital Cost Reduction</v>
      </c>
      <c r="C238" s="66" t="str">
        <f t="shared" si="75"/>
        <v>RnD Industry Capital Cost Perc Reduction</v>
      </c>
      <c r="D238" s="12" t="s">
        <v>161</v>
      </c>
      <c r="E238" s="63"/>
      <c r="F238" s="12" t="s">
        <v>437</v>
      </c>
      <c r="G238" s="63"/>
      <c r="H238" s="64">
        <v>102</v>
      </c>
      <c r="I238" s="66" t="str">
        <f t="shared" si="70"/>
        <v>R&amp;D Capital Cost Reductions</v>
      </c>
      <c r="J238" s="63" t="s">
        <v>57</v>
      </c>
      <c r="K238" s="76">
        <f t="shared" si="76"/>
        <v>0</v>
      </c>
      <c r="L238" s="76">
        <f t="shared" si="76"/>
        <v>0.4</v>
      </c>
      <c r="M238" s="76">
        <f t="shared" si="76"/>
        <v>0.01</v>
      </c>
      <c r="N238" s="66" t="str">
        <f t="shared" si="76"/>
        <v>% reduction in cost</v>
      </c>
      <c r="O238" s="12" t="s">
        <v>614</v>
      </c>
      <c r="P238" s="63" t="s">
        <v>324</v>
      </c>
      <c r="Q238" s="12" t="s">
        <v>325</v>
      </c>
      <c r="R238" s="63" t="s">
        <v>92</v>
      </c>
      <c r="S238" s="63"/>
    </row>
    <row r="239" spans="1:19" ht="135" x14ac:dyDescent="0.25">
      <c r="A239" s="66" t="str">
        <f t="shared" si="77"/>
        <v>R&amp;D</v>
      </c>
      <c r="B239" s="66" t="str">
        <f t="shared" si="75"/>
        <v>Capital Cost Reduction</v>
      </c>
      <c r="C239" s="66" t="str">
        <f t="shared" si="75"/>
        <v>RnD Industry Capital Cost Perc Reduction</v>
      </c>
      <c r="D239" s="12" t="s">
        <v>162</v>
      </c>
      <c r="E239" s="63"/>
      <c r="F239" s="12" t="s">
        <v>438</v>
      </c>
      <c r="G239" s="63"/>
      <c r="H239" s="64">
        <v>103</v>
      </c>
      <c r="I239" s="66" t="str">
        <f t="shared" si="70"/>
        <v>R&amp;D Capital Cost Reductions</v>
      </c>
      <c r="J239" s="63" t="s">
        <v>57</v>
      </c>
      <c r="K239" s="76">
        <f t="shared" si="76"/>
        <v>0</v>
      </c>
      <c r="L239" s="76">
        <f t="shared" si="76"/>
        <v>0.4</v>
      </c>
      <c r="M239" s="76">
        <f t="shared" si="76"/>
        <v>0.01</v>
      </c>
      <c r="N239" s="66" t="str">
        <f t="shared" si="76"/>
        <v>% reduction in cost</v>
      </c>
      <c r="O239" s="12" t="s">
        <v>615</v>
      </c>
      <c r="P239" s="63" t="s">
        <v>324</v>
      </c>
      <c r="Q239" s="12" t="s">
        <v>325</v>
      </c>
      <c r="R239" s="63" t="s">
        <v>92</v>
      </c>
      <c r="S239" s="63"/>
    </row>
    <row r="240" spans="1:19" ht="135" x14ac:dyDescent="0.25">
      <c r="A240" s="66" t="str">
        <f t="shared" si="77"/>
        <v>R&amp;D</v>
      </c>
      <c r="B240" s="66" t="str">
        <f t="shared" si="75"/>
        <v>Capital Cost Reduction</v>
      </c>
      <c r="C240" s="66" t="str">
        <f t="shared" si="75"/>
        <v>RnD Industry Capital Cost Perc Reduction</v>
      </c>
      <c r="D240" s="12" t="s">
        <v>163</v>
      </c>
      <c r="E240" s="63"/>
      <c r="F240" s="12" t="s">
        <v>439</v>
      </c>
      <c r="G240" s="63"/>
      <c r="H240" s="64">
        <v>104</v>
      </c>
      <c r="I240" s="66" t="str">
        <f t="shared" si="70"/>
        <v>R&amp;D Capital Cost Reductions</v>
      </c>
      <c r="J240" s="63" t="s">
        <v>57</v>
      </c>
      <c r="K240" s="76">
        <f t="shared" si="76"/>
        <v>0</v>
      </c>
      <c r="L240" s="76">
        <f t="shared" si="76"/>
        <v>0.4</v>
      </c>
      <c r="M240" s="76">
        <f t="shared" si="76"/>
        <v>0.01</v>
      </c>
      <c r="N240" s="66" t="str">
        <f t="shared" si="76"/>
        <v>% reduction in cost</v>
      </c>
      <c r="O240" s="12" t="s">
        <v>616</v>
      </c>
      <c r="P240" s="63" t="s">
        <v>324</v>
      </c>
      <c r="Q240" s="12" t="s">
        <v>325</v>
      </c>
      <c r="R240" s="63" t="s">
        <v>92</v>
      </c>
      <c r="S240" s="63"/>
    </row>
    <row r="241" spans="1:19" ht="135" x14ac:dyDescent="0.25">
      <c r="A241" s="66" t="str">
        <f t="shared" si="77"/>
        <v>R&amp;D</v>
      </c>
      <c r="B241" s="66" t="str">
        <f t="shared" si="75"/>
        <v>Capital Cost Reduction</v>
      </c>
      <c r="C241" s="66" t="str">
        <f t="shared" si="75"/>
        <v>RnD Industry Capital Cost Perc Reduction</v>
      </c>
      <c r="D241" s="12" t="s">
        <v>164</v>
      </c>
      <c r="E241" s="63"/>
      <c r="F241" s="12" t="s">
        <v>440</v>
      </c>
      <c r="G241" s="63"/>
      <c r="H241" s="64">
        <v>105</v>
      </c>
      <c r="I241" s="66" t="str">
        <f t="shared" si="70"/>
        <v>R&amp;D Capital Cost Reductions</v>
      </c>
      <c r="J241" s="63" t="s">
        <v>57</v>
      </c>
      <c r="K241" s="76">
        <f t="shared" si="76"/>
        <v>0</v>
      </c>
      <c r="L241" s="76">
        <f t="shared" si="76"/>
        <v>0.4</v>
      </c>
      <c r="M241" s="76">
        <f t="shared" si="76"/>
        <v>0.01</v>
      </c>
      <c r="N241" s="66" t="str">
        <f t="shared" si="76"/>
        <v>% reduction in cost</v>
      </c>
      <c r="O241" s="12" t="s">
        <v>617</v>
      </c>
      <c r="P241" s="63" t="s">
        <v>324</v>
      </c>
      <c r="Q241" s="12" t="s">
        <v>325</v>
      </c>
      <c r="R241" s="63" t="s">
        <v>92</v>
      </c>
      <c r="S241" s="63"/>
    </row>
    <row r="242" spans="1:19" ht="135" x14ac:dyDescent="0.25">
      <c r="A242" s="66" t="str">
        <f t="shared" si="77"/>
        <v>R&amp;D</v>
      </c>
      <c r="B242" s="66" t="str">
        <f t="shared" si="75"/>
        <v>Capital Cost Reduction</v>
      </c>
      <c r="C242" s="66" t="str">
        <f t="shared" si="75"/>
        <v>RnD Industry Capital Cost Perc Reduction</v>
      </c>
      <c r="D242" s="12" t="s">
        <v>165</v>
      </c>
      <c r="E242" s="63"/>
      <c r="F242" s="12" t="s">
        <v>441</v>
      </c>
      <c r="G242" s="63"/>
      <c r="H242" s="64">
        <v>106</v>
      </c>
      <c r="I242" s="66" t="str">
        <f t="shared" si="70"/>
        <v>R&amp;D Capital Cost Reductions</v>
      </c>
      <c r="J242" s="63" t="s">
        <v>57</v>
      </c>
      <c r="K242" s="76">
        <f t="shared" si="76"/>
        <v>0</v>
      </c>
      <c r="L242" s="76">
        <f t="shared" si="76"/>
        <v>0.4</v>
      </c>
      <c r="M242" s="76">
        <f t="shared" si="76"/>
        <v>0.01</v>
      </c>
      <c r="N242" s="66" t="str">
        <f t="shared" si="76"/>
        <v>% reduction in cost</v>
      </c>
      <c r="O242" s="12" t="s">
        <v>618</v>
      </c>
      <c r="P242" s="63" t="s">
        <v>324</v>
      </c>
      <c r="Q242" s="12" t="s">
        <v>325</v>
      </c>
      <c r="R242" s="63" t="s">
        <v>92</v>
      </c>
      <c r="S242" s="63"/>
    </row>
    <row r="243" spans="1:19" ht="135" x14ac:dyDescent="0.25">
      <c r="A243" s="66" t="str">
        <f t="shared" si="77"/>
        <v>R&amp;D</v>
      </c>
      <c r="B243" s="66" t="str">
        <f t="shared" si="75"/>
        <v>Capital Cost Reduction</v>
      </c>
      <c r="C243" s="66" t="str">
        <f t="shared" si="75"/>
        <v>RnD Industry Capital Cost Perc Reduction</v>
      </c>
      <c r="D243" s="12" t="s">
        <v>166</v>
      </c>
      <c r="E243" s="63"/>
      <c r="F243" s="12" t="s">
        <v>442</v>
      </c>
      <c r="G243" s="63"/>
      <c r="H243" s="64">
        <v>107</v>
      </c>
      <c r="I243" s="66" t="str">
        <f t="shared" si="70"/>
        <v>R&amp;D Capital Cost Reductions</v>
      </c>
      <c r="J243" s="63" t="s">
        <v>57</v>
      </c>
      <c r="K243" s="76">
        <f t="shared" si="76"/>
        <v>0</v>
      </c>
      <c r="L243" s="76">
        <f t="shared" si="76"/>
        <v>0.4</v>
      </c>
      <c r="M243" s="76">
        <f t="shared" si="76"/>
        <v>0.01</v>
      </c>
      <c r="N243" s="66" t="str">
        <f t="shared" si="76"/>
        <v>% reduction in cost</v>
      </c>
      <c r="O243" s="12" t="s">
        <v>619</v>
      </c>
      <c r="P243" s="63" t="s">
        <v>324</v>
      </c>
      <c r="Q243" s="12" t="s">
        <v>325</v>
      </c>
      <c r="R243" s="63" t="s">
        <v>92</v>
      </c>
      <c r="S243" s="63"/>
    </row>
    <row r="244" spans="1:19" ht="135" x14ac:dyDescent="0.25">
      <c r="A244" s="12" t="s">
        <v>35</v>
      </c>
      <c r="B244" s="66" t="str">
        <f t="shared" si="75"/>
        <v>Capital Cost Reduction</v>
      </c>
      <c r="C244" s="12" t="s">
        <v>383</v>
      </c>
      <c r="D244" s="63" t="s">
        <v>51</v>
      </c>
      <c r="E244" s="63"/>
      <c r="F244" s="63" t="s">
        <v>443</v>
      </c>
      <c r="G244" s="63"/>
      <c r="H244" s="64">
        <v>108</v>
      </c>
      <c r="I244" s="66" t="str">
        <f t="shared" si="70"/>
        <v>R&amp;D Capital Cost Reductions</v>
      </c>
      <c r="J244" s="63" t="s">
        <v>57</v>
      </c>
      <c r="K244" s="71">
        <v>0</v>
      </c>
      <c r="L244" s="71">
        <v>0.4</v>
      </c>
      <c r="M244" s="70">
        <v>0.01</v>
      </c>
      <c r="N244" s="63" t="s">
        <v>42</v>
      </c>
      <c r="O244" s="12" t="s">
        <v>620</v>
      </c>
      <c r="P244" s="63" t="s">
        <v>324</v>
      </c>
      <c r="Q244" s="12" t="s">
        <v>325</v>
      </c>
      <c r="R244" s="63" t="s">
        <v>92</v>
      </c>
      <c r="S244" s="63"/>
    </row>
    <row r="245" spans="1:19" ht="135" x14ac:dyDescent="0.25">
      <c r="A245" s="66" t="str">
        <f>A$244</f>
        <v>R&amp;D</v>
      </c>
      <c r="B245" s="66" t="str">
        <f t="shared" ref="B245:C249" si="78">B$244</f>
        <v>Capital Cost Reduction</v>
      </c>
      <c r="C245" s="66" t="str">
        <f t="shared" si="78"/>
        <v>RnD Transportation Capital Cost Perc Reduction</v>
      </c>
      <c r="D245" s="63" t="s">
        <v>52</v>
      </c>
      <c r="E245" s="63"/>
      <c r="F245" s="63" t="s">
        <v>444</v>
      </c>
      <c r="G245" s="63"/>
      <c r="H245" s="64">
        <v>109</v>
      </c>
      <c r="I245" s="66" t="str">
        <f t="shared" si="70"/>
        <v>R&amp;D Capital Cost Reductions</v>
      </c>
      <c r="J245" s="63" t="s">
        <v>57</v>
      </c>
      <c r="K245" s="76">
        <f t="shared" ref="K245:N249" si="79">K$244</f>
        <v>0</v>
      </c>
      <c r="L245" s="76">
        <f t="shared" si="79"/>
        <v>0.4</v>
      </c>
      <c r="M245" s="76">
        <f t="shared" si="79"/>
        <v>0.01</v>
      </c>
      <c r="N245" s="66" t="str">
        <f t="shared" si="79"/>
        <v>% reduction in cost</v>
      </c>
      <c r="O245" s="12" t="s">
        <v>621</v>
      </c>
      <c r="P245" s="63" t="s">
        <v>324</v>
      </c>
      <c r="Q245" s="12" t="s">
        <v>325</v>
      </c>
      <c r="R245" s="63" t="s">
        <v>92</v>
      </c>
      <c r="S245" s="63"/>
    </row>
    <row r="246" spans="1:19" ht="135" x14ac:dyDescent="0.25">
      <c r="A246" s="66" t="str">
        <f>A$244</f>
        <v>R&amp;D</v>
      </c>
      <c r="B246" s="66" t="str">
        <f t="shared" si="78"/>
        <v>Capital Cost Reduction</v>
      </c>
      <c r="C246" s="66" t="str">
        <f t="shared" si="78"/>
        <v>RnD Transportation Capital Cost Perc Reduction</v>
      </c>
      <c r="D246" s="63" t="s">
        <v>53</v>
      </c>
      <c r="E246" s="63"/>
      <c r="F246" s="63" t="s">
        <v>445</v>
      </c>
      <c r="G246" s="63"/>
      <c r="H246" s="64">
        <v>110</v>
      </c>
      <c r="I246" s="66" t="str">
        <f t="shared" si="70"/>
        <v>R&amp;D Capital Cost Reductions</v>
      </c>
      <c r="J246" s="63" t="s">
        <v>57</v>
      </c>
      <c r="K246" s="76">
        <f t="shared" si="79"/>
        <v>0</v>
      </c>
      <c r="L246" s="76">
        <f t="shared" si="79"/>
        <v>0.4</v>
      </c>
      <c r="M246" s="76">
        <f t="shared" si="79"/>
        <v>0.01</v>
      </c>
      <c r="N246" s="66" t="str">
        <f t="shared" si="79"/>
        <v>% reduction in cost</v>
      </c>
      <c r="O246" s="12" t="s">
        <v>622</v>
      </c>
      <c r="P246" s="63" t="s">
        <v>324</v>
      </c>
      <c r="Q246" s="12" t="s">
        <v>325</v>
      </c>
      <c r="R246" s="63" t="s">
        <v>92</v>
      </c>
      <c r="S246" s="63"/>
    </row>
    <row r="247" spans="1:19" ht="135" x14ac:dyDescent="0.25">
      <c r="A247" s="66" t="str">
        <f>A$244</f>
        <v>R&amp;D</v>
      </c>
      <c r="B247" s="66" t="str">
        <f t="shared" si="78"/>
        <v>Capital Cost Reduction</v>
      </c>
      <c r="C247" s="66" t="str">
        <f t="shared" si="78"/>
        <v>RnD Transportation Capital Cost Perc Reduction</v>
      </c>
      <c r="D247" s="63" t="s">
        <v>54</v>
      </c>
      <c r="E247" s="63"/>
      <c r="F247" s="63" t="s">
        <v>446</v>
      </c>
      <c r="G247" s="63"/>
      <c r="H247" s="64">
        <v>111</v>
      </c>
      <c r="I247" s="66" t="str">
        <f t="shared" si="70"/>
        <v>R&amp;D Capital Cost Reductions</v>
      </c>
      <c r="J247" s="63" t="s">
        <v>57</v>
      </c>
      <c r="K247" s="76">
        <f t="shared" si="79"/>
        <v>0</v>
      </c>
      <c r="L247" s="76">
        <f t="shared" si="79"/>
        <v>0.4</v>
      </c>
      <c r="M247" s="76">
        <f t="shared" si="79"/>
        <v>0.01</v>
      </c>
      <c r="N247" s="66" t="str">
        <f t="shared" si="79"/>
        <v>% reduction in cost</v>
      </c>
      <c r="O247" s="12" t="s">
        <v>623</v>
      </c>
      <c r="P247" s="63" t="s">
        <v>324</v>
      </c>
      <c r="Q247" s="12" t="s">
        <v>325</v>
      </c>
      <c r="R247" s="63" t="s">
        <v>92</v>
      </c>
      <c r="S247" s="63"/>
    </row>
    <row r="248" spans="1:19" ht="135" x14ac:dyDescent="0.25">
      <c r="A248" s="66" t="str">
        <f>A$244</f>
        <v>R&amp;D</v>
      </c>
      <c r="B248" s="66" t="str">
        <f t="shared" si="78"/>
        <v>Capital Cost Reduction</v>
      </c>
      <c r="C248" s="66" t="str">
        <f t="shared" si="78"/>
        <v>RnD Transportation Capital Cost Perc Reduction</v>
      </c>
      <c r="D248" s="63" t="s">
        <v>55</v>
      </c>
      <c r="E248" s="63"/>
      <c r="F248" s="63" t="s">
        <v>447</v>
      </c>
      <c r="G248" s="63"/>
      <c r="H248" s="64">
        <v>112</v>
      </c>
      <c r="I248" s="66" t="str">
        <f t="shared" si="70"/>
        <v>R&amp;D Capital Cost Reductions</v>
      </c>
      <c r="J248" s="63" t="s">
        <v>57</v>
      </c>
      <c r="K248" s="76">
        <f t="shared" si="79"/>
        <v>0</v>
      </c>
      <c r="L248" s="76">
        <f t="shared" si="79"/>
        <v>0.4</v>
      </c>
      <c r="M248" s="76">
        <f t="shared" si="79"/>
        <v>0.01</v>
      </c>
      <c r="N248" s="66" t="str">
        <f t="shared" si="79"/>
        <v>% reduction in cost</v>
      </c>
      <c r="O248" s="12" t="s">
        <v>624</v>
      </c>
      <c r="P248" s="63" t="s">
        <v>324</v>
      </c>
      <c r="Q248" s="12" t="s">
        <v>325</v>
      </c>
      <c r="R248" s="63" t="s">
        <v>92</v>
      </c>
      <c r="S248" s="63"/>
    </row>
    <row r="249" spans="1:19" ht="135" x14ac:dyDescent="0.25">
      <c r="A249" s="66" t="str">
        <f>A$244</f>
        <v>R&amp;D</v>
      </c>
      <c r="B249" s="66" t="str">
        <f t="shared" si="78"/>
        <v>Capital Cost Reduction</v>
      </c>
      <c r="C249" s="66" t="str">
        <f t="shared" si="78"/>
        <v>RnD Transportation Capital Cost Perc Reduction</v>
      </c>
      <c r="D249" s="63" t="s">
        <v>136</v>
      </c>
      <c r="E249" s="63"/>
      <c r="F249" s="63" t="s">
        <v>448</v>
      </c>
      <c r="G249" s="63"/>
      <c r="H249" s="64">
        <v>113</v>
      </c>
      <c r="I249" s="66" t="str">
        <f t="shared" si="70"/>
        <v>R&amp;D Capital Cost Reductions</v>
      </c>
      <c r="J249" s="63" t="s">
        <v>57</v>
      </c>
      <c r="K249" s="76">
        <f t="shared" si="79"/>
        <v>0</v>
      </c>
      <c r="L249" s="76">
        <f t="shared" si="79"/>
        <v>0.4</v>
      </c>
      <c r="M249" s="76">
        <f t="shared" si="79"/>
        <v>0.01</v>
      </c>
      <c r="N249" s="66" t="str">
        <f t="shared" si="79"/>
        <v>% reduction in cost</v>
      </c>
      <c r="O249" s="12" t="s">
        <v>625</v>
      </c>
      <c r="P249" s="63" t="s">
        <v>324</v>
      </c>
      <c r="Q249" s="12" t="s">
        <v>325</v>
      </c>
      <c r="R249" s="63" t="s">
        <v>92</v>
      </c>
      <c r="S249" s="63"/>
    </row>
    <row r="250" spans="1:19" ht="135" x14ac:dyDescent="0.25">
      <c r="A250" s="63" t="s">
        <v>35</v>
      </c>
      <c r="B250" s="63" t="s">
        <v>449</v>
      </c>
      <c r="C250" s="63" t="s">
        <v>384</v>
      </c>
      <c r="D250" s="63" t="s">
        <v>138</v>
      </c>
      <c r="E250" s="63"/>
      <c r="F250" s="63" t="s">
        <v>423</v>
      </c>
      <c r="G250" s="63"/>
      <c r="H250" s="64">
        <v>114</v>
      </c>
      <c r="I250" s="63" t="s">
        <v>499</v>
      </c>
      <c r="J250" s="63" t="s">
        <v>57</v>
      </c>
      <c r="K250" s="71">
        <v>0</v>
      </c>
      <c r="L250" s="71">
        <v>0.4</v>
      </c>
      <c r="M250" s="70">
        <v>0.01</v>
      </c>
      <c r="N250" s="63" t="s">
        <v>43</v>
      </c>
      <c r="O250" s="63" t="s">
        <v>626</v>
      </c>
      <c r="P250" s="63" t="s">
        <v>324</v>
      </c>
      <c r="Q250" s="12" t="s">
        <v>325</v>
      </c>
      <c r="R250" s="63" t="s">
        <v>92</v>
      </c>
      <c r="S250" s="63"/>
    </row>
    <row r="251" spans="1:19" ht="135" x14ac:dyDescent="0.25">
      <c r="A251" s="66" t="str">
        <f>A$250</f>
        <v>R&amp;D</v>
      </c>
      <c r="B251" s="66" t="str">
        <f t="shared" ref="B251:C257" si="80">B$250</f>
        <v>Fuel Use Reduction</v>
      </c>
      <c r="C251" s="66" t="str">
        <f t="shared" si="80"/>
        <v>RnD Building Fuel Use Perc Reduction</v>
      </c>
      <c r="D251" s="63" t="s">
        <v>139</v>
      </c>
      <c r="E251" s="63"/>
      <c r="F251" s="63" t="s">
        <v>424</v>
      </c>
      <c r="G251" s="63"/>
      <c r="H251" s="64">
        <v>115</v>
      </c>
      <c r="I251" s="66" t="str">
        <f t="shared" ref="I251:I280" si="81">I$250</f>
        <v>R&amp;D Fuel Use Reductions</v>
      </c>
      <c r="J251" s="63" t="s">
        <v>57</v>
      </c>
      <c r="K251" s="76">
        <f t="shared" ref="K251:N255" si="82">K$250</f>
        <v>0</v>
      </c>
      <c r="L251" s="76">
        <f t="shared" si="82"/>
        <v>0.4</v>
      </c>
      <c r="M251" s="76">
        <f t="shared" si="82"/>
        <v>0.01</v>
      </c>
      <c r="N251" s="66" t="str">
        <f t="shared" si="82"/>
        <v>% reduction in fuel use</v>
      </c>
      <c r="O251" s="63" t="s">
        <v>627</v>
      </c>
      <c r="P251" s="63" t="s">
        <v>324</v>
      </c>
      <c r="Q251" s="12" t="s">
        <v>325</v>
      </c>
      <c r="R251" s="63" t="s">
        <v>92</v>
      </c>
      <c r="S251" s="63"/>
    </row>
    <row r="252" spans="1:19" ht="30" x14ac:dyDescent="0.25">
      <c r="A252" s="66" t="str">
        <f>A$250</f>
        <v>R&amp;D</v>
      </c>
      <c r="B252" s="66" t="str">
        <f t="shared" si="80"/>
        <v>Fuel Use Reduction</v>
      </c>
      <c r="C252" s="66" t="str">
        <f t="shared" si="80"/>
        <v>RnD Building Fuel Use Perc Reduction</v>
      </c>
      <c r="D252" s="63" t="s">
        <v>140</v>
      </c>
      <c r="E252" s="63"/>
      <c r="F252" s="63" t="s">
        <v>425</v>
      </c>
      <c r="G252" s="63"/>
      <c r="H252" s="64"/>
      <c r="I252" s="66" t="str">
        <f t="shared" si="81"/>
        <v>R&amp;D Fuel Use Reductions</v>
      </c>
      <c r="J252" s="63" t="s">
        <v>58</v>
      </c>
      <c r="K252" s="76"/>
      <c r="L252" s="76"/>
      <c r="M252" s="76"/>
      <c r="N252" s="66"/>
      <c r="O252" s="63"/>
      <c r="P252" s="63"/>
      <c r="Q252" s="12"/>
      <c r="R252" s="63"/>
      <c r="S252" s="63"/>
    </row>
    <row r="253" spans="1:19" ht="135" x14ac:dyDescent="0.25">
      <c r="A253" s="66" t="str">
        <f>A$250</f>
        <v>R&amp;D</v>
      </c>
      <c r="B253" s="66" t="str">
        <f t="shared" si="80"/>
        <v>Fuel Use Reduction</v>
      </c>
      <c r="C253" s="66" t="str">
        <f t="shared" si="80"/>
        <v>RnD Building Fuel Use Perc Reduction</v>
      </c>
      <c r="D253" s="63" t="s">
        <v>141</v>
      </c>
      <c r="E253" s="63"/>
      <c r="F253" s="63" t="s">
        <v>426</v>
      </c>
      <c r="G253" s="63"/>
      <c r="H253" s="64">
        <v>117</v>
      </c>
      <c r="I253" s="66" t="str">
        <f t="shared" si="81"/>
        <v>R&amp;D Fuel Use Reductions</v>
      </c>
      <c r="J253" s="63" t="s">
        <v>57</v>
      </c>
      <c r="K253" s="76">
        <f t="shared" si="82"/>
        <v>0</v>
      </c>
      <c r="L253" s="76">
        <f t="shared" si="82"/>
        <v>0.4</v>
      </c>
      <c r="M253" s="76">
        <f t="shared" si="82"/>
        <v>0.01</v>
      </c>
      <c r="N253" s="66" t="str">
        <f t="shared" si="82"/>
        <v>% reduction in fuel use</v>
      </c>
      <c r="O253" s="63" t="s">
        <v>628</v>
      </c>
      <c r="P253" s="63" t="s">
        <v>324</v>
      </c>
      <c r="Q253" s="12" t="s">
        <v>325</v>
      </c>
      <c r="R253" s="63" t="s">
        <v>92</v>
      </c>
      <c r="S253" s="63"/>
    </row>
    <row r="254" spans="1:19" ht="135" x14ac:dyDescent="0.25">
      <c r="A254" s="66" t="str">
        <f>A$250</f>
        <v>R&amp;D</v>
      </c>
      <c r="B254" s="66" t="str">
        <f t="shared" si="80"/>
        <v>Fuel Use Reduction</v>
      </c>
      <c r="C254" s="66" t="str">
        <f t="shared" si="80"/>
        <v>RnD Building Fuel Use Perc Reduction</v>
      </c>
      <c r="D254" s="63" t="s">
        <v>142</v>
      </c>
      <c r="E254" s="63"/>
      <c r="F254" s="63" t="s">
        <v>427</v>
      </c>
      <c r="G254" s="63"/>
      <c r="H254" s="64">
        <v>118</v>
      </c>
      <c r="I254" s="66" t="str">
        <f t="shared" si="81"/>
        <v>R&amp;D Fuel Use Reductions</v>
      </c>
      <c r="J254" s="63" t="s">
        <v>57</v>
      </c>
      <c r="K254" s="76">
        <f t="shared" si="82"/>
        <v>0</v>
      </c>
      <c r="L254" s="76">
        <f t="shared" si="82"/>
        <v>0.4</v>
      </c>
      <c r="M254" s="76">
        <f t="shared" si="82"/>
        <v>0.01</v>
      </c>
      <c r="N254" s="66" t="str">
        <f t="shared" si="82"/>
        <v>% reduction in fuel use</v>
      </c>
      <c r="O254" s="63" t="s">
        <v>629</v>
      </c>
      <c r="P254" s="63" t="s">
        <v>324</v>
      </c>
      <c r="Q254" s="12" t="s">
        <v>325</v>
      </c>
      <c r="R254" s="63" t="s">
        <v>92</v>
      </c>
      <c r="S254" s="63"/>
    </row>
    <row r="255" spans="1:19" ht="135" x14ac:dyDescent="0.25">
      <c r="A255" s="66" t="str">
        <f>A$250</f>
        <v>R&amp;D</v>
      </c>
      <c r="B255" s="66" t="str">
        <f t="shared" si="80"/>
        <v>Fuel Use Reduction</v>
      </c>
      <c r="C255" s="66" t="str">
        <f t="shared" si="80"/>
        <v>RnD Building Fuel Use Perc Reduction</v>
      </c>
      <c r="D255" s="63" t="s">
        <v>143</v>
      </c>
      <c r="E255" s="63"/>
      <c r="F255" s="63" t="s">
        <v>428</v>
      </c>
      <c r="G255" s="63"/>
      <c r="H255" s="64">
        <v>119</v>
      </c>
      <c r="I255" s="66" t="str">
        <f t="shared" si="81"/>
        <v>R&amp;D Fuel Use Reductions</v>
      </c>
      <c r="J255" s="63" t="s">
        <v>57</v>
      </c>
      <c r="K255" s="76">
        <f t="shared" si="82"/>
        <v>0</v>
      </c>
      <c r="L255" s="76">
        <f t="shared" si="82"/>
        <v>0.4</v>
      </c>
      <c r="M255" s="76">
        <f t="shared" si="82"/>
        <v>0.01</v>
      </c>
      <c r="N255" s="66" t="str">
        <f t="shared" si="82"/>
        <v>% reduction in fuel use</v>
      </c>
      <c r="O255" s="63" t="s">
        <v>630</v>
      </c>
      <c r="P255" s="63" t="s">
        <v>324</v>
      </c>
      <c r="Q255" s="12" t="s">
        <v>325</v>
      </c>
      <c r="R255" s="63" t="s">
        <v>92</v>
      </c>
      <c r="S255" s="63"/>
    </row>
    <row r="256" spans="1:19" ht="135" x14ac:dyDescent="0.25">
      <c r="A256" s="63" t="s">
        <v>35</v>
      </c>
      <c r="B256" s="66" t="str">
        <f t="shared" si="80"/>
        <v>Fuel Use Reduction</v>
      </c>
      <c r="C256" s="63" t="s">
        <v>385</v>
      </c>
      <c r="D256" s="63"/>
      <c r="E256" s="63"/>
      <c r="F256" s="63" t="s">
        <v>34</v>
      </c>
      <c r="G256" s="63"/>
      <c r="H256" s="64">
        <v>120</v>
      </c>
      <c r="I256" s="66" t="str">
        <f t="shared" si="81"/>
        <v>R&amp;D Fuel Use Reductions</v>
      </c>
      <c r="J256" s="63" t="s">
        <v>57</v>
      </c>
      <c r="K256" s="71">
        <v>0</v>
      </c>
      <c r="L256" s="71">
        <v>0.4</v>
      </c>
      <c r="M256" s="70">
        <v>0.01</v>
      </c>
      <c r="N256" s="63" t="s">
        <v>43</v>
      </c>
      <c r="O256" s="63" t="s">
        <v>631</v>
      </c>
      <c r="P256" s="63" t="s">
        <v>324</v>
      </c>
      <c r="Q256" s="12" t="s">
        <v>325</v>
      </c>
      <c r="R256" s="63" t="s">
        <v>92</v>
      </c>
      <c r="S256" s="63"/>
    </row>
    <row r="257" spans="1:19" ht="135" x14ac:dyDescent="0.25">
      <c r="A257" s="63" t="s">
        <v>35</v>
      </c>
      <c r="B257" s="66" t="str">
        <f t="shared" si="80"/>
        <v>Fuel Use Reduction</v>
      </c>
      <c r="C257" s="63" t="s">
        <v>386</v>
      </c>
      <c r="D257" s="63" t="s">
        <v>689</v>
      </c>
      <c r="E257" s="63"/>
      <c r="F257" s="12" t="s">
        <v>695</v>
      </c>
      <c r="G257" s="63"/>
      <c r="H257" s="64">
        <v>121</v>
      </c>
      <c r="I257" s="66" t="str">
        <f t="shared" si="81"/>
        <v>R&amp;D Fuel Use Reductions</v>
      </c>
      <c r="J257" s="63" t="s">
        <v>57</v>
      </c>
      <c r="K257" s="71">
        <v>0</v>
      </c>
      <c r="L257" s="71">
        <v>0.4</v>
      </c>
      <c r="M257" s="70">
        <v>0.01</v>
      </c>
      <c r="N257" s="63" t="s">
        <v>43</v>
      </c>
      <c r="O257" s="63" t="s">
        <v>632</v>
      </c>
      <c r="P257" s="63" t="s">
        <v>324</v>
      </c>
      <c r="Q257" s="12" t="s">
        <v>325</v>
      </c>
      <c r="R257" s="63" t="s">
        <v>92</v>
      </c>
      <c r="S257" s="63"/>
    </row>
    <row r="258" spans="1:19" ht="135" x14ac:dyDescent="0.25">
      <c r="A258" s="66" t="str">
        <f>A$257</f>
        <v>R&amp;D</v>
      </c>
      <c r="B258" s="66" t="str">
        <f t="shared" ref="B258:C267" si="83">B$257</f>
        <v>Fuel Use Reduction</v>
      </c>
      <c r="C258" s="66" t="str">
        <f t="shared" si="83"/>
        <v>RnD Electricity Fuel Use Perc Reduction</v>
      </c>
      <c r="D258" s="12" t="s">
        <v>94</v>
      </c>
      <c r="E258" s="66"/>
      <c r="F258" s="12" t="s">
        <v>429</v>
      </c>
      <c r="G258" s="63"/>
      <c r="H258" s="64">
        <v>122</v>
      </c>
      <c r="I258" s="66" t="str">
        <f t="shared" si="81"/>
        <v>R&amp;D Fuel Use Reductions</v>
      </c>
      <c r="J258" s="63" t="s">
        <v>57</v>
      </c>
      <c r="K258" s="76">
        <f t="shared" ref="K258:N259" si="84">K$257</f>
        <v>0</v>
      </c>
      <c r="L258" s="76">
        <f t="shared" si="84"/>
        <v>0.4</v>
      </c>
      <c r="M258" s="76">
        <f t="shared" si="84"/>
        <v>0.01</v>
      </c>
      <c r="N258" s="66" t="str">
        <f t="shared" si="84"/>
        <v>% reduction in fuel use</v>
      </c>
      <c r="O258" s="63" t="s">
        <v>633</v>
      </c>
      <c r="P258" s="63" t="s">
        <v>324</v>
      </c>
      <c r="Q258" s="12" t="s">
        <v>325</v>
      </c>
      <c r="R258" s="63" t="s">
        <v>92</v>
      </c>
      <c r="S258" s="63"/>
    </row>
    <row r="259" spans="1:19" ht="135" x14ac:dyDescent="0.25">
      <c r="A259" s="66" t="str">
        <f t="shared" ref="A259:C266" si="85">A$257</f>
        <v>R&amp;D</v>
      </c>
      <c r="B259" s="66" t="str">
        <f t="shared" si="83"/>
        <v>Fuel Use Reduction</v>
      </c>
      <c r="C259" s="66" t="str">
        <f t="shared" si="83"/>
        <v>RnD Electricity Fuel Use Perc Reduction</v>
      </c>
      <c r="D259" s="12" t="s">
        <v>95</v>
      </c>
      <c r="E259" s="66"/>
      <c r="F259" s="12" t="s">
        <v>430</v>
      </c>
      <c r="G259" s="63"/>
      <c r="H259" s="64">
        <v>123</v>
      </c>
      <c r="I259" s="66" t="str">
        <f t="shared" si="81"/>
        <v>R&amp;D Fuel Use Reductions</v>
      </c>
      <c r="J259" s="63" t="s">
        <v>57</v>
      </c>
      <c r="K259" s="76">
        <f t="shared" si="84"/>
        <v>0</v>
      </c>
      <c r="L259" s="76">
        <f t="shared" si="84"/>
        <v>0.4</v>
      </c>
      <c r="M259" s="76">
        <f t="shared" si="84"/>
        <v>0.01</v>
      </c>
      <c r="N259" s="66" t="str">
        <f t="shared" si="84"/>
        <v>% reduction in fuel use</v>
      </c>
      <c r="O259" s="63" t="s">
        <v>634</v>
      </c>
      <c r="P259" s="63" t="s">
        <v>324</v>
      </c>
      <c r="Q259" s="12" t="s">
        <v>325</v>
      </c>
      <c r="R259" s="63" t="s">
        <v>92</v>
      </c>
      <c r="S259" s="63"/>
    </row>
    <row r="260" spans="1:19" ht="30" x14ac:dyDescent="0.25">
      <c r="A260" s="66" t="str">
        <f t="shared" si="85"/>
        <v>R&amp;D</v>
      </c>
      <c r="B260" s="66" t="str">
        <f t="shared" si="83"/>
        <v>Fuel Use Reduction</v>
      </c>
      <c r="C260" s="66" t="str">
        <f t="shared" si="83"/>
        <v>RnD Electricity Fuel Use Perc Reduction</v>
      </c>
      <c r="D260" s="12" t="s">
        <v>96</v>
      </c>
      <c r="E260" s="66"/>
      <c r="F260" s="12" t="s">
        <v>431</v>
      </c>
      <c r="G260" s="63"/>
      <c r="H260" s="64" t="s">
        <v>246</v>
      </c>
      <c r="I260" s="66" t="str">
        <f t="shared" si="81"/>
        <v>R&amp;D Fuel Use Reductions</v>
      </c>
      <c r="J260" s="63" t="s">
        <v>58</v>
      </c>
      <c r="K260" s="76"/>
      <c r="L260" s="76"/>
      <c r="M260" s="76"/>
      <c r="N260" s="66"/>
      <c r="O260" s="63"/>
      <c r="P260" s="63"/>
      <c r="Q260" s="12"/>
      <c r="R260" s="63"/>
      <c r="S260" s="63"/>
    </row>
    <row r="261" spans="1:19" ht="30" x14ac:dyDescent="0.25">
      <c r="A261" s="66" t="str">
        <f t="shared" si="85"/>
        <v>R&amp;D</v>
      </c>
      <c r="B261" s="66" t="str">
        <f t="shared" si="83"/>
        <v>Fuel Use Reduction</v>
      </c>
      <c r="C261" s="66" t="str">
        <f t="shared" si="83"/>
        <v>RnD Electricity Fuel Use Perc Reduction</v>
      </c>
      <c r="D261" s="12" t="s">
        <v>690</v>
      </c>
      <c r="E261" s="66"/>
      <c r="F261" s="12" t="s">
        <v>697</v>
      </c>
      <c r="G261" s="63"/>
      <c r="H261" s="64" t="s">
        <v>246</v>
      </c>
      <c r="I261" s="66" t="str">
        <f t="shared" si="81"/>
        <v>R&amp;D Fuel Use Reductions</v>
      </c>
      <c r="J261" s="63" t="s">
        <v>58</v>
      </c>
      <c r="K261" s="76"/>
      <c r="L261" s="76"/>
      <c r="M261" s="76"/>
      <c r="N261" s="66"/>
      <c r="O261" s="63"/>
      <c r="P261" s="63"/>
      <c r="Q261" s="12"/>
      <c r="R261" s="63"/>
      <c r="S261" s="63"/>
    </row>
    <row r="262" spans="1:19" ht="30" x14ac:dyDescent="0.25">
      <c r="A262" s="66" t="str">
        <f t="shared" si="85"/>
        <v>R&amp;D</v>
      </c>
      <c r="B262" s="66" t="str">
        <f t="shared" si="83"/>
        <v>Fuel Use Reduction</v>
      </c>
      <c r="C262" s="66" t="str">
        <f t="shared" si="83"/>
        <v>RnD Electricity Fuel Use Perc Reduction</v>
      </c>
      <c r="D262" s="12" t="s">
        <v>97</v>
      </c>
      <c r="E262" s="66"/>
      <c r="F262" s="12" t="s">
        <v>432</v>
      </c>
      <c r="G262" s="63"/>
      <c r="H262" s="64" t="s">
        <v>246</v>
      </c>
      <c r="I262" s="66" t="str">
        <f t="shared" si="81"/>
        <v>R&amp;D Fuel Use Reductions</v>
      </c>
      <c r="J262" s="63" t="s">
        <v>58</v>
      </c>
      <c r="K262" s="76"/>
      <c r="L262" s="76"/>
      <c r="M262" s="76"/>
      <c r="N262" s="66"/>
      <c r="O262" s="63"/>
      <c r="P262" s="63"/>
      <c r="Q262" s="12"/>
      <c r="R262" s="63"/>
      <c r="S262" s="63"/>
    </row>
    <row r="263" spans="1:19" ht="30" x14ac:dyDescent="0.25">
      <c r="A263" s="66" t="str">
        <f t="shared" si="85"/>
        <v>R&amp;D</v>
      </c>
      <c r="B263" s="66" t="str">
        <f t="shared" si="83"/>
        <v>Fuel Use Reduction</v>
      </c>
      <c r="C263" s="66" t="str">
        <f t="shared" si="83"/>
        <v>RnD Electricity Fuel Use Perc Reduction</v>
      </c>
      <c r="D263" s="12" t="s">
        <v>98</v>
      </c>
      <c r="E263" s="66"/>
      <c r="F263" s="12" t="s">
        <v>433</v>
      </c>
      <c r="G263" s="63"/>
      <c r="H263" s="64" t="s">
        <v>246</v>
      </c>
      <c r="I263" s="66" t="str">
        <f t="shared" si="81"/>
        <v>R&amp;D Fuel Use Reductions</v>
      </c>
      <c r="J263" s="63" t="s">
        <v>58</v>
      </c>
      <c r="K263" s="76"/>
      <c r="L263" s="76"/>
      <c r="M263" s="76"/>
      <c r="N263" s="66"/>
      <c r="O263" s="63"/>
      <c r="P263" s="63"/>
      <c r="Q263" s="12"/>
      <c r="R263" s="63"/>
      <c r="S263" s="63"/>
    </row>
    <row r="264" spans="1:19" ht="135" x14ac:dyDescent="0.25">
      <c r="A264" s="66" t="str">
        <f t="shared" si="85"/>
        <v>R&amp;D</v>
      </c>
      <c r="B264" s="66" t="str">
        <f t="shared" si="83"/>
        <v>Fuel Use Reduction</v>
      </c>
      <c r="C264" s="66" t="str">
        <f t="shared" si="83"/>
        <v>RnD Electricity Fuel Use Perc Reduction</v>
      </c>
      <c r="D264" s="12" t="s">
        <v>99</v>
      </c>
      <c r="E264" s="66"/>
      <c r="F264" s="12" t="s">
        <v>434</v>
      </c>
      <c r="G264" s="63"/>
      <c r="H264" s="64">
        <v>124</v>
      </c>
      <c r="I264" s="66" t="str">
        <f t="shared" si="81"/>
        <v>R&amp;D Fuel Use Reductions</v>
      </c>
      <c r="J264" s="63" t="s">
        <v>57</v>
      </c>
      <c r="K264" s="76">
        <f t="shared" ref="K264:N265" si="86">K$257</f>
        <v>0</v>
      </c>
      <c r="L264" s="76">
        <f t="shared" si="86"/>
        <v>0.4</v>
      </c>
      <c r="M264" s="76">
        <f t="shared" si="86"/>
        <v>0.01</v>
      </c>
      <c r="N264" s="66" t="str">
        <f t="shared" si="86"/>
        <v>% reduction in fuel use</v>
      </c>
      <c r="O264" s="63" t="s">
        <v>635</v>
      </c>
      <c r="P264" s="63" t="s">
        <v>324</v>
      </c>
      <c r="Q264" s="12" t="s">
        <v>325</v>
      </c>
      <c r="R264" s="63" t="s">
        <v>92</v>
      </c>
      <c r="S264" s="63"/>
    </row>
    <row r="265" spans="1:19" ht="135" x14ac:dyDescent="0.25">
      <c r="A265" s="66" t="str">
        <f t="shared" si="85"/>
        <v>R&amp;D</v>
      </c>
      <c r="B265" s="66" t="str">
        <f t="shared" si="85"/>
        <v>Fuel Use Reduction</v>
      </c>
      <c r="C265" s="66" t="str">
        <f t="shared" si="85"/>
        <v>RnD Electricity Fuel Use Perc Reduction</v>
      </c>
      <c r="D265" s="12" t="s">
        <v>681</v>
      </c>
      <c r="E265" s="66"/>
      <c r="F265" s="12" t="s">
        <v>683</v>
      </c>
      <c r="G265" s="63"/>
      <c r="H265" s="64">
        <v>181</v>
      </c>
      <c r="I265" s="66" t="str">
        <f t="shared" si="81"/>
        <v>R&amp;D Fuel Use Reductions</v>
      </c>
      <c r="J265" s="63" t="s">
        <v>57</v>
      </c>
      <c r="K265" s="76">
        <f t="shared" si="86"/>
        <v>0</v>
      </c>
      <c r="L265" s="76">
        <f t="shared" si="86"/>
        <v>0.4</v>
      </c>
      <c r="M265" s="76">
        <f t="shared" si="86"/>
        <v>0.01</v>
      </c>
      <c r="N265" s="66" t="str">
        <f t="shared" si="86"/>
        <v>% reduction in fuel use</v>
      </c>
      <c r="O265" s="63" t="s">
        <v>685</v>
      </c>
      <c r="P265" s="63" t="s">
        <v>324</v>
      </c>
      <c r="Q265" s="12" t="s">
        <v>325</v>
      </c>
      <c r="R265" s="63" t="s">
        <v>92</v>
      </c>
      <c r="S265" s="63"/>
    </row>
    <row r="266" spans="1:19" ht="30" x14ac:dyDescent="0.25">
      <c r="A266" s="66" t="str">
        <f t="shared" si="85"/>
        <v>R&amp;D</v>
      </c>
      <c r="B266" s="66" t="str">
        <f t="shared" si="85"/>
        <v>Fuel Use Reduction</v>
      </c>
      <c r="C266" s="66" t="str">
        <f t="shared" si="85"/>
        <v>RnD Electricity Fuel Use Perc Reduction</v>
      </c>
      <c r="D266" s="12" t="s">
        <v>698</v>
      </c>
      <c r="E266" s="66"/>
      <c r="F266" s="12" t="s">
        <v>700</v>
      </c>
      <c r="G266" s="63"/>
      <c r="H266" s="64"/>
      <c r="I266" s="66" t="str">
        <f t="shared" si="81"/>
        <v>R&amp;D Fuel Use Reductions</v>
      </c>
      <c r="J266" s="63" t="s">
        <v>58</v>
      </c>
      <c r="K266" s="76"/>
      <c r="L266" s="76"/>
      <c r="M266" s="76"/>
      <c r="N266" s="66"/>
      <c r="O266" s="63"/>
      <c r="P266" s="63"/>
      <c r="Q266" s="12"/>
      <c r="R266" s="63"/>
      <c r="S266" s="63"/>
    </row>
    <row r="267" spans="1:19" ht="135" x14ac:dyDescent="0.25">
      <c r="A267" s="63" t="s">
        <v>35</v>
      </c>
      <c r="B267" s="66" t="str">
        <f t="shared" si="83"/>
        <v>Fuel Use Reduction</v>
      </c>
      <c r="C267" s="63" t="s">
        <v>387</v>
      </c>
      <c r="D267" s="63" t="s">
        <v>159</v>
      </c>
      <c r="E267" s="63"/>
      <c r="F267" s="12" t="s">
        <v>435</v>
      </c>
      <c r="G267" s="63"/>
      <c r="H267" s="64">
        <v>125</v>
      </c>
      <c r="I267" s="66" t="str">
        <f t="shared" si="81"/>
        <v>R&amp;D Fuel Use Reductions</v>
      </c>
      <c r="J267" s="63" t="s">
        <v>57</v>
      </c>
      <c r="K267" s="71">
        <v>0</v>
      </c>
      <c r="L267" s="71">
        <v>0.4</v>
      </c>
      <c r="M267" s="70">
        <v>0.01</v>
      </c>
      <c r="N267" s="63" t="s">
        <v>43</v>
      </c>
      <c r="O267" s="63" t="s">
        <v>636</v>
      </c>
      <c r="P267" s="63" t="s">
        <v>324</v>
      </c>
      <c r="Q267" s="12" t="s">
        <v>325</v>
      </c>
      <c r="R267" s="63" t="s">
        <v>92</v>
      </c>
      <c r="S267" s="63"/>
    </row>
    <row r="268" spans="1:19" ht="135" x14ac:dyDescent="0.25">
      <c r="A268" s="66" t="str">
        <f>A$267</f>
        <v>R&amp;D</v>
      </c>
      <c r="B268" s="66" t="str">
        <f t="shared" ref="B268:C275" si="87">B$267</f>
        <v>Fuel Use Reduction</v>
      </c>
      <c r="C268" s="66" t="str">
        <f t="shared" si="87"/>
        <v>RnD Industry Fuel Use Perc Reduction</v>
      </c>
      <c r="D268" s="12" t="s">
        <v>160</v>
      </c>
      <c r="E268" s="63"/>
      <c r="F268" s="12" t="s">
        <v>436</v>
      </c>
      <c r="G268" s="63"/>
      <c r="H268" s="64">
        <v>126</v>
      </c>
      <c r="I268" s="66" t="str">
        <f t="shared" si="81"/>
        <v>R&amp;D Fuel Use Reductions</v>
      </c>
      <c r="J268" s="63" t="s">
        <v>57</v>
      </c>
      <c r="K268" s="76">
        <f t="shared" ref="K268:N274" si="88">K$267</f>
        <v>0</v>
      </c>
      <c r="L268" s="76">
        <f t="shared" si="88"/>
        <v>0.4</v>
      </c>
      <c r="M268" s="76">
        <f t="shared" si="88"/>
        <v>0.01</v>
      </c>
      <c r="N268" s="66" t="str">
        <f t="shared" si="88"/>
        <v>% reduction in fuel use</v>
      </c>
      <c r="O268" s="63" t="s">
        <v>637</v>
      </c>
      <c r="P268" s="63" t="s">
        <v>324</v>
      </c>
      <c r="Q268" s="12" t="s">
        <v>325</v>
      </c>
      <c r="R268" s="63" t="s">
        <v>92</v>
      </c>
      <c r="S268" s="63"/>
    </row>
    <row r="269" spans="1:19" ht="135" x14ac:dyDescent="0.25">
      <c r="A269" s="66" t="str">
        <f t="shared" ref="A269:A274" si="89">A$267</f>
        <v>R&amp;D</v>
      </c>
      <c r="B269" s="66" t="str">
        <f t="shared" si="87"/>
        <v>Fuel Use Reduction</v>
      </c>
      <c r="C269" s="66" t="str">
        <f t="shared" si="87"/>
        <v>RnD Industry Fuel Use Perc Reduction</v>
      </c>
      <c r="D269" s="12" t="s">
        <v>161</v>
      </c>
      <c r="E269" s="63"/>
      <c r="F269" s="12" t="s">
        <v>437</v>
      </c>
      <c r="G269" s="63"/>
      <c r="H269" s="64">
        <v>127</v>
      </c>
      <c r="I269" s="66" t="str">
        <f t="shared" si="81"/>
        <v>R&amp;D Fuel Use Reductions</v>
      </c>
      <c r="J269" s="63" t="s">
        <v>57</v>
      </c>
      <c r="K269" s="76">
        <f t="shared" si="88"/>
        <v>0</v>
      </c>
      <c r="L269" s="76">
        <f t="shared" si="88"/>
        <v>0.4</v>
      </c>
      <c r="M269" s="76">
        <f t="shared" si="88"/>
        <v>0.01</v>
      </c>
      <c r="N269" s="66" t="str">
        <f t="shared" si="88"/>
        <v>% reduction in fuel use</v>
      </c>
      <c r="O269" s="63" t="s">
        <v>638</v>
      </c>
      <c r="P269" s="63" t="s">
        <v>324</v>
      </c>
      <c r="Q269" s="12" t="s">
        <v>325</v>
      </c>
      <c r="R269" s="63" t="s">
        <v>92</v>
      </c>
      <c r="S269" s="63"/>
    </row>
    <row r="270" spans="1:19" ht="135" x14ac:dyDescent="0.25">
      <c r="A270" s="66" t="str">
        <f t="shared" si="89"/>
        <v>R&amp;D</v>
      </c>
      <c r="B270" s="66" t="str">
        <f t="shared" si="87"/>
        <v>Fuel Use Reduction</v>
      </c>
      <c r="C270" s="66" t="str">
        <f t="shared" si="87"/>
        <v>RnD Industry Fuel Use Perc Reduction</v>
      </c>
      <c r="D270" s="12" t="s">
        <v>162</v>
      </c>
      <c r="E270" s="63"/>
      <c r="F270" s="12" t="s">
        <v>438</v>
      </c>
      <c r="G270" s="63"/>
      <c r="H270" s="64">
        <v>128</v>
      </c>
      <c r="I270" s="66" t="str">
        <f t="shared" si="81"/>
        <v>R&amp;D Fuel Use Reductions</v>
      </c>
      <c r="J270" s="63" t="s">
        <v>57</v>
      </c>
      <c r="K270" s="76">
        <f t="shared" si="88"/>
        <v>0</v>
      </c>
      <c r="L270" s="76">
        <f t="shared" si="88"/>
        <v>0.4</v>
      </c>
      <c r="M270" s="76">
        <f t="shared" si="88"/>
        <v>0.01</v>
      </c>
      <c r="N270" s="66" t="str">
        <f t="shared" si="88"/>
        <v>% reduction in fuel use</v>
      </c>
      <c r="O270" s="63" t="s">
        <v>639</v>
      </c>
      <c r="P270" s="63" t="s">
        <v>324</v>
      </c>
      <c r="Q270" s="12" t="s">
        <v>325</v>
      </c>
      <c r="R270" s="63" t="s">
        <v>92</v>
      </c>
      <c r="S270" s="63"/>
    </row>
    <row r="271" spans="1:19" ht="135" x14ac:dyDescent="0.25">
      <c r="A271" s="66" t="str">
        <f t="shared" si="89"/>
        <v>R&amp;D</v>
      </c>
      <c r="B271" s="66" t="str">
        <f t="shared" si="87"/>
        <v>Fuel Use Reduction</v>
      </c>
      <c r="C271" s="66" t="str">
        <f t="shared" si="87"/>
        <v>RnD Industry Fuel Use Perc Reduction</v>
      </c>
      <c r="D271" s="12" t="s">
        <v>163</v>
      </c>
      <c r="E271" s="63"/>
      <c r="F271" s="12" t="s">
        <v>439</v>
      </c>
      <c r="G271" s="63"/>
      <c r="H271" s="64">
        <v>129</v>
      </c>
      <c r="I271" s="66" t="str">
        <f t="shared" si="81"/>
        <v>R&amp;D Fuel Use Reductions</v>
      </c>
      <c r="J271" s="63" t="s">
        <v>57</v>
      </c>
      <c r="K271" s="76">
        <f t="shared" si="88"/>
        <v>0</v>
      </c>
      <c r="L271" s="76">
        <f t="shared" si="88"/>
        <v>0.4</v>
      </c>
      <c r="M271" s="76">
        <f t="shared" si="88"/>
        <v>0.01</v>
      </c>
      <c r="N271" s="66" t="str">
        <f t="shared" si="88"/>
        <v>% reduction in fuel use</v>
      </c>
      <c r="O271" s="63" t="s">
        <v>640</v>
      </c>
      <c r="P271" s="63" t="s">
        <v>324</v>
      </c>
      <c r="Q271" s="12" t="s">
        <v>325</v>
      </c>
      <c r="R271" s="63" t="s">
        <v>92</v>
      </c>
      <c r="S271" s="63"/>
    </row>
    <row r="272" spans="1:19" ht="135" x14ac:dyDescent="0.25">
      <c r="A272" s="66" t="str">
        <f t="shared" si="89"/>
        <v>R&amp;D</v>
      </c>
      <c r="B272" s="66" t="str">
        <f t="shared" si="87"/>
        <v>Fuel Use Reduction</v>
      </c>
      <c r="C272" s="66" t="str">
        <f t="shared" si="87"/>
        <v>RnD Industry Fuel Use Perc Reduction</v>
      </c>
      <c r="D272" s="12" t="s">
        <v>164</v>
      </c>
      <c r="E272" s="63"/>
      <c r="F272" s="12" t="s">
        <v>440</v>
      </c>
      <c r="G272" s="63"/>
      <c r="H272" s="64">
        <v>130</v>
      </c>
      <c r="I272" s="66" t="str">
        <f t="shared" si="81"/>
        <v>R&amp;D Fuel Use Reductions</v>
      </c>
      <c r="J272" s="63" t="s">
        <v>57</v>
      </c>
      <c r="K272" s="76">
        <f t="shared" si="88"/>
        <v>0</v>
      </c>
      <c r="L272" s="76">
        <f t="shared" si="88"/>
        <v>0.4</v>
      </c>
      <c r="M272" s="76">
        <f t="shared" si="88"/>
        <v>0.01</v>
      </c>
      <c r="N272" s="66" t="str">
        <f t="shared" si="88"/>
        <v>% reduction in fuel use</v>
      </c>
      <c r="O272" s="63" t="s">
        <v>641</v>
      </c>
      <c r="P272" s="63" t="s">
        <v>324</v>
      </c>
      <c r="Q272" s="12" t="s">
        <v>325</v>
      </c>
      <c r="R272" s="63" t="s">
        <v>92</v>
      </c>
      <c r="S272" s="63"/>
    </row>
    <row r="273" spans="1:19" ht="135" x14ac:dyDescent="0.25">
      <c r="A273" s="66" t="str">
        <f t="shared" si="89"/>
        <v>R&amp;D</v>
      </c>
      <c r="B273" s="66" t="str">
        <f t="shared" si="87"/>
        <v>Fuel Use Reduction</v>
      </c>
      <c r="C273" s="66" t="str">
        <f t="shared" si="87"/>
        <v>RnD Industry Fuel Use Perc Reduction</v>
      </c>
      <c r="D273" s="12" t="s">
        <v>165</v>
      </c>
      <c r="E273" s="63"/>
      <c r="F273" s="12" t="s">
        <v>441</v>
      </c>
      <c r="G273" s="63"/>
      <c r="H273" s="64">
        <v>131</v>
      </c>
      <c r="I273" s="66" t="str">
        <f t="shared" si="81"/>
        <v>R&amp;D Fuel Use Reductions</v>
      </c>
      <c r="J273" s="63" t="s">
        <v>57</v>
      </c>
      <c r="K273" s="76">
        <f t="shared" si="88"/>
        <v>0</v>
      </c>
      <c r="L273" s="76">
        <f t="shared" si="88"/>
        <v>0.4</v>
      </c>
      <c r="M273" s="76">
        <f t="shared" si="88"/>
        <v>0.01</v>
      </c>
      <c r="N273" s="66" t="str">
        <f t="shared" si="88"/>
        <v>% reduction in fuel use</v>
      </c>
      <c r="O273" s="63" t="s">
        <v>642</v>
      </c>
      <c r="P273" s="63" t="s">
        <v>324</v>
      </c>
      <c r="Q273" s="12" t="s">
        <v>325</v>
      </c>
      <c r="R273" s="63" t="s">
        <v>92</v>
      </c>
      <c r="S273" s="63"/>
    </row>
    <row r="274" spans="1:19" ht="135" x14ac:dyDescent="0.25">
      <c r="A274" s="66" t="str">
        <f t="shared" si="89"/>
        <v>R&amp;D</v>
      </c>
      <c r="B274" s="66" t="str">
        <f t="shared" si="87"/>
        <v>Fuel Use Reduction</v>
      </c>
      <c r="C274" s="66" t="str">
        <f t="shared" si="87"/>
        <v>RnD Industry Fuel Use Perc Reduction</v>
      </c>
      <c r="D274" s="12" t="s">
        <v>166</v>
      </c>
      <c r="E274" s="63"/>
      <c r="F274" s="12" t="s">
        <v>442</v>
      </c>
      <c r="G274" s="63"/>
      <c r="H274" s="64">
        <v>132</v>
      </c>
      <c r="I274" s="66" t="str">
        <f t="shared" si="81"/>
        <v>R&amp;D Fuel Use Reductions</v>
      </c>
      <c r="J274" s="63" t="s">
        <v>57</v>
      </c>
      <c r="K274" s="76">
        <f t="shared" si="88"/>
        <v>0</v>
      </c>
      <c r="L274" s="76">
        <f t="shared" si="88"/>
        <v>0.4</v>
      </c>
      <c r="M274" s="76">
        <f t="shared" si="88"/>
        <v>0.01</v>
      </c>
      <c r="N274" s="66" t="str">
        <f t="shared" si="88"/>
        <v>% reduction in fuel use</v>
      </c>
      <c r="O274" s="63" t="s">
        <v>643</v>
      </c>
      <c r="P274" s="63" t="s">
        <v>324</v>
      </c>
      <c r="Q274" s="12" t="s">
        <v>325</v>
      </c>
      <c r="R274" s="63" t="s">
        <v>92</v>
      </c>
      <c r="S274" s="63"/>
    </row>
    <row r="275" spans="1:19" ht="135" x14ac:dyDescent="0.25">
      <c r="A275" s="63" t="s">
        <v>35</v>
      </c>
      <c r="B275" s="66" t="str">
        <f t="shared" si="87"/>
        <v>Fuel Use Reduction</v>
      </c>
      <c r="C275" s="63" t="s">
        <v>388</v>
      </c>
      <c r="D275" s="63" t="s">
        <v>51</v>
      </c>
      <c r="E275" s="63"/>
      <c r="F275" s="63" t="s">
        <v>443</v>
      </c>
      <c r="G275" s="63"/>
      <c r="H275" s="64">
        <v>133</v>
      </c>
      <c r="I275" s="66" t="str">
        <f t="shared" si="81"/>
        <v>R&amp;D Fuel Use Reductions</v>
      </c>
      <c r="J275" s="63" t="s">
        <v>57</v>
      </c>
      <c r="K275" s="71">
        <v>0</v>
      </c>
      <c r="L275" s="71">
        <v>0.4</v>
      </c>
      <c r="M275" s="70">
        <v>0.01</v>
      </c>
      <c r="N275" s="63" t="s">
        <v>43</v>
      </c>
      <c r="O275" s="63" t="s">
        <v>644</v>
      </c>
      <c r="P275" s="63" t="s">
        <v>324</v>
      </c>
      <c r="Q275" s="12" t="s">
        <v>325</v>
      </c>
      <c r="R275" s="63" t="s">
        <v>92</v>
      </c>
      <c r="S275" s="63"/>
    </row>
    <row r="276" spans="1:19" ht="135" x14ac:dyDescent="0.25">
      <c r="A276" s="66" t="str">
        <f>A$275</f>
        <v>R&amp;D</v>
      </c>
      <c r="B276" s="66" t="str">
        <f t="shared" ref="B276:C280" si="90">B$275</f>
        <v>Fuel Use Reduction</v>
      </c>
      <c r="C276" s="66" t="str">
        <f t="shared" si="90"/>
        <v>RnD Transportation Fuel Use Perc Reduction</v>
      </c>
      <c r="D276" s="63" t="s">
        <v>52</v>
      </c>
      <c r="E276" s="63"/>
      <c r="F276" s="63" t="s">
        <v>444</v>
      </c>
      <c r="G276" s="63"/>
      <c r="H276" s="64">
        <v>134</v>
      </c>
      <c r="I276" s="66" t="str">
        <f t="shared" si="81"/>
        <v>R&amp;D Fuel Use Reductions</v>
      </c>
      <c r="J276" s="63" t="s">
        <v>57</v>
      </c>
      <c r="K276" s="76">
        <f t="shared" ref="K276:N280" si="91">K$275</f>
        <v>0</v>
      </c>
      <c r="L276" s="76">
        <f t="shared" si="91"/>
        <v>0.4</v>
      </c>
      <c r="M276" s="76">
        <f t="shared" si="91"/>
        <v>0.01</v>
      </c>
      <c r="N276" s="66" t="str">
        <f t="shared" si="91"/>
        <v>% reduction in fuel use</v>
      </c>
      <c r="O276" s="63" t="s">
        <v>645</v>
      </c>
      <c r="P276" s="63" t="s">
        <v>324</v>
      </c>
      <c r="Q276" s="12" t="s">
        <v>325</v>
      </c>
      <c r="R276" s="63" t="s">
        <v>92</v>
      </c>
      <c r="S276" s="63"/>
    </row>
    <row r="277" spans="1:19" ht="135" x14ac:dyDescent="0.25">
      <c r="A277" s="66" t="str">
        <f>A$275</f>
        <v>R&amp;D</v>
      </c>
      <c r="B277" s="66" t="str">
        <f t="shared" si="90"/>
        <v>Fuel Use Reduction</v>
      </c>
      <c r="C277" s="66" t="str">
        <f t="shared" si="90"/>
        <v>RnD Transportation Fuel Use Perc Reduction</v>
      </c>
      <c r="D277" s="63" t="s">
        <v>53</v>
      </c>
      <c r="E277" s="63"/>
      <c r="F277" s="63" t="s">
        <v>445</v>
      </c>
      <c r="G277" s="63"/>
      <c r="H277" s="64">
        <v>135</v>
      </c>
      <c r="I277" s="66" t="str">
        <f t="shared" si="81"/>
        <v>R&amp;D Fuel Use Reductions</v>
      </c>
      <c r="J277" s="63" t="s">
        <v>57</v>
      </c>
      <c r="K277" s="76">
        <f t="shared" si="91"/>
        <v>0</v>
      </c>
      <c r="L277" s="76">
        <f t="shared" si="91"/>
        <v>0.4</v>
      </c>
      <c r="M277" s="76">
        <f t="shared" si="91"/>
        <v>0.01</v>
      </c>
      <c r="N277" s="66" t="str">
        <f t="shared" si="91"/>
        <v>% reduction in fuel use</v>
      </c>
      <c r="O277" s="63" t="s">
        <v>646</v>
      </c>
      <c r="P277" s="63" t="s">
        <v>324</v>
      </c>
      <c r="Q277" s="12" t="s">
        <v>325</v>
      </c>
      <c r="R277" s="63" t="s">
        <v>92</v>
      </c>
      <c r="S277" s="63"/>
    </row>
    <row r="278" spans="1:19" ht="135" x14ac:dyDescent="0.25">
      <c r="A278" s="66" t="str">
        <f>A$275</f>
        <v>R&amp;D</v>
      </c>
      <c r="B278" s="66" t="str">
        <f t="shared" si="90"/>
        <v>Fuel Use Reduction</v>
      </c>
      <c r="C278" s="66" t="str">
        <f t="shared" si="90"/>
        <v>RnD Transportation Fuel Use Perc Reduction</v>
      </c>
      <c r="D278" s="63" t="s">
        <v>54</v>
      </c>
      <c r="E278" s="63"/>
      <c r="F278" s="63" t="s">
        <v>446</v>
      </c>
      <c r="G278" s="63"/>
      <c r="H278" s="64">
        <v>136</v>
      </c>
      <c r="I278" s="66" t="str">
        <f t="shared" si="81"/>
        <v>R&amp;D Fuel Use Reductions</v>
      </c>
      <c r="J278" s="63" t="s">
        <v>57</v>
      </c>
      <c r="K278" s="76">
        <f t="shared" si="91"/>
        <v>0</v>
      </c>
      <c r="L278" s="76">
        <f t="shared" si="91"/>
        <v>0.4</v>
      </c>
      <c r="M278" s="76">
        <f t="shared" si="91"/>
        <v>0.01</v>
      </c>
      <c r="N278" s="66" t="str">
        <f t="shared" si="91"/>
        <v>% reduction in fuel use</v>
      </c>
      <c r="O278" s="63" t="s">
        <v>647</v>
      </c>
      <c r="P278" s="63" t="s">
        <v>324</v>
      </c>
      <c r="Q278" s="12" t="s">
        <v>325</v>
      </c>
      <c r="R278" s="63" t="s">
        <v>92</v>
      </c>
      <c r="S278" s="63"/>
    </row>
    <row r="279" spans="1:19" ht="135" x14ac:dyDescent="0.25">
      <c r="A279" s="66" t="str">
        <f>A$275</f>
        <v>R&amp;D</v>
      </c>
      <c r="B279" s="66" t="str">
        <f t="shared" si="90"/>
        <v>Fuel Use Reduction</v>
      </c>
      <c r="C279" s="66" t="str">
        <f t="shared" si="90"/>
        <v>RnD Transportation Fuel Use Perc Reduction</v>
      </c>
      <c r="D279" s="63" t="s">
        <v>55</v>
      </c>
      <c r="E279" s="63"/>
      <c r="F279" s="63" t="s">
        <v>447</v>
      </c>
      <c r="G279" s="63"/>
      <c r="H279" s="64">
        <v>137</v>
      </c>
      <c r="I279" s="66" t="str">
        <f t="shared" si="81"/>
        <v>R&amp;D Fuel Use Reductions</v>
      </c>
      <c r="J279" s="63" t="s">
        <v>57</v>
      </c>
      <c r="K279" s="76">
        <f t="shared" si="91"/>
        <v>0</v>
      </c>
      <c r="L279" s="76">
        <f t="shared" si="91"/>
        <v>0.4</v>
      </c>
      <c r="M279" s="76">
        <f t="shared" si="91"/>
        <v>0.01</v>
      </c>
      <c r="N279" s="66" t="str">
        <f t="shared" si="91"/>
        <v>% reduction in fuel use</v>
      </c>
      <c r="O279" s="63" t="s">
        <v>648</v>
      </c>
      <c r="P279" s="63" t="s">
        <v>324</v>
      </c>
      <c r="Q279" s="12" t="s">
        <v>325</v>
      </c>
      <c r="R279" s="63" t="s">
        <v>92</v>
      </c>
      <c r="S279" s="63"/>
    </row>
    <row r="280" spans="1:19" ht="135" x14ac:dyDescent="0.25">
      <c r="A280" s="66" t="str">
        <f>A$275</f>
        <v>R&amp;D</v>
      </c>
      <c r="B280" s="66" t="str">
        <f t="shared" si="90"/>
        <v>Fuel Use Reduction</v>
      </c>
      <c r="C280" s="66" t="str">
        <f t="shared" si="90"/>
        <v>RnD Transportation Fuel Use Perc Reduction</v>
      </c>
      <c r="D280" s="63" t="s">
        <v>136</v>
      </c>
      <c r="E280" s="63"/>
      <c r="F280" s="63" t="s">
        <v>448</v>
      </c>
      <c r="G280" s="63"/>
      <c r="H280" s="64">
        <v>138</v>
      </c>
      <c r="I280" s="66" t="str">
        <f t="shared" si="81"/>
        <v>R&amp;D Fuel Use Reductions</v>
      </c>
      <c r="J280" s="63" t="s">
        <v>57</v>
      </c>
      <c r="K280" s="76">
        <f t="shared" si="91"/>
        <v>0</v>
      </c>
      <c r="L280" s="76">
        <f t="shared" si="91"/>
        <v>0.4</v>
      </c>
      <c r="M280" s="76">
        <f t="shared" si="91"/>
        <v>0.01</v>
      </c>
      <c r="N280" s="66" t="str">
        <f t="shared" si="91"/>
        <v>% reduction in fuel use</v>
      </c>
      <c r="O280" s="63" t="s">
        <v>649</v>
      </c>
      <c r="P280" s="63" t="s">
        <v>324</v>
      </c>
      <c r="Q280" s="12" t="s">
        <v>325</v>
      </c>
      <c r="R280" s="63" t="s">
        <v>92</v>
      </c>
      <c r="S280" s="63"/>
    </row>
  </sheetData>
  <sortState ref="A119:I139">
    <sortCondition ref="B119:B139"/>
  </sortState>
  <conditionalFormatting sqref="J267:J1048576 J1:J16 J18:J43 J45:J46 J48:J77 J79:J93 J95:J104 J106:J170 J172 J174:J175 J177:J189 J191:J192 J194 J197:J265">
    <cfRule type="containsText" dxfId="1" priority="2" operator="containsText" text="No">
      <formula>NOT(ISERROR(SEARCH("No",J1)))</formula>
    </cfRule>
  </conditionalFormatting>
  <conditionalFormatting sqref="J266">
    <cfRule type="containsText" dxfId="0" priority="1" operator="containsText" text="No">
      <formula>NOT(ISERROR(SEARCH("No",J266)))</formula>
    </cfRule>
  </conditionalFormatting>
  <hyperlinks>
    <hyperlink ref="S168" r:id="rId1" display="https://www.fas.org/sgp/crs/misc/R40562.pdf, p.3, paragraph 1"/>
  </hyperlinks>
  <pageMargins left="0.7" right="0.7" top="0.75" bottom="0.75" header="0.3" footer="0.3"/>
  <pageSetup orientation="portrait" horizontalDpi="1200" verticalDpi="1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pane ySplit="1" topLeftCell="A2" activePane="bottomLeft" state="frozen"/>
      <selection pane="bottomLeft"/>
    </sheetView>
  </sheetViews>
  <sheetFormatPr defaultColWidth="9.140625" defaultRowHeight="15" x14ac:dyDescent="0.25"/>
  <cols>
    <col min="1" max="1" width="59.28515625" style="5" customWidth="1"/>
    <col min="2" max="2" width="24.140625" style="5" customWidth="1"/>
    <col min="3" max="3" width="17.85546875" style="5" customWidth="1"/>
    <col min="4" max="4" width="32.7109375" style="5" customWidth="1"/>
    <col min="5" max="5" width="69" style="5" customWidth="1"/>
    <col min="6" max="7" width="34.28515625" style="5" customWidth="1"/>
    <col min="8" max="16384" width="9.140625" style="5"/>
  </cols>
  <sheetData>
    <row r="1" spans="1:7" s="4" customFormat="1" ht="30" x14ac:dyDescent="0.25">
      <c r="A1" s="57" t="s">
        <v>80</v>
      </c>
      <c r="B1" s="58" t="s">
        <v>77</v>
      </c>
      <c r="C1" s="58" t="s">
        <v>79</v>
      </c>
      <c r="D1" s="58" t="s">
        <v>674</v>
      </c>
      <c r="E1" s="58" t="s">
        <v>78</v>
      </c>
      <c r="F1" s="58" t="s">
        <v>670</v>
      </c>
      <c r="G1" s="86" t="s">
        <v>398</v>
      </c>
    </row>
    <row r="2" spans="1:7" x14ac:dyDescent="0.25">
      <c r="A2" s="63" t="s">
        <v>719</v>
      </c>
      <c r="B2" s="63" t="s">
        <v>81</v>
      </c>
      <c r="C2" s="63" t="s">
        <v>82</v>
      </c>
      <c r="D2" s="63" t="s">
        <v>500</v>
      </c>
      <c r="E2" s="63" t="s">
        <v>229</v>
      </c>
      <c r="F2" s="63"/>
      <c r="G2" s="63"/>
    </row>
    <row r="3" spans="1:7" ht="30" x14ac:dyDescent="0.25">
      <c r="A3" s="63" t="s">
        <v>714</v>
      </c>
      <c r="B3" s="63" t="s">
        <v>83</v>
      </c>
      <c r="C3" s="63" t="s">
        <v>82</v>
      </c>
      <c r="D3" s="63" t="s">
        <v>500</v>
      </c>
      <c r="E3" s="63" t="s">
        <v>824</v>
      </c>
      <c r="F3" s="63" t="s">
        <v>724</v>
      </c>
      <c r="G3" s="63" t="s">
        <v>725</v>
      </c>
    </row>
    <row r="4" spans="1:7" x14ac:dyDescent="0.25">
      <c r="A4" s="63" t="s">
        <v>715</v>
      </c>
      <c r="B4" s="63" t="s">
        <v>83</v>
      </c>
      <c r="C4" s="63" t="s">
        <v>82</v>
      </c>
      <c r="D4" s="63" t="s">
        <v>500</v>
      </c>
      <c r="E4" s="63" t="s">
        <v>825</v>
      </c>
      <c r="F4" s="63" t="s">
        <v>710</v>
      </c>
      <c r="G4" s="63" t="s">
        <v>711</v>
      </c>
    </row>
    <row r="5" spans="1:7" s="2" customFormat="1" x14ac:dyDescent="0.25">
      <c r="A5" s="63" t="s">
        <v>504</v>
      </c>
      <c r="B5" s="63" t="s">
        <v>81</v>
      </c>
      <c r="C5" s="63" t="s">
        <v>662</v>
      </c>
      <c r="D5" s="63" t="s">
        <v>500</v>
      </c>
      <c r="E5" s="63" t="s">
        <v>229</v>
      </c>
      <c r="F5" s="63"/>
      <c r="G5" s="63"/>
    </row>
    <row r="6" spans="1:7" s="2" customFormat="1" ht="45" x14ac:dyDescent="0.25">
      <c r="A6" s="63" t="s">
        <v>505</v>
      </c>
      <c r="B6" s="63" t="s">
        <v>83</v>
      </c>
      <c r="C6" s="63" t="s">
        <v>663</v>
      </c>
      <c r="D6" s="63" t="s">
        <v>723</v>
      </c>
      <c r="E6" s="63" t="s">
        <v>826</v>
      </c>
      <c r="F6" s="63" t="s">
        <v>677</v>
      </c>
      <c r="G6" s="63"/>
    </row>
    <row r="7" spans="1:7" ht="45" x14ac:dyDescent="0.25">
      <c r="A7" s="63" t="s">
        <v>231</v>
      </c>
      <c r="B7" s="63" t="s">
        <v>83</v>
      </c>
      <c r="C7" s="77" t="s">
        <v>676</v>
      </c>
      <c r="D7" s="63" t="s">
        <v>721</v>
      </c>
      <c r="E7" s="63" t="s">
        <v>827</v>
      </c>
      <c r="F7" s="63" t="s">
        <v>673</v>
      </c>
      <c r="G7" s="63"/>
    </row>
    <row r="8" spans="1:7" ht="45" x14ac:dyDescent="0.25">
      <c r="A8" s="63" t="s">
        <v>244</v>
      </c>
      <c r="B8" s="63" t="s">
        <v>83</v>
      </c>
      <c r="C8" s="77" t="s">
        <v>676</v>
      </c>
      <c r="D8" s="63" t="s">
        <v>721</v>
      </c>
      <c r="E8" s="63" t="s">
        <v>828</v>
      </c>
      <c r="F8" s="63" t="s">
        <v>673</v>
      </c>
      <c r="G8" s="63"/>
    </row>
    <row r="9" spans="1:7" ht="90" x14ac:dyDescent="0.25">
      <c r="A9" s="63" t="s">
        <v>709</v>
      </c>
      <c r="B9" s="63" t="s">
        <v>83</v>
      </c>
      <c r="C9" s="63" t="s">
        <v>82</v>
      </c>
      <c r="D9" s="63" t="s">
        <v>722</v>
      </c>
      <c r="E9" s="63" t="s">
        <v>829</v>
      </c>
      <c r="F9" s="63" t="s">
        <v>414</v>
      </c>
      <c r="G9" s="63" t="s">
        <v>415</v>
      </c>
    </row>
    <row r="10" spans="1:7" x14ac:dyDescent="0.25">
      <c r="A10" s="63" t="s">
        <v>230</v>
      </c>
      <c r="B10" s="63" t="s">
        <v>81</v>
      </c>
      <c r="C10" s="63" t="s">
        <v>82</v>
      </c>
      <c r="D10" s="63" t="s">
        <v>722</v>
      </c>
      <c r="E10" s="63" t="s">
        <v>85</v>
      </c>
      <c r="F10" s="63"/>
      <c r="G10" s="63"/>
    </row>
    <row r="11" spans="1:7" x14ac:dyDescent="0.25">
      <c r="A11" s="63" t="s">
        <v>339</v>
      </c>
      <c r="B11" s="63" t="s">
        <v>81</v>
      </c>
      <c r="C11" s="63" t="s">
        <v>82</v>
      </c>
      <c r="D11" s="63" t="s">
        <v>501</v>
      </c>
      <c r="E11" s="63" t="s">
        <v>340</v>
      </c>
      <c r="F11" s="63"/>
      <c r="G11" s="63"/>
    </row>
    <row r="12" spans="1:7" ht="105" x14ac:dyDescent="0.25">
      <c r="A12" s="63" t="s">
        <v>712</v>
      </c>
      <c r="B12" s="63" t="s">
        <v>83</v>
      </c>
      <c r="C12" s="63" t="s">
        <v>84</v>
      </c>
      <c r="D12" s="63" t="s">
        <v>502</v>
      </c>
      <c r="E12" s="63" t="s">
        <v>830</v>
      </c>
      <c r="F12" s="63" t="s">
        <v>704</v>
      </c>
      <c r="G12" s="63" t="s">
        <v>705</v>
      </c>
    </row>
    <row r="13" spans="1:7" ht="90" x14ac:dyDescent="0.25">
      <c r="A13" s="63" t="s">
        <v>485</v>
      </c>
      <c r="B13" s="63" t="s">
        <v>83</v>
      </c>
      <c r="C13" s="63" t="s">
        <v>82</v>
      </c>
      <c r="D13" s="63" t="s">
        <v>502</v>
      </c>
      <c r="E13" s="63" t="s">
        <v>831</v>
      </c>
      <c r="F13" s="63" t="s">
        <v>706</v>
      </c>
      <c r="G13" s="63" t="s">
        <v>707</v>
      </c>
    </row>
    <row r="14" spans="1:7" ht="105" x14ac:dyDescent="0.25">
      <c r="A14" s="63" t="s">
        <v>713</v>
      </c>
      <c r="B14" s="63" t="s">
        <v>83</v>
      </c>
      <c r="C14" s="63" t="s">
        <v>84</v>
      </c>
      <c r="D14" s="63" t="s">
        <v>503</v>
      </c>
      <c r="E14" s="63" t="s">
        <v>832</v>
      </c>
      <c r="F14" s="63" t="s">
        <v>704</v>
      </c>
      <c r="G14" s="63" t="s">
        <v>705</v>
      </c>
    </row>
    <row r="15" spans="1:7" ht="180" x14ac:dyDescent="0.25">
      <c r="A15" s="63" t="s">
        <v>486</v>
      </c>
      <c r="B15" s="63" t="s">
        <v>83</v>
      </c>
      <c r="C15" s="63" t="s">
        <v>82</v>
      </c>
      <c r="D15" s="63" t="s">
        <v>503</v>
      </c>
      <c r="E15" s="63" t="s">
        <v>833</v>
      </c>
      <c r="F15" s="63" t="s">
        <v>706</v>
      </c>
      <c r="G15" s="63" t="s">
        <v>707</v>
      </c>
    </row>
    <row r="16" spans="1:7" ht="120" x14ac:dyDescent="0.25">
      <c r="A16" s="63" t="s">
        <v>716</v>
      </c>
      <c r="B16" s="63" t="s">
        <v>83</v>
      </c>
      <c r="C16" s="63" t="s">
        <v>84</v>
      </c>
      <c r="D16" s="63" t="s">
        <v>717</v>
      </c>
      <c r="E16" s="63" t="s">
        <v>834</v>
      </c>
      <c r="F16" s="63" t="s">
        <v>718</v>
      </c>
      <c r="G16" s="63" t="s">
        <v>720</v>
      </c>
    </row>
    <row r="17" spans="1:7" ht="60" x14ac:dyDescent="0.25">
      <c r="A17" s="77" t="s">
        <v>671</v>
      </c>
      <c r="B17" s="77" t="s">
        <v>83</v>
      </c>
      <c r="C17" s="77" t="s">
        <v>676</v>
      </c>
      <c r="D17" s="77" t="s">
        <v>686</v>
      </c>
      <c r="E17" s="77" t="s">
        <v>835</v>
      </c>
      <c r="F17" s="77" t="s">
        <v>687</v>
      </c>
      <c r="G17" s="77"/>
    </row>
    <row r="18" spans="1:7" ht="165" x14ac:dyDescent="0.25">
      <c r="A18" s="77" t="s">
        <v>668</v>
      </c>
      <c r="B18" s="77" t="s">
        <v>83</v>
      </c>
      <c r="C18" s="77" t="s">
        <v>676</v>
      </c>
      <c r="D18" s="77" t="s">
        <v>669</v>
      </c>
      <c r="E18" s="77" t="s">
        <v>836</v>
      </c>
      <c r="F18" s="77" t="s">
        <v>672</v>
      </c>
      <c r="G18" s="7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heetViews>
  <sheetFormatPr defaultColWidth="8.85546875" defaultRowHeight="15" x14ac:dyDescent="0.25"/>
  <cols>
    <col min="1" max="1" width="36" style="11" customWidth="1"/>
    <col min="2" max="2" width="34.140625" style="11" customWidth="1"/>
    <col min="3" max="16384" width="8.85546875" style="11"/>
  </cols>
  <sheetData>
    <row r="1" spans="1:2" x14ac:dyDescent="0.25">
      <c r="A1" s="55" t="s">
        <v>90</v>
      </c>
      <c r="B1" s="55" t="s">
        <v>91</v>
      </c>
    </row>
    <row r="2" spans="1:2" x14ac:dyDescent="0.25">
      <c r="A2" s="11" t="s">
        <v>181</v>
      </c>
      <c r="B2" s="11" t="s">
        <v>92</v>
      </c>
    </row>
    <row r="3" spans="1:2" x14ac:dyDescent="0.25">
      <c r="A3" s="88" t="s">
        <v>726</v>
      </c>
      <c r="B3" s="88" t="s">
        <v>727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heetViews>
  <sheetFormatPr defaultColWidth="8.85546875" defaultRowHeight="15" x14ac:dyDescent="0.25"/>
  <cols>
    <col min="1" max="1" width="49.28515625" style="5" customWidth="1"/>
    <col min="2" max="2" width="9.42578125" style="5" customWidth="1"/>
    <col min="3" max="3" width="12.85546875" style="5" customWidth="1"/>
    <col min="4" max="4" width="13.7109375" style="5" customWidth="1"/>
    <col min="5" max="5" width="73.42578125" style="5" customWidth="1"/>
    <col min="6" max="16384" width="8.85546875" style="11"/>
  </cols>
  <sheetData>
    <row r="1" spans="1:5" s="5" customFormat="1" ht="45" x14ac:dyDescent="0.25">
      <c r="A1" s="1" t="s">
        <v>466</v>
      </c>
      <c r="B1" s="10" t="s">
        <v>467</v>
      </c>
      <c r="C1" s="10" t="s">
        <v>469</v>
      </c>
      <c r="D1" s="10" t="s">
        <v>470</v>
      </c>
      <c r="E1" s="1" t="s">
        <v>468</v>
      </c>
    </row>
    <row r="2" spans="1:5" ht="30" x14ac:dyDescent="0.25">
      <c r="A2" s="89" t="s">
        <v>728</v>
      </c>
      <c r="B2" s="89">
        <v>2030</v>
      </c>
      <c r="C2" s="90">
        <v>329.16699</v>
      </c>
      <c r="D2" s="90">
        <v>329.16699</v>
      </c>
      <c r="E2" s="89" t="s">
        <v>729</v>
      </c>
    </row>
    <row r="3" spans="1:5" ht="45" x14ac:dyDescent="0.25">
      <c r="A3" s="89" t="s">
        <v>730</v>
      </c>
      <c r="B3" s="89">
        <v>2050</v>
      </c>
      <c r="C3" s="90">
        <v>212.36579999999998</v>
      </c>
      <c r="D3" s="90">
        <v>212.36579999999998</v>
      </c>
      <c r="E3" s="89" t="s">
        <v>731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4"/>
  <sheetViews>
    <sheetView zoomScale="85" zoomScaleNormal="85" zoomScalePageLayoutView="85" workbookViewId="0">
      <selection sqref="A1:E1"/>
    </sheetView>
  </sheetViews>
  <sheetFormatPr defaultColWidth="9.140625" defaultRowHeight="15" x14ac:dyDescent="0.25"/>
  <cols>
    <col min="1" max="1" width="79.7109375" style="11" customWidth="1"/>
    <col min="2" max="2" width="12.7109375" style="11" bestFit="1" customWidth="1"/>
    <col min="3" max="3" width="17.42578125" style="11" customWidth="1"/>
    <col min="4" max="4" width="22" style="11" customWidth="1"/>
    <col min="5" max="5" width="19.42578125" style="11" customWidth="1"/>
    <col min="6" max="6" width="14.42578125" style="11" customWidth="1"/>
    <col min="7" max="7" width="26.140625" style="11" customWidth="1"/>
    <col min="8" max="8" width="26.7109375" style="11" bestFit="1" customWidth="1"/>
    <col min="9" max="9" width="17.85546875" style="11" bestFit="1" customWidth="1"/>
    <col min="10" max="10" width="33.42578125" style="11" customWidth="1"/>
    <col min="11" max="16" width="9.140625" style="11"/>
    <col min="17" max="17" width="25.85546875" style="11" customWidth="1"/>
    <col min="18" max="18" width="12.42578125" style="11" customWidth="1"/>
    <col min="19" max="19" width="19.85546875" style="11" customWidth="1"/>
    <col min="20" max="21" width="12.42578125" style="11" customWidth="1"/>
    <col min="22" max="23" width="16.28515625" style="11" customWidth="1"/>
    <col min="24" max="24" width="10.85546875" style="11" bestFit="1" customWidth="1"/>
    <col min="25" max="16384" width="9.140625" style="11"/>
  </cols>
  <sheetData>
    <row r="1" spans="1:5" x14ac:dyDescent="0.25">
      <c r="A1" s="105" t="s">
        <v>11</v>
      </c>
      <c r="B1" s="105"/>
      <c r="C1" s="105"/>
      <c r="D1" s="105"/>
      <c r="E1" s="105"/>
    </row>
    <row r="2" spans="1:5" x14ac:dyDescent="0.25">
      <c r="A2" s="106" t="s">
        <v>203</v>
      </c>
      <c r="B2" s="106"/>
      <c r="C2" s="106"/>
      <c r="D2" s="106"/>
      <c r="E2" s="106"/>
    </row>
    <row r="19" spans="1:5" x14ac:dyDescent="0.25">
      <c r="A19" s="11" t="s">
        <v>204</v>
      </c>
    </row>
    <row r="20" spans="1:5" x14ac:dyDescent="0.25">
      <c r="A20" s="11">
        <v>155400</v>
      </c>
      <c r="B20" s="11" t="s">
        <v>205</v>
      </c>
    </row>
    <row r="21" spans="1:5" x14ac:dyDescent="0.25">
      <c r="A21" s="106" t="s">
        <v>206</v>
      </c>
      <c r="B21" s="106"/>
      <c r="C21" s="106"/>
      <c r="D21" s="106"/>
      <c r="E21" s="106"/>
    </row>
    <row r="38" spans="1:5" x14ac:dyDescent="0.25">
      <c r="A38" s="11" t="s">
        <v>204</v>
      </c>
    </row>
    <row r="39" spans="1:5" x14ac:dyDescent="0.25">
      <c r="A39" s="11">
        <v>100800</v>
      </c>
      <c r="B39" s="11" t="s">
        <v>205</v>
      </c>
    </row>
    <row r="40" spans="1:5" x14ac:dyDescent="0.25">
      <c r="A40" s="106" t="s">
        <v>207</v>
      </c>
      <c r="B40" s="106"/>
      <c r="C40" s="106"/>
      <c r="D40" s="106"/>
      <c r="E40" s="106"/>
    </row>
    <row r="57" spans="1:5" ht="15.75" thickBot="1" x14ac:dyDescent="0.3">
      <c r="A57" s="11" t="s">
        <v>204</v>
      </c>
    </row>
    <row r="58" spans="1:5" ht="15.75" thickBot="1" x14ac:dyDescent="0.3">
      <c r="A58" s="13">
        <v>194000</v>
      </c>
      <c r="B58" s="11" t="s">
        <v>208</v>
      </c>
    </row>
    <row r="60" spans="1:5" x14ac:dyDescent="0.25">
      <c r="A60" s="105" t="s">
        <v>209</v>
      </c>
      <c r="B60" s="105"/>
      <c r="C60" s="105"/>
      <c r="D60" s="105"/>
      <c r="E60" s="105"/>
    </row>
    <row r="85" spans="1:39" s="14" customFormat="1" x14ac:dyDescent="0.25">
      <c r="A85" s="11" t="s">
        <v>508</v>
      </c>
      <c r="B85" s="11">
        <v>55.1</v>
      </c>
      <c r="C85" s="11" t="s">
        <v>509</v>
      </c>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row>
    <row r="86" spans="1:39" s="14" customFormat="1" x14ac:dyDescent="0.25">
      <c r="A86" s="11" t="s">
        <v>510</v>
      </c>
      <c r="B86" s="11">
        <v>111.6</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row>
    <row r="87" spans="1:39" ht="15.75" thickBot="1" x14ac:dyDescent="0.3"/>
    <row r="88" spans="1:39" ht="15.75" thickBot="1" x14ac:dyDescent="0.3">
      <c r="A88" s="15" t="s">
        <v>511</v>
      </c>
      <c r="B88" s="16">
        <f>(B86-B85)/B85</f>
        <v>1.0254083484573502</v>
      </c>
    </row>
    <row r="89" spans="1:39" x14ac:dyDescent="0.25">
      <c r="A89" s="105" t="s">
        <v>210</v>
      </c>
      <c r="B89" s="105"/>
      <c r="C89" s="105"/>
      <c r="D89" s="105"/>
      <c r="E89" s="105"/>
    </row>
    <row r="90" spans="1:39" x14ac:dyDescent="0.25">
      <c r="A90" s="11">
        <v>6.6290250000000004</v>
      </c>
      <c r="B90" s="11" t="s">
        <v>515</v>
      </c>
      <c r="E90" s="11" t="s">
        <v>520</v>
      </c>
    </row>
    <row r="91" spans="1:39" x14ac:dyDescent="0.25">
      <c r="A91" s="11">
        <f>1/A90</f>
        <v>0.15085174667466181</v>
      </c>
      <c r="B91" s="11" t="s">
        <v>516</v>
      </c>
      <c r="E91" s="11" t="s">
        <v>215</v>
      </c>
    </row>
    <row r="92" spans="1:39" x14ac:dyDescent="0.25">
      <c r="A92" s="17">
        <v>0.5</v>
      </c>
      <c r="B92" s="11" t="s">
        <v>517</v>
      </c>
      <c r="E92" s="11" t="s">
        <v>521</v>
      </c>
    </row>
    <row r="93" spans="1:39" x14ac:dyDescent="0.25">
      <c r="A93" s="11">
        <f>A92*A91</f>
        <v>7.5425873337330904E-2</v>
      </c>
      <c r="B93" s="11" t="s">
        <v>518</v>
      </c>
      <c r="E93" s="11" t="s">
        <v>215</v>
      </c>
    </row>
    <row r="94" spans="1:39" x14ac:dyDescent="0.25">
      <c r="A94" s="11">
        <f>1/A93</f>
        <v>13.258050000000001</v>
      </c>
      <c r="B94" s="11" t="s">
        <v>519</v>
      </c>
      <c r="E94" s="11" t="s">
        <v>215</v>
      </c>
      <c r="L94" s="17"/>
    </row>
    <row r="95" spans="1:39" ht="15.75" thickBot="1" x14ac:dyDescent="0.3">
      <c r="A95" s="11">
        <v>8.0274920000000005</v>
      </c>
      <c r="B95" s="11" t="s">
        <v>513</v>
      </c>
      <c r="E95" s="11" t="s">
        <v>522</v>
      </c>
      <c r="L95" s="17"/>
    </row>
    <row r="96" spans="1:39" ht="15.75" thickBot="1" x14ac:dyDescent="0.3">
      <c r="A96" s="18">
        <f>(A94-A95)/A95</f>
        <v>0.65158059329115492</v>
      </c>
      <c r="B96" s="11" t="s">
        <v>514</v>
      </c>
      <c r="C96" s="19"/>
      <c r="E96" s="11" t="s">
        <v>215</v>
      </c>
    </row>
    <row r="98" spans="1:5" x14ac:dyDescent="0.25">
      <c r="A98" s="105" t="s">
        <v>211</v>
      </c>
      <c r="B98" s="105"/>
      <c r="C98" s="105"/>
      <c r="D98" s="105"/>
      <c r="E98" s="105"/>
    </row>
    <row r="99" spans="1:5" x14ac:dyDescent="0.25">
      <c r="A99" s="19">
        <v>0.3</v>
      </c>
      <c r="B99" s="17" t="s">
        <v>525</v>
      </c>
    </row>
    <row r="100" spans="1:5" x14ac:dyDescent="0.25">
      <c r="A100" s="11">
        <v>63.5</v>
      </c>
      <c r="B100" s="11" t="s">
        <v>526</v>
      </c>
    </row>
    <row r="101" spans="1:5" x14ac:dyDescent="0.25">
      <c r="A101" s="11">
        <f>1/A100</f>
        <v>1.5748031496062992E-2</v>
      </c>
      <c r="B101" s="11" t="s">
        <v>524</v>
      </c>
    </row>
    <row r="102" spans="1:5" x14ac:dyDescent="0.25">
      <c r="A102" s="20">
        <f>A101*(1-A99)</f>
        <v>1.1023622047244094E-2</v>
      </c>
      <c r="B102" s="11" t="s">
        <v>527</v>
      </c>
    </row>
    <row r="103" spans="1:5" x14ac:dyDescent="0.25">
      <c r="A103" s="20">
        <f>1/A102</f>
        <v>90.714285714285722</v>
      </c>
      <c r="B103" s="11" t="s">
        <v>531</v>
      </c>
    </row>
    <row r="104" spans="1:5" x14ac:dyDescent="0.25">
      <c r="A104" s="19">
        <v>0.35</v>
      </c>
      <c r="B104" s="11" t="s">
        <v>528</v>
      </c>
    </row>
    <row r="105" spans="1:5" x14ac:dyDescent="0.25">
      <c r="A105" s="11">
        <f>A102*(1-A104)</f>
        <v>7.1653543307086615E-3</v>
      </c>
      <c r="B105" s="11" t="s">
        <v>529</v>
      </c>
    </row>
    <row r="106" spans="1:5" ht="15.75" thickBot="1" x14ac:dyDescent="0.3">
      <c r="A106" s="11">
        <f>1/A105</f>
        <v>139.56043956043956</v>
      </c>
      <c r="B106" s="11" t="s">
        <v>530</v>
      </c>
    </row>
    <row r="107" spans="1:5" ht="15.75" thickBot="1" x14ac:dyDescent="0.3">
      <c r="A107" s="21">
        <f>(A106-A103)/A103</f>
        <v>0.53846153846153832</v>
      </c>
      <c r="B107" s="11" t="s">
        <v>532</v>
      </c>
    </row>
    <row r="108" spans="1:5" x14ac:dyDescent="0.25">
      <c r="A108" s="22"/>
    </row>
    <row r="109" spans="1:5" x14ac:dyDescent="0.25">
      <c r="A109" s="105" t="s">
        <v>213</v>
      </c>
      <c r="B109" s="105"/>
      <c r="C109" s="105"/>
      <c r="D109" s="105"/>
      <c r="E109" s="105"/>
    </row>
    <row r="110" spans="1:5" ht="15.75" thickBot="1" x14ac:dyDescent="0.3"/>
    <row r="111" spans="1:5" ht="15.75" thickBot="1" x14ac:dyDescent="0.3">
      <c r="A111" s="21">
        <f>A122</f>
        <v>0.20481927710843381</v>
      </c>
      <c r="B111" s="11" t="s">
        <v>534</v>
      </c>
    </row>
    <row r="113" spans="1:14" x14ac:dyDescent="0.25">
      <c r="A113" s="105" t="s">
        <v>212</v>
      </c>
      <c r="B113" s="105"/>
      <c r="C113" s="105"/>
      <c r="D113" s="105"/>
      <c r="E113" s="105"/>
    </row>
    <row r="114" spans="1:14" x14ac:dyDescent="0.25">
      <c r="A114" s="19">
        <v>0.2</v>
      </c>
      <c r="B114" s="17" t="s">
        <v>525</v>
      </c>
    </row>
    <row r="115" spans="1:14" x14ac:dyDescent="0.25">
      <c r="A115" s="11">
        <v>1.95</v>
      </c>
      <c r="B115" s="11" t="s">
        <v>533</v>
      </c>
    </row>
    <row r="116" spans="1:14" x14ac:dyDescent="0.25">
      <c r="A116" s="11">
        <f>1/A115</f>
        <v>0.51282051282051289</v>
      </c>
      <c r="B116" s="11" t="s">
        <v>524</v>
      </c>
    </row>
    <row r="117" spans="1:14" x14ac:dyDescent="0.25">
      <c r="A117" s="20">
        <f>A116*(1-A114)</f>
        <v>0.41025641025641035</v>
      </c>
      <c r="B117" s="11" t="s">
        <v>527</v>
      </c>
    </row>
    <row r="118" spans="1:14" x14ac:dyDescent="0.25">
      <c r="A118" s="20">
        <f>1/A117</f>
        <v>2.4374999999999996</v>
      </c>
      <c r="B118" s="11" t="s">
        <v>531</v>
      </c>
    </row>
    <row r="119" spans="1:14" x14ac:dyDescent="0.25">
      <c r="A119" s="19">
        <v>0.17</v>
      </c>
      <c r="B119" s="11" t="s">
        <v>528</v>
      </c>
    </row>
    <row r="120" spans="1:14" x14ac:dyDescent="0.25">
      <c r="A120" s="11">
        <f>A117*(1-A119)</f>
        <v>0.34051282051282056</v>
      </c>
      <c r="B120" s="11" t="s">
        <v>529</v>
      </c>
    </row>
    <row r="121" spans="1:14" ht="15.75" thickBot="1" x14ac:dyDescent="0.3">
      <c r="A121" s="11">
        <f>1/A120</f>
        <v>2.9367469879518069</v>
      </c>
      <c r="B121" s="11" t="s">
        <v>530</v>
      </c>
    </row>
    <row r="122" spans="1:14" ht="15.75" thickBot="1" x14ac:dyDescent="0.3">
      <c r="A122" s="21">
        <f>(A121-A118)/A118</f>
        <v>0.20481927710843381</v>
      </c>
      <c r="B122" s="11" t="s">
        <v>532</v>
      </c>
    </row>
    <row r="124" spans="1:14" x14ac:dyDescent="0.25">
      <c r="A124" s="105" t="s">
        <v>535</v>
      </c>
      <c r="B124" s="105"/>
      <c r="C124" s="105"/>
      <c r="D124" s="105"/>
      <c r="E124" s="105"/>
      <c r="L124" s="23"/>
    </row>
    <row r="125" spans="1:14" x14ac:dyDescent="0.25">
      <c r="A125" s="24">
        <v>4.4824543659231753E-4</v>
      </c>
      <c r="B125" s="11" t="s">
        <v>537</v>
      </c>
      <c r="M125" s="17"/>
      <c r="N125" s="17"/>
    </row>
    <row r="126" spans="1:14" x14ac:dyDescent="0.25">
      <c r="A126" s="11">
        <v>1.27</v>
      </c>
      <c r="B126" s="25" t="s">
        <v>542</v>
      </c>
      <c r="F126" s="26"/>
      <c r="L126" s="5"/>
      <c r="M126" s="24"/>
      <c r="N126" s="24"/>
    </row>
    <row r="127" spans="1:14" x14ac:dyDescent="0.25">
      <c r="A127" s="11">
        <f>(1/CONVERT(A125/A126,"mi","km")*0.00105505585)</f>
        <v>1.857438352962903</v>
      </c>
      <c r="B127" s="25" t="s">
        <v>538</v>
      </c>
      <c r="L127" s="27"/>
      <c r="M127" s="24"/>
      <c r="N127" s="24"/>
    </row>
    <row r="128" spans="1:14" x14ac:dyDescent="0.25">
      <c r="A128" s="11">
        <f>1/A127</f>
        <v>0.53837587578874124</v>
      </c>
      <c r="B128" s="25" t="s">
        <v>539</v>
      </c>
      <c r="F128" s="26"/>
      <c r="M128" s="19"/>
      <c r="N128" s="17"/>
    </row>
    <row r="129" spans="1:14" x14ac:dyDescent="0.25">
      <c r="A129" s="11">
        <v>1.07</v>
      </c>
      <c r="B129" s="11" t="s">
        <v>536</v>
      </c>
      <c r="F129" s="26"/>
      <c r="M129" s="19"/>
      <c r="N129" s="17"/>
    </row>
    <row r="130" spans="1:14" ht="15.75" thickBot="1" x14ac:dyDescent="0.3">
      <c r="A130" s="11">
        <f>1/A129</f>
        <v>0.93457943925233644</v>
      </c>
      <c r="B130" s="11" t="s">
        <v>540</v>
      </c>
      <c r="F130" s="26"/>
      <c r="M130" s="17"/>
      <c r="N130" s="17"/>
    </row>
    <row r="131" spans="1:14" ht="15.75" thickBot="1" x14ac:dyDescent="0.3">
      <c r="A131" s="21">
        <f>(A130-A128)/A128</f>
        <v>0.73592369435785332</v>
      </c>
      <c r="B131" s="11" t="s">
        <v>532</v>
      </c>
      <c r="F131" s="26"/>
    </row>
    <row r="132" spans="1:14" ht="16.5" x14ac:dyDescent="0.3">
      <c r="J132" s="28"/>
    </row>
    <row r="133" spans="1:14" x14ac:dyDescent="0.25">
      <c r="A133" s="23"/>
      <c r="B133" s="17"/>
      <c r="C133" s="17"/>
    </row>
    <row r="134" spans="1:14" x14ac:dyDescent="0.25">
      <c r="A134" s="105" t="s">
        <v>122</v>
      </c>
      <c r="B134" s="105"/>
      <c r="C134" s="105"/>
      <c r="D134" s="105"/>
      <c r="E134" s="105"/>
    </row>
    <row r="135" spans="1:14" x14ac:dyDescent="0.25">
      <c r="A135" s="29" t="s">
        <v>558</v>
      </c>
      <c r="B135" s="30"/>
      <c r="C135" s="30"/>
      <c r="D135" s="30"/>
      <c r="E135" s="30"/>
      <c r="F135" s="30"/>
      <c r="G135" s="30"/>
    </row>
    <row r="136" spans="1:14" ht="15.75" x14ac:dyDescent="0.3">
      <c r="A136" s="31"/>
      <c r="B136" s="102" t="s">
        <v>559</v>
      </c>
      <c r="C136" s="103"/>
      <c r="D136" s="103"/>
      <c r="E136" s="104"/>
      <c r="F136" s="30"/>
      <c r="G136" s="30"/>
    </row>
    <row r="137" spans="1:14" ht="15.75" x14ac:dyDescent="0.3">
      <c r="A137" s="32"/>
      <c r="B137" s="102" t="s">
        <v>560</v>
      </c>
      <c r="C137" s="104"/>
      <c r="D137" s="102" t="s">
        <v>561</v>
      </c>
      <c r="E137" s="104"/>
      <c r="F137" s="30"/>
      <c r="G137" s="30"/>
    </row>
    <row r="138" spans="1:14" ht="15.75" x14ac:dyDescent="0.3">
      <c r="A138" s="33" t="s">
        <v>562</v>
      </c>
      <c r="B138" s="34" t="s">
        <v>563</v>
      </c>
      <c r="C138" s="34" t="s">
        <v>564</v>
      </c>
      <c r="D138" s="34" t="s">
        <v>563</v>
      </c>
      <c r="E138" s="34" t="s">
        <v>564</v>
      </c>
      <c r="F138" s="30"/>
      <c r="G138" s="35" t="s">
        <v>565</v>
      </c>
    </row>
    <row r="139" spans="1:14" x14ac:dyDescent="0.25">
      <c r="A139" s="36" t="s">
        <v>566</v>
      </c>
      <c r="B139" s="37">
        <v>95</v>
      </c>
      <c r="C139" s="38">
        <v>95</v>
      </c>
      <c r="D139" s="37">
        <v>50</v>
      </c>
      <c r="E139" s="38">
        <v>50</v>
      </c>
      <c r="F139" s="35" t="s">
        <v>148</v>
      </c>
      <c r="G139" s="30">
        <f>(C139-E139)/C139</f>
        <v>0.47368421052631576</v>
      </c>
    </row>
    <row r="140" spans="1:14" x14ac:dyDescent="0.25">
      <c r="A140" s="39" t="s">
        <v>567</v>
      </c>
      <c r="B140" s="40">
        <v>100</v>
      </c>
      <c r="C140" s="41">
        <v>100</v>
      </c>
      <c r="D140" s="40">
        <v>70</v>
      </c>
      <c r="E140" s="41">
        <v>70</v>
      </c>
      <c r="F140" s="35" t="s">
        <v>148</v>
      </c>
      <c r="G140" s="30">
        <f t="shared" ref="G140:G156" si="0">(C140-E140)/C140</f>
        <v>0.3</v>
      </c>
    </row>
    <row r="141" spans="1:14" x14ac:dyDescent="0.25">
      <c r="A141" s="39" t="s">
        <v>568</v>
      </c>
      <c r="B141" s="40">
        <v>95</v>
      </c>
      <c r="C141" s="41">
        <v>95</v>
      </c>
      <c r="D141" s="40">
        <v>50</v>
      </c>
      <c r="E141" s="41">
        <v>50</v>
      </c>
      <c r="F141" s="35" t="s">
        <v>148</v>
      </c>
      <c r="G141" s="30">
        <f t="shared" si="0"/>
        <v>0.47368421052631576</v>
      </c>
    </row>
    <row r="142" spans="1:14" x14ac:dyDescent="0.25">
      <c r="A142" s="39" t="s">
        <v>569</v>
      </c>
      <c r="B142" s="40">
        <v>105</v>
      </c>
      <c r="C142" s="41">
        <v>105</v>
      </c>
      <c r="D142" s="40">
        <v>110</v>
      </c>
      <c r="E142" s="41">
        <v>110</v>
      </c>
      <c r="F142" s="42" t="s">
        <v>585</v>
      </c>
      <c r="G142" s="30">
        <f t="shared" si="0"/>
        <v>-4.7619047619047616E-2</v>
      </c>
    </row>
    <row r="143" spans="1:14" x14ac:dyDescent="0.25">
      <c r="A143" s="39" t="s">
        <v>570</v>
      </c>
      <c r="B143" s="40">
        <v>80</v>
      </c>
      <c r="C143" s="41">
        <v>80</v>
      </c>
      <c r="D143" s="40">
        <v>35</v>
      </c>
      <c r="E143" s="41">
        <v>35</v>
      </c>
      <c r="F143" s="35" t="s">
        <v>148</v>
      </c>
      <c r="G143" s="30">
        <f t="shared" si="0"/>
        <v>0.5625</v>
      </c>
    </row>
    <row r="144" spans="1:14" x14ac:dyDescent="0.25">
      <c r="A144" s="39" t="s">
        <v>571</v>
      </c>
      <c r="B144" s="40">
        <v>70</v>
      </c>
      <c r="C144" s="41">
        <v>70</v>
      </c>
      <c r="D144" s="40">
        <v>50</v>
      </c>
      <c r="E144" s="41">
        <v>50</v>
      </c>
      <c r="F144" s="35" t="s">
        <v>148</v>
      </c>
      <c r="G144" s="30">
        <f t="shared" si="0"/>
        <v>0.2857142857142857</v>
      </c>
    </row>
    <row r="145" spans="1:9" x14ac:dyDescent="0.25">
      <c r="A145" s="39" t="s">
        <v>572</v>
      </c>
      <c r="B145" s="40">
        <v>90</v>
      </c>
      <c r="C145" s="41">
        <v>90</v>
      </c>
      <c r="D145" s="40">
        <v>80</v>
      </c>
      <c r="E145" s="41">
        <v>80</v>
      </c>
      <c r="F145" s="35" t="s">
        <v>573</v>
      </c>
      <c r="G145" s="30">
        <f t="shared" si="0"/>
        <v>0.1111111111111111</v>
      </c>
    </row>
    <row r="146" spans="1:9" x14ac:dyDescent="0.25">
      <c r="A146" s="39" t="s">
        <v>574</v>
      </c>
      <c r="B146" s="40">
        <v>100</v>
      </c>
      <c r="C146" s="41">
        <v>100</v>
      </c>
      <c r="D146" s="40">
        <v>90</v>
      </c>
      <c r="E146" s="41">
        <v>90</v>
      </c>
      <c r="F146" s="35" t="s">
        <v>148</v>
      </c>
      <c r="G146" s="30">
        <f t="shared" si="0"/>
        <v>0.1</v>
      </c>
    </row>
    <row r="147" spans="1:9" x14ac:dyDescent="0.25">
      <c r="A147" s="39" t="s">
        <v>575</v>
      </c>
      <c r="B147" s="40">
        <v>80</v>
      </c>
      <c r="C147" s="41">
        <v>80</v>
      </c>
      <c r="D147" s="40">
        <v>40</v>
      </c>
      <c r="E147" s="41">
        <v>40</v>
      </c>
      <c r="F147" s="35" t="s">
        <v>148</v>
      </c>
      <c r="G147" s="30">
        <f t="shared" si="0"/>
        <v>0.5</v>
      </c>
    </row>
    <row r="148" spans="1:9" x14ac:dyDescent="0.25">
      <c r="A148" s="39" t="s">
        <v>576</v>
      </c>
      <c r="B148" s="40">
        <v>80</v>
      </c>
      <c r="C148" s="41">
        <v>80</v>
      </c>
      <c r="D148" s="40">
        <v>50</v>
      </c>
      <c r="E148" s="41">
        <v>50</v>
      </c>
      <c r="F148" s="35" t="s">
        <v>148</v>
      </c>
      <c r="G148" s="30">
        <f t="shared" si="0"/>
        <v>0.375</v>
      </c>
    </row>
    <row r="149" spans="1:9" x14ac:dyDescent="0.25">
      <c r="A149" s="39" t="s">
        <v>577</v>
      </c>
      <c r="B149" s="40">
        <v>90</v>
      </c>
      <c r="C149" s="41">
        <v>90</v>
      </c>
      <c r="D149" s="40">
        <v>80</v>
      </c>
      <c r="E149" s="41">
        <v>80</v>
      </c>
      <c r="F149" s="35" t="s">
        <v>573</v>
      </c>
      <c r="G149" s="30">
        <f t="shared" si="0"/>
        <v>0.1111111111111111</v>
      </c>
    </row>
    <row r="150" spans="1:9" x14ac:dyDescent="0.25">
      <c r="A150" s="39" t="s">
        <v>578</v>
      </c>
      <c r="B150" s="40">
        <v>95</v>
      </c>
      <c r="C150" s="41">
        <v>95</v>
      </c>
      <c r="D150" s="40">
        <v>90</v>
      </c>
      <c r="E150" s="41">
        <v>90</v>
      </c>
      <c r="F150" s="42" t="s">
        <v>585</v>
      </c>
      <c r="G150" s="30">
        <f t="shared" si="0"/>
        <v>5.2631578947368418E-2</v>
      </c>
    </row>
    <row r="151" spans="1:9" x14ac:dyDescent="0.25">
      <c r="A151" s="39" t="s">
        <v>579</v>
      </c>
      <c r="B151" s="40">
        <v>95</v>
      </c>
      <c r="C151" s="41">
        <v>95</v>
      </c>
      <c r="D151" s="40">
        <v>90</v>
      </c>
      <c r="E151" s="41">
        <v>90</v>
      </c>
      <c r="F151" s="42" t="s">
        <v>585</v>
      </c>
      <c r="G151" s="30">
        <f t="shared" si="0"/>
        <v>5.2631578947368418E-2</v>
      </c>
    </row>
    <row r="152" spans="1:9" x14ac:dyDescent="0.25">
      <c r="A152" s="39" t="s">
        <v>580</v>
      </c>
      <c r="B152" s="40">
        <v>80</v>
      </c>
      <c r="C152" s="41">
        <v>50</v>
      </c>
      <c r="D152" s="40">
        <v>30</v>
      </c>
      <c r="E152" s="41">
        <v>30</v>
      </c>
      <c r="F152" s="35" t="s">
        <v>147</v>
      </c>
      <c r="G152" s="30">
        <f t="shared" si="0"/>
        <v>0.4</v>
      </c>
    </row>
    <row r="153" spans="1:9" x14ac:dyDescent="0.25">
      <c r="A153" s="39" t="s">
        <v>581</v>
      </c>
      <c r="B153" s="40">
        <v>90</v>
      </c>
      <c r="C153" s="41">
        <v>90</v>
      </c>
      <c r="D153" s="40">
        <v>70</v>
      </c>
      <c r="E153" s="41">
        <v>70</v>
      </c>
      <c r="F153" s="35" t="s">
        <v>144</v>
      </c>
      <c r="G153" s="30">
        <f t="shared" si="0"/>
        <v>0.22222222222222221</v>
      </c>
    </row>
    <row r="154" spans="1:9" x14ac:dyDescent="0.25">
      <c r="A154" s="39" t="s">
        <v>582</v>
      </c>
      <c r="B154" s="40">
        <v>95</v>
      </c>
      <c r="C154" s="41">
        <v>90</v>
      </c>
      <c r="D154" s="40">
        <v>80</v>
      </c>
      <c r="E154" s="41">
        <v>80</v>
      </c>
      <c r="F154" s="42" t="s">
        <v>585</v>
      </c>
      <c r="G154" s="30">
        <f t="shared" si="0"/>
        <v>0.1111111111111111</v>
      </c>
      <c r="I154" s="43"/>
    </row>
    <row r="155" spans="1:9" x14ac:dyDescent="0.25">
      <c r="A155" s="39" t="s">
        <v>583</v>
      </c>
      <c r="B155" s="40">
        <v>80</v>
      </c>
      <c r="C155" s="41">
        <v>65</v>
      </c>
      <c r="D155" s="40">
        <v>60</v>
      </c>
      <c r="E155" s="41">
        <v>30</v>
      </c>
      <c r="F155" s="35" t="s">
        <v>145</v>
      </c>
      <c r="G155" s="30">
        <f t="shared" si="0"/>
        <v>0.53846153846153844</v>
      </c>
    </row>
    <row r="156" spans="1:9" x14ac:dyDescent="0.25">
      <c r="A156" s="44" t="s">
        <v>584</v>
      </c>
      <c r="B156" s="45">
        <v>90</v>
      </c>
      <c r="C156" s="46">
        <v>90</v>
      </c>
      <c r="D156" s="45">
        <v>70</v>
      </c>
      <c r="E156" s="46">
        <v>70</v>
      </c>
      <c r="F156" s="35" t="s">
        <v>145</v>
      </c>
      <c r="G156" s="30">
        <f t="shared" si="0"/>
        <v>0.22222222222222221</v>
      </c>
    </row>
    <row r="157" spans="1:9" x14ac:dyDescent="0.25">
      <c r="A157" s="30"/>
      <c r="B157" s="30"/>
      <c r="C157" s="30"/>
      <c r="D157" s="30"/>
      <c r="E157" s="30"/>
      <c r="F157" s="30"/>
      <c r="G157" s="30"/>
    </row>
    <row r="158" spans="1:9" x14ac:dyDescent="0.25">
      <c r="A158" s="30"/>
      <c r="B158" s="30"/>
      <c r="C158" s="30"/>
      <c r="D158" s="30"/>
      <c r="E158" s="30"/>
      <c r="F158" s="30"/>
      <c r="G158" s="30"/>
    </row>
    <row r="159" spans="1:9" x14ac:dyDescent="0.25">
      <c r="A159" s="30" t="s">
        <v>148</v>
      </c>
      <c r="B159" s="30">
        <f>AVERAGEIF(F139:F156,A159,G139:G156)</f>
        <v>0.38382283834586467</v>
      </c>
      <c r="C159" s="30"/>
      <c r="D159" s="30"/>
      <c r="E159" s="30"/>
      <c r="F159" s="30"/>
      <c r="G159" s="30"/>
    </row>
    <row r="160" spans="1:9" x14ac:dyDescent="0.25">
      <c r="A160" s="30" t="s">
        <v>573</v>
      </c>
      <c r="B160" s="30">
        <f>AVERAGEIF(F139:F156,A160,G139:G156)</f>
        <v>0.1111111111111111</v>
      </c>
      <c r="C160" s="30"/>
      <c r="D160" s="30"/>
      <c r="E160" s="30"/>
      <c r="F160" s="30"/>
      <c r="G160" s="30"/>
    </row>
    <row r="161" spans="1:7" x14ac:dyDescent="0.25">
      <c r="A161" s="30" t="s">
        <v>147</v>
      </c>
      <c r="B161" s="30">
        <f>AVERAGEIF(F139:F156,A161,G139:G156)</f>
        <v>0.4</v>
      </c>
      <c r="C161" s="30"/>
      <c r="D161" s="30"/>
      <c r="E161" s="30"/>
      <c r="F161" s="30"/>
      <c r="G161" s="30"/>
    </row>
    <row r="162" spans="1:7" x14ac:dyDescent="0.25">
      <c r="A162" s="30" t="s">
        <v>144</v>
      </c>
      <c r="B162" s="30">
        <f>AVERAGEIF(F139:F156,A162,G139:G156)</f>
        <v>0.22222222222222221</v>
      </c>
      <c r="C162" s="30"/>
      <c r="D162" s="30"/>
      <c r="E162" s="30"/>
      <c r="F162" s="30"/>
      <c r="G162" s="30"/>
    </row>
    <row r="163" spans="1:7" x14ac:dyDescent="0.25">
      <c r="A163" s="30" t="s">
        <v>145</v>
      </c>
      <c r="B163" s="30">
        <f>AVERAGEIF(F139:F156,A163,G139:G156)</f>
        <v>0.38034188034188032</v>
      </c>
      <c r="C163" s="30"/>
      <c r="D163" s="30"/>
      <c r="E163" s="30"/>
      <c r="F163" s="30"/>
      <c r="G163" s="30"/>
    </row>
    <row r="165" spans="1:7" x14ac:dyDescent="0.25">
      <c r="A165" s="105" t="s">
        <v>216</v>
      </c>
      <c r="B165" s="105"/>
      <c r="C165" s="105"/>
      <c r="D165" s="105"/>
      <c r="E165" s="105"/>
    </row>
    <row r="166" spans="1:7" ht="15.75" thickBot="1" x14ac:dyDescent="0.3">
      <c r="A166" s="25" t="s">
        <v>217</v>
      </c>
      <c r="B166" s="19">
        <v>0.4</v>
      </c>
    </row>
    <row r="167" spans="1:7" ht="15.75" thickBot="1" x14ac:dyDescent="0.3">
      <c r="A167" s="11" t="s">
        <v>218</v>
      </c>
      <c r="B167" s="47">
        <f>(1+B166)^(1/(2020-2010))-1</f>
        <v>3.4219694129380196E-2</v>
      </c>
    </row>
    <row r="168" spans="1:7" x14ac:dyDescent="0.25">
      <c r="B168" s="48"/>
    </row>
    <row r="169" spans="1:7" x14ac:dyDescent="0.25">
      <c r="A169" s="105" t="s">
        <v>543</v>
      </c>
      <c r="B169" s="105"/>
    </row>
    <row r="170" spans="1:7" x14ac:dyDescent="0.25">
      <c r="A170" s="25" t="s">
        <v>544</v>
      </c>
      <c r="B170" s="49">
        <v>972.7</v>
      </c>
    </row>
    <row r="171" spans="1:7" ht="15.75" thickBot="1" x14ac:dyDescent="0.3">
      <c r="A171" s="25" t="s">
        <v>545</v>
      </c>
      <c r="B171" s="50">
        <f>400.9+53.5+276.5+255.7+63.5+462.5+B170+975.4+227.6+436.5</f>
        <v>4124.8</v>
      </c>
    </row>
    <row r="172" spans="1:7" ht="15.75" thickBot="1" x14ac:dyDescent="0.3">
      <c r="A172" s="25" t="s">
        <v>546</v>
      </c>
      <c r="B172" s="47">
        <f>B170/B171</f>
        <v>0.23581749418153608</v>
      </c>
    </row>
    <row r="173" spans="1:7" x14ac:dyDescent="0.25">
      <c r="B173" s="48"/>
    </row>
    <row r="174" spans="1:7" x14ac:dyDescent="0.25">
      <c r="A174" s="105" t="s">
        <v>227</v>
      </c>
      <c r="B174" s="105"/>
      <c r="C174" s="105"/>
      <c r="D174" s="105"/>
      <c r="E174" s="105"/>
    </row>
    <row r="175" spans="1:7" ht="15.75" thickBot="1" x14ac:dyDescent="0.3">
      <c r="A175" s="25" t="s">
        <v>553</v>
      </c>
      <c r="B175" s="48">
        <v>0.1246</v>
      </c>
    </row>
    <row r="176" spans="1:7" ht="15.75" thickBot="1" x14ac:dyDescent="0.3">
      <c r="A176" s="25" t="s">
        <v>548</v>
      </c>
      <c r="B176" s="47">
        <f>1-B175</f>
        <v>0.87539999999999996</v>
      </c>
    </row>
    <row r="178" spans="1:5" x14ac:dyDescent="0.25">
      <c r="A178" s="105" t="s">
        <v>219</v>
      </c>
      <c r="B178" s="105"/>
      <c r="C178" s="105"/>
      <c r="D178" s="105"/>
      <c r="E178" s="105"/>
    </row>
    <row r="179" spans="1:5" x14ac:dyDescent="0.25">
      <c r="A179" s="27" t="s">
        <v>550</v>
      </c>
      <c r="B179" s="11">
        <v>197000</v>
      </c>
    </row>
    <row r="180" spans="1:5" ht="15.75" thickBot="1" x14ac:dyDescent="0.3">
      <c r="A180" s="11" t="s">
        <v>551</v>
      </c>
      <c r="B180" s="11">
        <v>175000</v>
      </c>
    </row>
    <row r="181" spans="1:5" ht="15.75" thickBot="1" x14ac:dyDescent="0.3">
      <c r="A181" s="11" t="s">
        <v>220</v>
      </c>
      <c r="B181" s="21">
        <f>B179/B180</f>
        <v>1.1257142857142857</v>
      </c>
    </row>
    <row r="183" spans="1:5" x14ac:dyDescent="0.25">
      <c r="A183" s="105" t="s">
        <v>221</v>
      </c>
      <c r="B183" s="105"/>
      <c r="C183" s="105"/>
      <c r="D183" s="105"/>
      <c r="E183" s="105"/>
    </row>
    <row r="184" spans="1:5" x14ac:dyDescent="0.25">
      <c r="A184" s="51" t="s">
        <v>554</v>
      </c>
      <c r="B184" s="27">
        <v>30.5</v>
      </c>
      <c r="C184" s="11" t="s">
        <v>555</v>
      </c>
    </row>
    <row r="185" spans="1:5" ht="15.75" thickBot="1" x14ac:dyDescent="0.3">
      <c r="A185" s="51" t="s">
        <v>556</v>
      </c>
      <c r="B185" s="52">
        <v>2.2999999999999998</v>
      </c>
      <c r="C185" s="11" t="s">
        <v>555</v>
      </c>
    </row>
    <row r="186" spans="1:5" ht="15.75" thickBot="1" x14ac:dyDescent="0.3">
      <c r="A186" s="25" t="s">
        <v>557</v>
      </c>
      <c r="B186" s="53">
        <f>B185/B184</f>
        <v>7.5409836065573763E-2</v>
      </c>
    </row>
    <row r="188" spans="1:5" x14ac:dyDescent="0.25">
      <c r="A188" s="105" t="s">
        <v>241</v>
      </c>
      <c r="B188" s="105"/>
      <c r="C188" s="105"/>
      <c r="D188" s="105"/>
      <c r="E188" s="105"/>
    </row>
    <row r="189" spans="1:5" x14ac:dyDescent="0.25">
      <c r="A189" s="23" t="s">
        <v>233</v>
      </c>
      <c r="B189" s="23" t="s">
        <v>234</v>
      </c>
      <c r="C189" s="23"/>
    </row>
    <row r="190" spans="1:5" x14ac:dyDescent="0.25">
      <c r="A190" s="11" t="s">
        <v>235</v>
      </c>
      <c r="B190" s="24">
        <v>15277777.777777778</v>
      </c>
      <c r="C190" s="11" t="s">
        <v>236</v>
      </c>
    </row>
    <row r="191" spans="1:5" x14ac:dyDescent="0.25">
      <c r="A191" s="11" t="s">
        <v>237</v>
      </c>
      <c r="B191" s="24">
        <f>3.4*10^6</f>
        <v>3400000</v>
      </c>
      <c r="C191" s="54"/>
    </row>
    <row r="192" spans="1:5" x14ac:dyDescent="0.25">
      <c r="A192" s="11" t="s">
        <v>238</v>
      </c>
      <c r="B192" s="11">
        <v>2</v>
      </c>
    </row>
    <row r="193" spans="1:2" ht="15.75" thickBot="1" x14ac:dyDescent="0.3">
      <c r="A193" s="11" t="s">
        <v>239</v>
      </c>
      <c r="B193" s="24">
        <f>B192*B191</f>
        <v>6800000</v>
      </c>
    </row>
    <row r="194" spans="1:2" ht="15.75" thickBot="1" x14ac:dyDescent="0.3">
      <c r="A194" s="11" t="s">
        <v>240</v>
      </c>
      <c r="B194" s="21">
        <f>B193/B190</f>
        <v>0.44509090909090909</v>
      </c>
    </row>
  </sheetData>
  <mergeCells count="20">
    <mergeCell ref="A188:E188"/>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PolicyLevers</vt:lpstr>
      <vt:lpstr>OutputGraphs</vt:lpstr>
      <vt:lpstr>ReferenceScenarios</vt:lpstr>
      <vt:lpstr>Targets</vt:lpstr>
      <vt:lpstr>MaxBoundCalculations</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2018-03-01T19:58:21Z</dcterms:modified>
</cp:coreProperties>
</file>