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4915" windowHeight="12075"/>
  </bookViews>
  <sheets>
    <sheet name="About" sheetId="1" r:id="rId1"/>
    <sheet name="Flexibility Points" sheetId="2" r:id="rId2"/>
    <sheet name="FPC-FPPpUPC" sheetId="3" r:id="rId3"/>
    <sheet name="FPC-FPPpUPH" sheetId="4" r:id="rId4"/>
    <sheet name="FPC-FPPpUBS" sheetId="6" r:id="rId5"/>
    <sheet name="FPC-FPPpUDRC" sheetId="5" r:id="rId6"/>
    <sheet name="FPC-FPPpUTCaMRB" sheetId="16" r:id="rId7"/>
    <sheet name="Transmission Connectivity" sheetId="8" r:id="rId8"/>
    <sheet name="FPC-BTCC" sheetId="7" r:id="rId9"/>
    <sheet name="E3 Data" sheetId="9" r:id="rId10"/>
    <sheet name="LCGS Data" sheetId="10" r:id="rId11"/>
    <sheet name="CA Interties" sheetId="12" r:id="rId12"/>
    <sheet name="Curtailment Calcs" sheetId="11" r:id="rId13"/>
    <sheet name="FPC-CSOC" sheetId="13" r:id="rId14"/>
    <sheet name="FPC-CFOC" sheetId="14" r:id="rId15"/>
    <sheet name="FPC-CZOC" sheetId="15" r:id="rId16"/>
    <sheet name="Target Max FP Used" sheetId="18" r:id="rId17"/>
    <sheet name="FPC-TMFoFPU" sheetId="17" r:id="rId18"/>
  </sheets>
  <calcPr calcId="145621"/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2" i="11"/>
  <c r="A29" i="11" l="1"/>
  <c r="C29" i="11"/>
  <c r="A30" i="11"/>
  <c r="A31" i="11"/>
  <c r="A32" i="11"/>
  <c r="C28" i="11"/>
  <c r="A28" i="11"/>
  <c r="B11" i="12"/>
  <c r="C19" i="11"/>
  <c r="C23" i="11"/>
  <c r="C32" i="11" s="1"/>
  <c r="E7" i="11"/>
  <c r="E6" i="11"/>
  <c r="E5" i="11"/>
  <c r="D7" i="11"/>
  <c r="D6" i="11"/>
  <c r="C7" i="11"/>
  <c r="C6" i="11"/>
  <c r="C5" i="11"/>
  <c r="B7" i="11"/>
  <c r="B6" i="11"/>
  <c r="B5" i="11"/>
  <c r="C15" i="11"/>
  <c r="C14" i="11"/>
  <c r="C13" i="11"/>
  <c r="C12" i="11"/>
  <c r="C11" i="11"/>
  <c r="C10" i="11"/>
  <c r="B15" i="11"/>
  <c r="B14" i="11"/>
  <c r="C22" i="11" s="1"/>
  <c r="C31" i="11" s="1"/>
  <c r="B13" i="11"/>
  <c r="C21" i="11" s="1"/>
  <c r="C30" i="11" s="1"/>
  <c r="B12" i="11"/>
  <c r="C20" i="11" s="1"/>
  <c r="B11" i="11"/>
  <c r="B10" i="11"/>
  <c r="C18" i="11" s="1"/>
  <c r="D4" i="11"/>
  <c r="D3" i="11"/>
  <c r="D2" i="11"/>
  <c r="B4" i="11"/>
  <c r="G4" i="11" s="1"/>
  <c r="H4" i="11" s="1"/>
  <c r="B3" i="11"/>
  <c r="G3" i="11" s="1"/>
  <c r="H3" i="11" s="1"/>
  <c r="B2" i="11"/>
  <c r="D30" i="10"/>
  <c r="C30" i="10"/>
  <c r="B30" i="10"/>
  <c r="D5" i="11" s="1"/>
  <c r="B19" i="11" l="1"/>
  <c r="B28" i="11" s="1"/>
  <c r="B20" i="11"/>
  <c r="B29" i="11" s="1"/>
  <c r="G2" i="11"/>
  <c r="H2" i="11" s="1"/>
  <c r="B18" i="11" s="1"/>
  <c r="G6" i="11"/>
  <c r="H6" i="11" s="1"/>
  <c r="B22" i="11" s="1"/>
  <c r="B31" i="11" s="1"/>
  <c r="G5" i="11"/>
  <c r="H5" i="11" s="1"/>
  <c r="B21" i="11" s="1"/>
  <c r="B30" i="11" s="1"/>
  <c r="G7" i="11"/>
  <c r="H7" i="11" s="1"/>
  <c r="B23" i="11" s="1"/>
  <c r="B32" i="11" s="1"/>
  <c r="B55" i="8"/>
  <c r="B58" i="8" s="1"/>
  <c r="B56" i="8"/>
  <c r="B39" i="8" l="1"/>
  <c r="B6" i="2" l="1"/>
  <c r="D3" i="2"/>
  <c r="B2" i="6" s="1"/>
  <c r="D4" i="2"/>
  <c r="D5" i="2"/>
  <c r="D7" i="2"/>
  <c r="B2" i="5" s="1"/>
  <c r="D2" i="2"/>
  <c r="D6" i="2" l="1"/>
  <c r="B54" i="8"/>
  <c r="B2" i="3"/>
  <c r="B60" i="8" l="1"/>
  <c r="B2" i="7" s="1"/>
  <c r="B2" i="4"/>
</calcChain>
</file>

<file path=xl/sharedStrings.xml><?xml version="1.0" encoding="utf-8"?>
<sst xmlns="http://schemas.openxmlformats.org/spreadsheetml/2006/main" count="365" uniqueCount="292">
  <si>
    <t>Source:</t>
  </si>
  <si>
    <t>Pacific Northwest National Laboratory</t>
  </si>
  <si>
    <t>Energy Storage for Power Systems Applications: A Regional Assessment for the Northwest Power Pool (NWPP)</t>
  </si>
  <si>
    <t>http://energyenvironment.pnnl.gov/ei/pdf/NWPP%20report.pdf</t>
  </si>
  <si>
    <t>Page vi, Table E.1</t>
  </si>
  <si>
    <t>PNNL estimated the quantity of various technologies that would be necessary to satisfy</t>
  </si>
  <si>
    <t>We use their testcases which each featured a single technology, to get a sense of how much</t>
  </si>
  <si>
    <t>flexibility each technology provides on its own.</t>
  </si>
  <si>
    <t>We use PNNL's capacity estimates, not the total energy provided estimates, because only</t>
  </si>
  <si>
    <t>the capacity estimates are relevant for our model.</t>
  </si>
  <si>
    <t>PNNL's technologies are:</t>
  </si>
  <si>
    <t>CT</t>
  </si>
  <si>
    <t>Combustion turbine (natural gas)</t>
  </si>
  <si>
    <t>NaS or Li-ion</t>
  </si>
  <si>
    <t>Batteries</t>
  </si>
  <si>
    <t>PH</t>
  </si>
  <si>
    <t>DR</t>
  </si>
  <si>
    <t>Demand Response</t>
  </si>
  <si>
    <t>Pumped Hydro (with two different values for different numbers of mode changes per day)</t>
  </si>
  <si>
    <t>Although PNNL lists each battery technology separately, they have identical flexibility</t>
  </si>
  <si>
    <t>point rates, so we treat them as a single "batteries" category in this spreadsheet.</t>
  </si>
  <si>
    <t>Technology</t>
  </si>
  <si>
    <t>GW Needed</t>
  </si>
  <si>
    <t>CT (natural gas combustion turbine)</t>
  </si>
  <si>
    <t>NaS or Li-ion (batteries)</t>
  </si>
  <si>
    <t>PH (pumped hydro, many mode changes)</t>
  </si>
  <si>
    <t>PH (pumped hydro, 2 mode changes)</t>
  </si>
  <si>
    <t>DR (demand response)</t>
  </si>
  <si>
    <t>Flexibility Points per Unit of Technology</t>
  </si>
  <si>
    <t>PH (pumped hydro, average)</t>
  </si>
  <si>
    <t>Note that PNNL treats combustion turbines as being fully available to provide balancing</t>
  </si>
  <si>
    <t>services (the same as batteries), so we cannot apply this flexibility point rate to all</t>
  </si>
  <si>
    <t>NG capacity in the model.  We assume that only peaker plants are readily available to</t>
  </si>
  <si>
    <t>provide balancing services on demand and only allow this fraction of all NG plants to</t>
  </si>
  <si>
    <t>contribute flexibility points.  This may be a conservative assumption.</t>
  </si>
  <si>
    <t>Flexibility Points</t>
  </si>
  <si>
    <t>Pumped Hydro</t>
  </si>
  <si>
    <t>FPC Flexibility Points Provided per Unit Pumped Hydro</t>
  </si>
  <si>
    <t>FPC Flexibility Points Provided per Unit Demand Response Capacity</t>
  </si>
  <si>
    <t>Flexibility Points per Unit for Various Technologies</t>
  </si>
  <si>
    <t>RE, NG, and Storage Capacities in Transmission-Limited Regime</t>
  </si>
  <si>
    <t>National Renewable Energy Laboratory</t>
  </si>
  <si>
    <t>Renewable Energy Futures Study: Volume 1</t>
  </si>
  <si>
    <t>http://www.nrel.gov/docs/fy12osti/52409-1.pdf</t>
  </si>
  <si>
    <t>Procedure for Flexibility Points per Unit for Various Technologies</t>
  </si>
  <si>
    <t>We use the primary scenario modeled by NREL (80%-ITI) to estimate the</t>
  </si>
  <si>
    <t>First, we note that in 2050, more and more transmission is needed to</t>
  </si>
  <si>
    <t>support each higher tier of renewable penetration, with a significant</t>
  </si>
  <si>
    <t>increase in transmission need between 70% RE and 80% RE.</t>
  </si>
  <si>
    <t>flexibility-point constrained in the 80% RE-ITI scenario.</t>
  </si>
  <si>
    <r>
      <rPr>
        <b/>
        <sz val="11"/>
        <color theme="1"/>
        <rFont val="Calibri"/>
        <family val="2"/>
        <scheme val="minor"/>
      </rPr>
      <t>(Page xli, Figure ES-8)</t>
    </r>
    <r>
      <rPr>
        <sz val="11"/>
        <color theme="1"/>
        <rFont val="Calibri"/>
        <family val="2"/>
        <scheme val="minor"/>
      </rPr>
      <t>.  Therefore, we can assume that RE is roughly</t>
    </r>
  </si>
  <si>
    <t>Hence, we can calculate the TCC by dividing the RE capacity by</t>
  </si>
  <si>
    <t>the number of FP provided in 2050 under this scenario.</t>
  </si>
  <si>
    <t>Gas-CT</t>
  </si>
  <si>
    <t>GW</t>
  </si>
  <si>
    <t>PV</t>
  </si>
  <si>
    <t>Wind-Onshore</t>
  </si>
  <si>
    <t>Wind-Offshore</t>
  </si>
  <si>
    <t>Generation Capacity in 2050, RE-ITI Scenario (p. C-8, Table C-4, Col G)</t>
  </si>
  <si>
    <t>Total Flexibility Point Need</t>
  </si>
  <si>
    <t>Each flexibility point supports both 1 MW of solar and 1 MW of wind.</t>
  </si>
  <si>
    <t>Accordingly:</t>
  </si>
  <si>
    <t>flexibility points</t>
  </si>
  <si>
    <t>Sources of flexibility points that NREL included in their model are</t>
  </si>
  <si>
    <t>natural gas peakers (combustion turbines), pumped hydro storage,</t>
  </si>
  <si>
    <t>and non-pumped hydro storage.  The quantity of natural gas CTs is</t>
  </si>
  <si>
    <t>given in the table above.</t>
  </si>
  <si>
    <t>Grid Electricity Storage in 2050, RE-ITI Scenario (p. 3-20, Fig 3-11)</t>
  </si>
  <si>
    <t>(value read from graph)</t>
  </si>
  <si>
    <t>NREL indicates that most existing storage is pumped hydro and most</t>
  </si>
  <si>
    <t>conversion rate for compressed air, so we assume it has a rate similar</t>
  </si>
  <si>
    <t>Flexibility points per NG CT</t>
  </si>
  <si>
    <t>Total flexibility points provided</t>
  </si>
  <si>
    <t>Transmission Connectivity Coefficient</t>
  </si>
  <si>
    <t>(It is true that the RE-ITI scenario includes some curtailment, but this</t>
  </si>
  <si>
    <t>is deemed economically best in NREL's model, so we exclude it</t>
  </si>
  <si>
    <t>from the TCC estimate, since TCC should be calculated based on what</t>
  </si>
  <si>
    <t>transmission actually would be built to support a given RE capacity,</t>
  </si>
  <si>
    <t>not what would be built with the goal of eliminating all curtailment.)</t>
  </si>
  <si>
    <t>See "Transmission Connectivity" tab for page and table numbers.</t>
  </si>
  <si>
    <t>All years</t>
  </si>
  <si>
    <t>transmission connectivity coefficient (TCC).  We assume this coefficient</t>
  </si>
  <si>
    <t>of connectivity, rather than a higher or lower level of connectivity than</t>
  </si>
  <si>
    <t>renewables enjoy today.)</t>
  </si>
  <si>
    <t>applies throughout our model run (i.e. the RE build-out NREL models includes</t>
  </si>
  <si>
    <t>new transmission to provide all of the new renewables with today's level</t>
  </si>
  <si>
    <r>
      <t xml:space="preserve">newly built storage is compressed air </t>
    </r>
    <r>
      <rPr>
        <b/>
        <sz val="11"/>
        <color theme="1"/>
        <rFont val="Calibri"/>
        <family val="2"/>
        <scheme val="minor"/>
      </rPr>
      <t>(p. 3-19)</t>
    </r>
    <r>
      <rPr>
        <sz val="11"/>
        <color theme="1"/>
        <rFont val="Calibri"/>
        <family val="2"/>
        <scheme val="minor"/>
      </rPr>
      <t>.  We don't have a flexibility point</t>
    </r>
  </si>
  <si>
    <t>We choose to omit offshore wind from the total, because offshore wind</t>
  </si>
  <si>
    <t>is likely to need less flexibility backup due to windier conditions, and</t>
  </si>
  <si>
    <t>insofar as it does need flexibility backup, it will likely be at different</t>
  </si>
  <si>
    <t>times of the day than onshore wind, so it would not be appropriate</t>
  </si>
  <si>
    <t>to sum them.</t>
  </si>
  <si>
    <t>the balancing requirements to integrate an additional 11.1 GW of wind into the Pacific Northwest in 2019.</t>
  </si>
  <si>
    <t>Interruptiple Load (DR)</t>
  </si>
  <si>
    <t>Flexibility points per Unit DR</t>
  </si>
  <si>
    <t>to that of chemical batteries (dedicated use for FP provision).</t>
  </si>
  <si>
    <t>Flexibility points per unit batteries</t>
  </si>
  <si>
    <t>From RE Futures Scenario Viewer (http://www.nrel.gov/analysis/re_futures/data_viewer/)</t>
  </si>
  <si>
    <t>GW Additional Wind Integrated</t>
  </si>
  <si>
    <t>Table 23 (Page 85)</t>
  </si>
  <si>
    <t>Thermal Fleet Composition (MW)</t>
  </si>
  <si>
    <t>Thermal Resource</t>
  </si>
  <si>
    <t>2012 Cap</t>
  </si>
  <si>
    <t>2030 Cap</t>
  </si>
  <si>
    <t>Change</t>
  </si>
  <si>
    <t>Nuclear</t>
  </si>
  <si>
    <t>Coal</t>
  </si>
  <si>
    <t>Cogeneration</t>
  </si>
  <si>
    <t>Gas - Combined Cycle</t>
  </si>
  <si>
    <t>Gas - Combustion Turbine</t>
  </si>
  <si>
    <t>Gas - Steam Turbine</t>
  </si>
  <si>
    <t>Gas - Internal Combustion</t>
  </si>
  <si>
    <t>Total</t>
  </si>
  <si>
    <t>Table 11 (Page 55)</t>
  </si>
  <si>
    <t>2030 Renewable Capacity by Resource Type and Scenario (MW)</t>
  </si>
  <si>
    <t>33% RPS</t>
  </si>
  <si>
    <t>40% RPS</t>
  </si>
  <si>
    <t>50% RPS Large Solar</t>
  </si>
  <si>
    <t>50% RPS Diverse</t>
  </si>
  <si>
    <t>50% RPS Small Solar</t>
  </si>
  <si>
    <t>50% RPS Rooftop Solar</t>
  </si>
  <si>
    <t>Utility RPS Procurement</t>
  </si>
  <si>
    <t>Biogas</t>
  </si>
  <si>
    <t>Biomass</t>
  </si>
  <si>
    <t>Geothermal</t>
  </si>
  <si>
    <t>Hydro</t>
  </si>
  <si>
    <t>Solar PV - Rooftop</t>
  </si>
  <si>
    <t>Solar PV - Small</t>
  </si>
  <si>
    <t>Solar PV - Large</t>
  </si>
  <si>
    <t>Solar Thermal</t>
  </si>
  <si>
    <t>Wind (In State)</t>
  </si>
  <si>
    <t>Wind (Out-of-State)</t>
  </si>
  <si>
    <t>Subtotal, Utility Gen</t>
  </si>
  <si>
    <t>Customer Renewable Generation</t>
  </si>
  <si>
    <t>Solar PV = Rooftop, net energy metered</t>
  </si>
  <si>
    <t>Subtotal, Customer Gen</t>
  </si>
  <si>
    <t>Total Renewable Generation</t>
  </si>
  <si>
    <t>Total, All Sources</t>
  </si>
  <si>
    <t>Table 10 (Page 54)</t>
  </si>
  <si>
    <t>2030 Renewable Generation by Resource Type and Scenario (MW)</t>
  </si>
  <si>
    <t>Table 26 (Page 107)</t>
  </si>
  <si>
    <t>Overgeneration Statistics for Select Scenarios</t>
  </si>
  <si>
    <t>Total Overgeneration</t>
  </si>
  <si>
    <t>in GWh/yr</t>
  </si>
  <si>
    <t>as % of available RPS-qualifying energy</t>
  </si>
  <si>
    <t>Overgeneration Frequency</t>
  </si>
  <si>
    <t>in hours/yr</t>
  </si>
  <si>
    <t>percent of hours</t>
  </si>
  <si>
    <t>Extreme Overgeneration Events</t>
  </si>
  <si>
    <t>99th percentile</t>
  </si>
  <si>
    <t>Maximum observed</t>
  </si>
  <si>
    <t>Table 25 (Page 105)</t>
  </si>
  <si>
    <t>Annual Generation Mix under Three Scenarios</t>
  </si>
  <si>
    <t>Suppy-Side Equivalent Generation (GWh/yr)</t>
  </si>
  <si>
    <t>Conventional fossil resources</t>
  </si>
  <si>
    <t>Nuclear + Hydro</t>
  </si>
  <si>
    <t>RPS Renewables</t>
  </si>
  <si>
    <t>Non-RPS Rooftop Solar PV</t>
  </si>
  <si>
    <t>Imports</t>
  </si>
  <si>
    <t>Exports</t>
  </si>
  <si>
    <t>Overgeneration</t>
  </si>
  <si>
    <t>Pumped Storage (Page B-33)</t>
  </si>
  <si>
    <t>Project</t>
  </si>
  <si>
    <t>Cap (MW)</t>
  </si>
  <si>
    <t>Source for Capacity Value (not provided in E3 paper)</t>
  </si>
  <si>
    <t>Helms (3 units)</t>
  </si>
  <si>
    <t>https://en.wikipedia.org/wiki/Helms_Pumped_Storage_Plant</t>
  </si>
  <si>
    <t>Eastwood</t>
  </si>
  <si>
    <t>https://en.wikipedia.org/wiki/Big_Creek_Hydroelectric_Project</t>
  </si>
  <si>
    <t>Hodges-Olivehain</t>
  </si>
  <si>
    <t>http://www.sdcwa.org/lake-hodges-projects</t>
  </si>
  <si>
    <t>Castaic</t>
  </si>
  <si>
    <t>https://en.wikipedia.org/wiki/Castaic_Power_Plant</t>
  </si>
  <si>
    <t>Curtailment of Renewable Energy Serving CA Load (Slide 56)</t>
  </si>
  <si>
    <t>Baseline</t>
  </si>
  <si>
    <t>Target</t>
  </si>
  <si>
    <t>Accelerated</t>
  </si>
  <si>
    <t>Target, Fewer Mitigation Options</t>
  </si>
  <si>
    <t>Target, Fewer Mitigation Options, Import Constraint</t>
  </si>
  <si>
    <t>Comparison between Scenarios (Page 11, Table 4) and Sensitivity Case Assumptions (Page 13, Table 7)</t>
  </si>
  <si>
    <t>TWh</t>
  </si>
  <si>
    <t>Wind</t>
  </si>
  <si>
    <t>CSP</t>
  </si>
  <si>
    <t>Wholesale PV</t>
  </si>
  <si>
    <t>Customer-sited PV</t>
  </si>
  <si>
    <t>Small Hydro</t>
  </si>
  <si>
    <t>Total renewable generation</t>
  </si>
  <si>
    <t>Large hydro</t>
  </si>
  <si>
    <t>Gas CC</t>
  </si>
  <si>
    <t>Gas CT</t>
  </si>
  <si>
    <t>CHP-QF</t>
  </si>
  <si>
    <t>Total other generation</t>
  </si>
  <si>
    <t>Total storage</t>
  </si>
  <si>
    <t>Total EE</t>
  </si>
  <si>
    <t>Total DR</t>
  </si>
  <si>
    <t>Transmission Additions</t>
  </si>
  <si>
    <t>Storage Breakdown by Scenario (Page 10, Table 3)</t>
  </si>
  <si>
    <t>Baseline (GW)</t>
  </si>
  <si>
    <t>Target (GW)</t>
  </si>
  <si>
    <t>Accelerated (GW)</t>
  </si>
  <si>
    <t>Compressed Air</t>
  </si>
  <si>
    <t>Unspecified (assumed to be pumped hydro)</t>
  </si>
  <si>
    <t>Calculated Other Storage (assumed to be pumped hydro)</t>
  </si>
  <si>
    <t>Scenario</t>
  </si>
  <si>
    <t>E3 33% RPS</t>
  </si>
  <si>
    <t>E3 40% RPS</t>
  </si>
  <si>
    <t>E3 50% RPS Large Solar</t>
  </si>
  <si>
    <t>LGCS Baseline</t>
  </si>
  <si>
    <t>LGCS Target</t>
  </si>
  <si>
    <t>LGCS Accelerated</t>
  </si>
  <si>
    <t>FP from NG Peakers</t>
  </si>
  <si>
    <t>FP from DR</t>
  </si>
  <si>
    <t>FP from Pumped Hydro</t>
  </si>
  <si>
    <t>FP from Battery or Compressed Air Storage</t>
  </si>
  <si>
    <t>FP from Import/Export Cap</t>
  </si>
  <si>
    <t>Total FP Provided</t>
  </si>
  <si>
    <t>Usable FP (after TCC)</t>
  </si>
  <si>
    <t>Curtailment Perc (Solar PV)</t>
  </si>
  <si>
    <t>FP Consumed (Solar PV)</t>
  </si>
  <si>
    <t>Perc FP Use</t>
  </si>
  <si>
    <t>Curtailment Perc</t>
  </si>
  <si>
    <t>WECC Path Number</t>
  </si>
  <si>
    <t>Capacity (in the direction of California) (MW)</t>
  </si>
  <si>
    <t>Page Number</t>
  </si>
  <si>
    <t>n/a</t>
  </si>
  <si>
    <t>Version for Trendline Creation</t>
  </si>
  <si>
    <t>Energy + Environmental Economics</t>
  </si>
  <si>
    <t>Investigating a Higher Renewables Portfolio Standard in California</t>
  </si>
  <si>
    <t>https://ethree.com/documents/E3_Final_RPS_Report_2014_01_06_with_appendices.pdf</t>
  </si>
  <si>
    <t>See "E3 Data" tab for page and table numbers.</t>
  </si>
  <si>
    <t>National Renewable Energy Laboratory, GE Energy Consulting, and JBS Energy</t>
  </si>
  <si>
    <t>Low Carbon Grid Study</t>
  </si>
  <si>
    <t>Curtailment Percentage at FP Usage Rates (three out of six scenarios we used)</t>
  </si>
  <si>
    <t>http://lowcarbongrid2030.org/wp-content/uploads/2014/10/LCGS-Workpapers.pdf</t>
  </si>
  <si>
    <t>http://lowcarbongrid2030.org/wp-content/uploads/2014/10/LCGS_PhaseI_NRELslides.pdf</t>
  </si>
  <si>
    <t>Slide 57</t>
  </si>
  <si>
    <t>Pages 10-11, Tables 3 and 4</t>
  </si>
  <si>
    <t>Transmission Capacity Across California Border (contributor to FP total for scenarios above)</t>
  </si>
  <si>
    <t>Western Electricity Coordinating Council</t>
  </si>
  <si>
    <t>2013 WECC Path Reports</t>
  </si>
  <si>
    <t>https://www.wecc.biz/Reliability/TAS_PathReports_Combined_FINAL.pdf</t>
  </si>
  <si>
    <t>See "CA Interties" tab for page numbers.</t>
  </si>
  <si>
    <t>FPC Curtailment Second Order Coeff</t>
  </si>
  <si>
    <t>FPC Curtailment First Order Coeff</t>
  </si>
  <si>
    <t>FPC Curtailment Zeroth Order Coeff</t>
  </si>
  <si>
    <t>Coefficient</t>
  </si>
  <si>
    <t>Second Order Term</t>
  </si>
  <si>
    <t>Procedure for Curtailment Coefficient Calculations</t>
  </si>
  <si>
    <t>We wish to establish the reduction in generation from a variable source as that source runs out of</t>
  </si>
  <si>
    <t>available, usable flexibility points.  We do this by examining six scenarios for California</t>
  </si>
  <si>
    <t>(three from E3, three from the Low Carbon Grid Study) that provide the necessary information to</t>
  </si>
  <si>
    <t>establish data points: curtailment percentage, capacity of the curtailed resource, and capacity of</t>
  </si>
  <si>
    <t>flexibility point-providing technologies.  (The studies lacked information about import/export</t>
  </si>
  <si>
    <t>capacity, which also provides flexibility points, so we use a source from the Western Electricity</t>
  </si>
  <si>
    <t>Coordinating Council for this and add the flexibility points to all six scenarios.)</t>
  </si>
  <si>
    <t>Once we have our six data points, we apply a curve fit to create a second-order polynomial</t>
  </si>
  <si>
    <t>equation, which we use in the model.  We must provide the numbers as three separate</t>
  </si>
  <si>
    <t>values (in separate CSV files), because Vensim has no way to import an entire formula.</t>
  </si>
  <si>
    <t>All curtailment in these scenarios is solar PV.  We assume that if wind were to run out of</t>
  </si>
  <si>
    <t>flexibility points, its curtailment curve would follow a similar shape to that of solar PV.</t>
  </si>
  <si>
    <t>Remember that if you change any of the numbers elsewhere in this spreadsheet (including</t>
  </si>
  <si>
    <t>on the "Flexibility Points" and "Transmission Connectivity" tabs), you will likely have to manually</t>
  </si>
  <si>
    <t>recopy the numbers from the trendline on the lower graph on the "Curtailment Calcs" tab to the</t>
  </si>
  <si>
    <t>three Coefficient export tabs, as you can't refer to trendline coefficients via a formula in Excel.</t>
  </si>
  <si>
    <t>FPC Flexibility Points Provided per Unit Transmission Capacity Across Modeled Region Border</t>
  </si>
  <si>
    <t>Transmission across Modeled Region Border</t>
  </si>
  <si>
    <t>For flexibility points from transmission capacity across the modeled region border, we assume the</t>
  </si>
  <si>
    <t>limiting factor in FP provision is transmission line capacity (e.g. other regions have power sources</t>
  </si>
  <si>
    <t>they could send, at some price, if power were needed in the modeled region and adequate</t>
  </si>
  <si>
    <t>transmission lines were in place).  So, we assume one flexibility point per MW of cross-border</t>
  </si>
  <si>
    <t>transmission capacity.</t>
  </si>
  <si>
    <t>First Order Term</t>
  </si>
  <si>
    <t>Zeroth Order Term</t>
  </si>
  <si>
    <t>FPC Flexibility Points Provided per Unit Battery Storage</t>
  </si>
  <si>
    <t>Battery Storage</t>
  </si>
  <si>
    <t>FPC Flexibility Points Provided Per Unit Peaker Capacity</t>
  </si>
  <si>
    <t>Peakers</t>
  </si>
  <si>
    <t>FPC BAU Transmission Connectivity Coefficient</t>
  </si>
  <si>
    <t>BAU Transmission Connectivity Coefficient</t>
  </si>
  <si>
    <t>FPC Target Maximum Fraction of Flexibility Points Used</t>
  </si>
  <si>
    <t>Target Maximum</t>
  </si>
  <si>
    <t>FP</t>
  </si>
  <si>
    <t>The target maximum fraction of FP used represents the level</t>
  </si>
  <si>
    <t>of curtailment which utilities seek to avoid by building more</t>
  </si>
  <si>
    <t>peaker plants.  We set the FP level to 1.4 (that is, 140% of FP</t>
  </si>
  <si>
    <t>used), which is about 4% curtailment, a reasonable upper limit for utilities.</t>
  </si>
  <si>
    <t>(Note that in practice, the model does not tend to build right up</t>
  </si>
  <si>
    <t>to this limit due to the expensive tails of the bell curve price</t>
  </si>
  <si>
    <t>distributions, so we will likely fall in the 2-3% curtailment range,</t>
  </si>
  <si>
    <t>unless/until flexibility point generating technologies like peaker</t>
  </si>
  <si>
    <t>plants retire, which can push the system into much higher percentages</t>
  </si>
  <si>
    <t>of flexibility points used.)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</si>
</sst>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1" fillId="2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0" fontId="5" fillId="0" borderId="0" xfId="0" applyFont="1"/>
    <xf numFmtId="165" fontId="0" fillId="3" borderId="0" xfId="0" applyNumberFormat="1" applyFill="1"/>
    <xf numFmtId="165" fontId="0" fillId="0" borderId="0" xfId="0" applyNumberFormat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1" fillId="0" borderId="4" xfId="0" applyFont="1" applyBorder="1"/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3" fontId="0" fillId="0" borderId="0" xfId="0" applyNumberFormat="1" applyBorder="1"/>
    <xf numFmtId="3" fontId="0" fillId="0" borderId="5" xfId="0" applyNumberFormat="1" applyBorder="1"/>
    <xf numFmtId="3" fontId="1" fillId="0" borderId="7" xfId="0" applyNumberFormat="1" applyFont="1" applyBorder="1"/>
    <xf numFmtId="3" fontId="1" fillId="0" borderId="8" xfId="0" applyNumberFormat="1" applyFont="1" applyBorder="1"/>
    <xf numFmtId="0" fontId="1" fillId="0" borderId="0" xfId="0" applyFont="1" applyBorder="1"/>
    <xf numFmtId="0" fontId="0" fillId="0" borderId="0" xfId="0" applyFill="1"/>
    <xf numFmtId="0" fontId="1" fillId="0" borderId="4" xfId="0" applyFont="1" applyFill="1" applyBorder="1"/>
    <xf numFmtId="0" fontId="0" fillId="4" borderId="4" xfId="0" applyFont="1" applyFill="1" applyBorder="1"/>
    <xf numFmtId="0" fontId="0" fillId="0" borderId="4" xfId="0" applyFont="1" applyFill="1" applyBorder="1"/>
    <xf numFmtId="166" fontId="0" fillId="0" borderId="0" xfId="0" applyNumberFormat="1" applyBorder="1"/>
    <xf numFmtId="166" fontId="0" fillId="0" borderId="5" xfId="0" applyNumberFormat="1" applyBorder="1"/>
    <xf numFmtId="10" fontId="0" fillId="0" borderId="0" xfId="0" applyNumberFormat="1" applyBorder="1"/>
    <xf numFmtId="9" fontId="0" fillId="0" borderId="5" xfId="0" applyNumberFormat="1" applyBorder="1"/>
    <xf numFmtId="0" fontId="0" fillId="0" borderId="6" xfId="0" applyBorder="1"/>
    <xf numFmtId="3" fontId="0" fillId="0" borderId="7" xfId="0" applyNumberFormat="1" applyBorder="1"/>
    <xf numFmtId="3" fontId="0" fillId="0" borderId="8" xfId="0" applyNumberFormat="1" applyBorder="1"/>
    <xf numFmtId="0" fontId="1" fillId="0" borderId="6" xfId="0" applyFont="1" applyFill="1" applyBorder="1"/>
    <xf numFmtId="0" fontId="1" fillId="0" borderId="5" xfId="0" applyFont="1" applyBorder="1"/>
    <xf numFmtId="0" fontId="0" fillId="0" borderId="8" xfId="0" applyBorder="1"/>
    <xf numFmtId="0" fontId="0" fillId="0" borderId="4" xfId="0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0" xfId="0" applyAlignment="1">
      <alignment wrapText="1"/>
    </xf>
    <xf numFmtId="166" fontId="0" fillId="0" borderId="7" xfId="0" applyNumberFormat="1" applyBorder="1"/>
    <xf numFmtId="166" fontId="0" fillId="0" borderId="8" xfId="0" applyNumberFormat="1" applyBorder="1"/>
    <xf numFmtId="0" fontId="0" fillId="2" borderId="4" xfId="0" applyFill="1" applyBorder="1"/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5" borderId="4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11" xfId="0" applyBorder="1"/>
    <xf numFmtId="0" fontId="0" fillId="0" borderId="12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1" fillId="4" borderId="0" xfId="0" applyFont="1" applyFill="1" applyAlignment="1">
      <alignment horizontal="right" wrapText="1"/>
    </xf>
    <xf numFmtId="1" fontId="0" fillId="0" borderId="0" xfId="0" applyNumberFormat="1"/>
    <xf numFmtId="0" fontId="1" fillId="6" borderId="0" xfId="0" applyFont="1" applyFill="1" applyAlignment="1">
      <alignment horizontal="right" wrapText="1"/>
    </xf>
    <xf numFmtId="0" fontId="1" fillId="2" borderId="0" xfId="0" applyFont="1" applyFill="1" applyAlignment="1">
      <alignment horizontal="right" wrapText="1"/>
    </xf>
    <xf numFmtId="10" fontId="0" fillId="0" borderId="0" xfId="2" applyNumberFormat="1" applyFont="1"/>
    <xf numFmtId="0" fontId="0" fillId="0" borderId="0" xfId="0" applyNumberFormat="1"/>
    <xf numFmtId="10" fontId="0" fillId="0" borderId="0" xfId="0" applyNumberFormat="1"/>
    <xf numFmtId="1" fontId="0" fillId="0" borderId="0" xfId="0" applyNumberFormat="1" applyFill="1"/>
    <xf numFmtId="0" fontId="1" fillId="7" borderId="0" xfId="0" applyFont="1" applyFill="1" applyAlignment="1">
      <alignment horizontal="right" wrapText="1"/>
    </xf>
    <xf numFmtId="9" fontId="0" fillId="0" borderId="0" xfId="0" applyNumberFormat="1"/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/>
    </xf>
    <xf numFmtId="0" fontId="0" fillId="0" borderId="0" xfId="0" applyAlignment="1"/>
    <xf numFmtId="0" fontId="0" fillId="5" borderId="5" xfId="0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E3</c:v>
          </c:tx>
          <c:spPr>
            <a:ln w="28575">
              <a:noFill/>
            </a:ln>
          </c:spPr>
          <c:xVal>
            <c:numRef>
              <c:f>'Curtailment Calcs'!$B$18:$B$20</c:f>
              <c:numCache>
                <c:formatCode>0.00%</c:formatCode>
                <c:ptCount val="3"/>
                <c:pt idx="0">
                  <c:v>1.0560384202117195</c:v>
                </c:pt>
                <c:pt idx="1">
                  <c:v>1.3822955148109142</c:v>
                </c:pt>
                <c:pt idx="2">
                  <c:v>1.848446793233596</c:v>
                </c:pt>
              </c:numCache>
            </c:numRef>
          </c:xVal>
          <c:yVal>
            <c:numRef>
              <c:f>'Curtailment Calcs'!$C$18:$C$20</c:f>
              <c:numCache>
                <c:formatCode>0.00%</c:formatCode>
                <c:ptCount val="3"/>
                <c:pt idx="0">
                  <c:v>6.1893058553227041E-3</c:v>
                </c:pt>
                <c:pt idx="1">
                  <c:v>4.4270747740345111E-2</c:v>
                </c:pt>
                <c:pt idx="2">
                  <c:v>0.18340437869098253</c:v>
                </c:pt>
              </c:numCache>
            </c:numRef>
          </c:yVal>
          <c:smooth val="0"/>
        </c:ser>
        <c:ser>
          <c:idx val="1"/>
          <c:order val="1"/>
          <c:tx>
            <c:v>LCGS</c:v>
          </c:tx>
          <c:spPr>
            <a:ln w="28575">
              <a:noFill/>
            </a:ln>
          </c:spPr>
          <c:xVal>
            <c:numRef>
              <c:f>'Curtailment Calcs'!$B$21:$B$23</c:f>
              <c:numCache>
                <c:formatCode>0.00%</c:formatCode>
                <c:ptCount val="3"/>
                <c:pt idx="0">
                  <c:v>1.1361474701063279</c:v>
                </c:pt>
                <c:pt idx="1">
                  <c:v>1.262436277241707</c:v>
                </c:pt>
                <c:pt idx="2">
                  <c:v>1.3609911962031296</c:v>
                </c:pt>
              </c:numCache>
            </c:numRef>
          </c:xVal>
          <c:yVal>
            <c:numRef>
              <c:f>'Curtailment Calcs'!$C$21:$C$23</c:f>
              <c:numCache>
                <c:formatCode>0.00%</c:formatCode>
                <c:ptCount val="3"/>
                <c:pt idx="0">
                  <c:v>1.7500000000000002E-2</c:v>
                </c:pt>
                <c:pt idx="1">
                  <c:v>3.1052631578947366E-2</c:v>
                </c:pt>
                <c:pt idx="2">
                  <c:v>4.7307692307692308E-2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58336"/>
        <c:axId val="162561024"/>
      </c:scatterChart>
      <c:valAx>
        <c:axId val="16255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</a:t>
                </a:r>
                <a:r>
                  <a:rPr lang="en-US" sz="1400" baseline="0"/>
                  <a:t> of Flexibility Points Used</a:t>
                </a:r>
                <a:endParaRPr lang="en-US" sz="1400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62561024"/>
        <c:crosses val="autoZero"/>
        <c:crossBetween val="midCat"/>
      </c:valAx>
      <c:valAx>
        <c:axId val="162561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Curtailment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62558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8.0776710247056141E-2"/>
                  <c:y val="0.13032535138092996"/>
                </c:manualLayout>
              </c:layout>
              <c:numFmt formatCode="0.00000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'Curtailment Calcs'!$B$27:$B$32</c:f>
              <c:numCache>
                <c:formatCode>0.00%</c:formatCode>
                <c:ptCount val="6"/>
                <c:pt idx="0" formatCode="0%">
                  <c:v>1</c:v>
                </c:pt>
                <c:pt idx="1">
                  <c:v>1.3822955148109142</c:v>
                </c:pt>
                <c:pt idx="2">
                  <c:v>1.848446793233596</c:v>
                </c:pt>
                <c:pt idx="3">
                  <c:v>1.1361474701063279</c:v>
                </c:pt>
                <c:pt idx="4">
                  <c:v>1.262436277241707</c:v>
                </c:pt>
                <c:pt idx="5">
                  <c:v>1.3609911962031296</c:v>
                </c:pt>
              </c:numCache>
            </c:numRef>
          </c:xVal>
          <c:yVal>
            <c:numRef>
              <c:f>'Curtailment Calcs'!$C$27:$C$32</c:f>
              <c:numCache>
                <c:formatCode>0.00%</c:formatCode>
                <c:ptCount val="6"/>
                <c:pt idx="0" formatCode="General">
                  <c:v>0</c:v>
                </c:pt>
                <c:pt idx="1">
                  <c:v>4.4270747740345111E-2</c:v>
                </c:pt>
                <c:pt idx="2">
                  <c:v>0.18340437869098253</c:v>
                </c:pt>
                <c:pt idx="3">
                  <c:v>1.7500000000000002E-2</c:v>
                </c:pt>
                <c:pt idx="4">
                  <c:v>3.1052631578947366E-2</c:v>
                </c:pt>
                <c:pt idx="5">
                  <c:v>4.7307692307692308E-2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33760"/>
        <c:axId val="162535680"/>
      </c:scatterChart>
      <c:valAx>
        <c:axId val="16253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 of Flexibility Points Used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62535680"/>
        <c:crosses val="autoZero"/>
        <c:crossBetween val="midCat"/>
      </c:valAx>
      <c:valAx>
        <c:axId val="162535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Curtailment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2533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8</xdr:row>
      <xdr:rowOff>9525</xdr:rowOff>
    </xdr:from>
    <xdr:to>
      <xdr:col>12</xdr:col>
      <xdr:colOff>0</xdr:colOff>
      <xdr:row>31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33</xdr:row>
      <xdr:rowOff>14287</xdr:rowOff>
    </xdr:from>
    <xdr:to>
      <xdr:col>10</xdr:col>
      <xdr:colOff>0</xdr:colOff>
      <xdr:row>52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rel.gov/docs/fy12osti/52409-1.pdf" TargetMode="External"/><Relationship Id="rId1" Type="http://schemas.openxmlformats.org/officeDocument/2006/relationships/hyperlink" Target="http://energyenvironment.pnnl.gov/ei/pdf/NWPP%20report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abSelected="1" workbookViewId="0"/>
  </sheetViews>
  <sheetFormatPr defaultRowHeight="15" x14ac:dyDescent="0.25"/>
  <cols>
    <col min="2" max="2" width="19.28515625" customWidth="1"/>
    <col min="3" max="3" width="62.140625" customWidth="1"/>
  </cols>
  <sheetData>
    <row r="1" spans="1:3" x14ac:dyDescent="0.25">
      <c r="A1" s="1" t="s">
        <v>275</v>
      </c>
    </row>
    <row r="2" spans="1:3" x14ac:dyDescent="0.25">
      <c r="A2" s="1" t="s">
        <v>37</v>
      </c>
    </row>
    <row r="3" spans="1:3" x14ac:dyDescent="0.25">
      <c r="A3" s="1" t="s">
        <v>273</v>
      </c>
    </row>
    <row r="4" spans="1:3" x14ac:dyDescent="0.25">
      <c r="A4" s="1" t="s">
        <v>38</v>
      </c>
    </row>
    <row r="5" spans="1:3" x14ac:dyDescent="0.25">
      <c r="A5" s="1" t="s">
        <v>264</v>
      </c>
    </row>
    <row r="6" spans="1:3" x14ac:dyDescent="0.25">
      <c r="A6" s="1" t="s">
        <v>277</v>
      </c>
    </row>
    <row r="7" spans="1:3" x14ac:dyDescent="0.25">
      <c r="A7" s="1" t="s">
        <v>242</v>
      </c>
    </row>
    <row r="8" spans="1:3" x14ac:dyDescent="0.25">
      <c r="A8" s="1" t="s">
        <v>243</v>
      </c>
    </row>
    <row r="9" spans="1:3" x14ac:dyDescent="0.25">
      <c r="A9" s="1" t="s">
        <v>244</v>
      </c>
    </row>
    <row r="10" spans="1:3" ht="14.45" x14ac:dyDescent="0.35">
      <c r="A10" s="1" t="s">
        <v>279</v>
      </c>
    </row>
    <row r="12" spans="1:3" x14ac:dyDescent="0.25">
      <c r="A12" s="1" t="s">
        <v>0</v>
      </c>
      <c r="B12" s="11" t="s">
        <v>39</v>
      </c>
      <c r="C12" s="12"/>
    </row>
    <row r="13" spans="1:3" x14ac:dyDescent="0.25">
      <c r="B13" t="s">
        <v>1</v>
      </c>
    </row>
    <row r="14" spans="1:3" x14ac:dyDescent="0.25">
      <c r="B14" s="3">
        <v>2010</v>
      </c>
    </row>
    <row r="15" spans="1:3" x14ac:dyDescent="0.25">
      <c r="B15" t="s">
        <v>2</v>
      </c>
    </row>
    <row r="16" spans="1:3" x14ac:dyDescent="0.25">
      <c r="B16" s="2" t="s">
        <v>3</v>
      </c>
    </row>
    <row r="17" spans="2:3" x14ac:dyDescent="0.25">
      <c r="B17" t="s">
        <v>4</v>
      </c>
    </row>
    <row r="19" spans="2:3" x14ac:dyDescent="0.25">
      <c r="B19" s="11" t="s">
        <v>40</v>
      </c>
      <c r="C19" s="12"/>
    </row>
    <row r="20" spans="2:3" x14ac:dyDescent="0.25">
      <c r="B20" t="s">
        <v>41</v>
      </c>
    </row>
    <row r="21" spans="2:3" x14ac:dyDescent="0.25">
      <c r="B21" s="3">
        <v>2012</v>
      </c>
    </row>
    <row r="22" spans="2:3" x14ac:dyDescent="0.25">
      <c r="B22" t="s">
        <v>42</v>
      </c>
    </row>
    <row r="23" spans="2:3" x14ac:dyDescent="0.25">
      <c r="B23" s="2" t="s">
        <v>43</v>
      </c>
    </row>
    <row r="24" spans="2:3" x14ac:dyDescent="0.25">
      <c r="B24" t="s">
        <v>79</v>
      </c>
    </row>
    <row r="26" spans="2:3" x14ac:dyDescent="0.25">
      <c r="B26" s="11" t="s">
        <v>232</v>
      </c>
      <c r="C26" s="12"/>
    </row>
    <row r="27" spans="2:3" x14ac:dyDescent="0.25">
      <c r="B27" t="s">
        <v>226</v>
      </c>
    </row>
    <row r="28" spans="2:3" x14ac:dyDescent="0.25">
      <c r="B28" s="3">
        <v>2014</v>
      </c>
    </row>
    <row r="29" spans="2:3" x14ac:dyDescent="0.25">
      <c r="B29" t="s">
        <v>227</v>
      </c>
    </row>
    <row r="30" spans="2:3" x14ac:dyDescent="0.25">
      <c r="B30" t="s">
        <v>228</v>
      </c>
    </row>
    <row r="31" spans="2:3" x14ac:dyDescent="0.25">
      <c r="B31" t="s">
        <v>229</v>
      </c>
    </row>
    <row r="33" spans="2:3" x14ac:dyDescent="0.25">
      <c r="B33" s="11" t="s">
        <v>232</v>
      </c>
      <c r="C33" s="12"/>
    </row>
    <row r="34" spans="2:3" x14ac:dyDescent="0.25">
      <c r="B34" t="s">
        <v>230</v>
      </c>
    </row>
    <row r="35" spans="2:3" x14ac:dyDescent="0.25">
      <c r="B35" s="3">
        <v>2015</v>
      </c>
    </row>
    <row r="36" spans="2:3" x14ac:dyDescent="0.25">
      <c r="B36" t="s">
        <v>231</v>
      </c>
    </row>
    <row r="37" spans="2:3" x14ac:dyDescent="0.25">
      <c r="B37" s="82" t="s">
        <v>233</v>
      </c>
    </row>
    <row r="38" spans="2:3" x14ac:dyDescent="0.25">
      <c r="B38" s="82" t="s">
        <v>236</v>
      </c>
    </row>
    <row r="39" spans="2:3" x14ac:dyDescent="0.25">
      <c r="B39" s="82" t="s">
        <v>234</v>
      </c>
    </row>
    <row r="40" spans="2:3" x14ac:dyDescent="0.25">
      <c r="B40" s="82" t="s">
        <v>235</v>
      </c>
    </row>
    <row r="42" spans="2:3" x14ac:dyDescent="0.25">
      <c r="B42" s="83" t="s">
        <v>237</v>
      </c>
      <c r="C42" s="12"/>
    </row>
    <row r="43" spans="2:3" x14ac:dyDescent="0.25">
      <c r="B43" s="84" t="s">
        <v>238</v>
      </c>
    </row>
    <row r="44" spans="2:3" x14ac:dyDescent="0.25">
      <c r="B44" s="3">
        <v>2013</v>
      </c>
    </row>
    <row r="45" spans="2:3" x14ac:dyDescent="0.25">
      <c r="B45" t="s">
        <v>239</v>
      </c>
    </row>
    <row r="46" spans="2:3" x14ac:dyDescent="0.25">
      <c r="B46" t="s">
        <v>240</v>
      </c>
    </row>
    <row r="47" spans="2:3" x14ac:dyDescent="0.25">
      <c r="B47" t="s">
        <v>241</v>
      </c>
    </row>
    <row r="49" spans="1:3" x14ac:dyDescent="0.25">
      <c r="A49" s="1" t="s">
        <v>44</v>
      </c>
    </row>
    <row r="50" spans="1:3" x14ac:dyDescent="0.25">
      <c r="A50" t="s">
        <v>5</v>
      </c>
    </row>
    <row r="51" spans="1:3" x14ac:dyDescent="0.25">
      <c r="A51" t="s">
        <v>92</v>
      </c>
    </row>
    <row r="52" spans="1:3" x14ac:dyDescent="0.25">
      <c r="A52" t="s">
        <v>6</v>
      </c>
    </row>
    <row r="53" spans="1:3" x14ac:dyDescent="0.25">
      <c r="A53" t="s">
        <v>7</v>
      </c>
    </row>
    <row r="55" spans="1:3" x14ac:dyDescent="0.25">
      <c r="A55" t="s">
        <v>8</v>
      </c>
    </row>
    <row r="56" spans="1:3" x14ac:dyDescent="0.25">
      <c r="A56" t="s">
        <v>9</v>
      </c>
    </row>
    <row r="58" spans="1:3" x14ac:dyDescent="0.25">
      <c r="A58" t="s">
        <v>10</v>
      </c>
    </row>
    <row r="59" spans="1:3" x14ac:dyDescent="0.25">
      <c r="B59" s="1" t="s">
        <v>11</v>
      </c>
      <c r="C59" t="s">
        <v>12</v>
      </c>
    </row>
    <row r="60" spans="1:3" x14ac:dyDescent="0.25">
      <c r="B60" s="1" t="s">
        <v>13</v>
      </c>
      <c r="C60" t="s">
        <v>14</v>
      </c>
    </row>
    <row r="61" spans="1:3" x14ac:dyDescent="0.25">
      <c r="B61" s="1" t="s">
        <v>15</v>
      </c>
      <c r="C61" t="s">
        <v>18</v>
      </c>
    </row>
    <row r="62" spans="1:3" x14ac:dyDescent="0.25">
      <c r="B62" s="1" t="s">
        <v>16</v>
      </c>
      <c r="C62" t="s">
        <v>17</v>
      </c>
    </row>
    <row r="64" spans="1:3" x14ac:dyDescent="0.25">
      <c r="A64" t="s">
        <v>19</v>
      </c>
    </row>
    <row r="65" spans="1:1" x14ac:dyDescent="0.25">
      <c r="A65" t="s">
        <v>20</v>
      </c>
    </row>
    <row r="67" spans="1:1" x14ac:dyDescent="0.25">
      <c r="A67" t="s">
        <v>30</v>
      </c>
    </row>
    <row r="68" spans="1:1" x14ac:dyDescent="0.25">
      <c r="A68" t="s">
        <v>31</v>
      </c>
    </row>
    <row r="69" spans="1:1" x14ac:dyDescent="0.25">
      <c r="A69" t="s">
        <v>32</v>
      </c>
    </row>
    <row r="70" spans="1:1" x14ac:dyDescent="0.25">
      <c r="A70" t="s">
        <v>33</v>
      </c>
    </row>
    <row r="71" spans="1:1" x14ac:dyDescent="0.25">
      <c r="A71" t="s">
        <v>34</v>
      </c>
    </row>
    <row r="73" spans="1:1" x14ac:dyDescent="0.25">
      <c r="A73" t="s">
        <v>266</v>
      </c>
    </row>
    <row r="74" spans="1:1" x14ac:dyDescent="0.25">
      <c r="A74" t="s">
        <v>267</v>
      </c>
    </row>
    <row r="75" spans="1:1" x14ac:dyDescent="0.25">
      <c r="A75" t="s">
        <v>268</v>
      </c>
    </row>
    <row r="76" spans="1:1" x14ac:dyDescent="0.25">
      <c r="A76" t="s">
        <v>269</v>
      </c>
    </row>
    <row r="77" spans="1:1" x14ac:dyDescent="0.25">
      <c r="A77" t="s">
        <v>270</v>
      </c>
    </row>
    <row r="79" spans="1:1" x14ac:dyDescent="0.25">
      <c r="A79" s="1" t="s">
        <v>247</v>
      </c>
    </row>
    <row r="80" spans="1:1" x14ac:dyDescent="0.25">
      <c r="A80" t="s">
        <v>248</v>
      </c>
    </row>
    <row r="81" spans="1:1" x14ac:dyDescent="0.25">
      <c r="A81" t="s">
        <v>249</v>
      </c>
    </row>
    <row r="82" spans="1:1" x14ac:dyDescent="0.25">
      <c r="A82" t="s">
        <v>250</v>
      </c>
    </row>
    <row r="83" spans="1:1" x14ac:dyDescent="0.25">
      <c r="A83" t="s">
        <v>251</v>
      </c>
    </row>
    <row r="84" spans="1:1" x14ac:dyDescent="0.25">
      <c r="A84" t="s">
        <v>252</v>
      </c>
    </row>
    <row r="85" spans="1:1" x14ac:dyDescent="0.25">
      <c r="A85" t="s">
        <v>253</v>
      </c>
    </row>
    <row r="86" spans="1:1" x14ac:dyDescent="0.25">
      <c r="A86" t="s">
        <v>254</v>
      </c>
    </row>
    <row r="88" spans="1:1" x14ac:dyDescent="0.25">
      <c r="A88" t="s">
        <v>255</v>
      </c>
    </row>
    <row r="89" spans="1:1" x14ac:dyDescent="0.25">
      <c r="A89" t="s">
        <v>256</v>
      </c>
    </row>
    <row r="90" spans="1:1" x14ac:dyDescent="0.25">
      <c r="A90" t="s">
        <v>257</v>
      </c>
    </row>
    <row r="92" spans="1:1" x14ac:dyDescent="0.25">
      <c r="A92" t="s">
        <v>258</v>
      </c>
    </row>
    <row r="93" spans="1:1" x14ac:dyDescent="0.25">
      <c r="A93" t="s">
        <v>259</v>
      </c>
    </row>
    <row r="95" spans="1:1" x14ac:dyDescent="0.25">
      <c r="A95" t="s">
        <v>260</v>
      </c>
    </row>
    <row r="96" spans="1:1" x14ac:dyDescent="0.25">
      <c r="A96" t="s">
        <v>261</v>
      </c>
    </row>
    <row r="97" spans="1:1" x14ac:dyDescent="0.25">
      <c r="A97" t="s">
        <v>262</v>
      </c>
    </row>
    <row r="98" spans="1:1" x14ac:dyDescent="0.25">
      <c r="A98" t="s">
        <v>263</v>
      </c>
    </row>
  </sheetData>
  <hyperlinks>
    <hyperlink ref="B16" r:id="rId1"/>
    <hyperlink ref="B23" r:id="rId2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cols>
    <col min="1" max="1" width="40.28515625" customWidth="1"/>
    <col min="2" max="2" width="11.85546875" customWidth="1"/>
    <col min="3" max="3" width="12.42578125" customWidth="1"/>
    <col min="4" max="4" width="20.5703125" customWidth="1"/>
    <col min="5" max="5" width="17.28515625" customWidth="1"/>
    <col min="6" max="6" width="20.85546875" customWidth="1"/>
    <col min="7" max="7" width="21.85546875" customWidth="1"/>
    <col min="8" max="8" width="13.85546875" customWidth="1"/>
  </cols>
  <sheetData>
    <row r="1" spans="1:7" x14ac:dyDescent="0.25">
      <c r="A1" s="16" t="s">
        <v>99</v>
      </c>
      <c r="B1" s="17"/>
      <c r="C1" s="17"/>
      <c r="D1" s="18"/>
    </row>
    <row r="2" spans="1:7" x14ac:dyDescent="0.25">
      <c r="A2" s="19" t="s">
        <v>100</v>
      </c>
      <c r="B2" s="20"/>
      <c r="C2" s="20"/>
      <c r="D2" s="21"/>
    </row>
    <row r="3" spans="1:7" x14ac:dyDescent="0.25">
      <c r="A3" s="22" t="s">
        <v>101</v>
      </c>
      <c r="B3" s="23" t="s">
        <v>102</v>
      </c>
      <c r="C3" s="23" t="s">
        <v>103</v>
      </c>
      <c r="D3" s="24" t="s">
        <v>104</v>
      </c>
    </row>
    <row r="4" spans="1:7" x14ac:dyDescent="0.25">
      <c r="A4" s="25" t="s">
        <v>105</v>
      </c>
      <c r="B4" s="26">
        <v>5473</v>
      </c>
      <c r="C4" s="26">
        <v>3323</v>
      </c>
      <c r="D4" s="27">
        <v>-2150</v>
      </c>
    </row>
    <row r="5" spans="1:7" x14ac:dyDescent="0.25">
      <c r="A5" s="25" t="s">
        <v>106</v>
      </c>
      <c r="B5" s="26">
        <v>1652</v>
      </c>
      <c r="C5" s="26">
        <v>0</v>
      </c>
      <c r="D5" s="27">
        <v>-1652</v>
      </c>
    </row>
    <row r="6" spans="1:7" x14ac:dyDescent="0.25">
      <c r="A6" s="25" t="s">
        <v>107</v>
      </c>
      <c r="B6" s="26">
        <v>2779</v>
      </c>
      <c r="C6" s="26">
        <v>2779</v>
      </c>
      <c r="D6" s="27">
        <v>0</v>
      </c>
    </row>
    <row r="7" spans="1:7" x14ac:dyDescent="0.25">
      <c r="A7" s="25" t="s">
        <v>108</v>
      </c>
      <c r="B7" s="26">
        <v>16568</v>
      </c>
      <c r="C7" s="26">
        <v>23928</v>
      </c>
      <c r="D7" s="27">
        <v>7360</v>
      </c>
    </row>
    <row r="8" spans="1:7" x14ac:dyDescent="0.25">
      <c r="A8" s="25" t="s">
        <v>109</v>
      </c>
      <c r="B8" s="26">
        <v>5745</v>
      </c>
      <c r="C8" s="26">
        <v>9545</v>
      </c>
      <c r="D8" s="27">
        <v>3799</v>
      </c>
    </row>
    <row r="9" spans="1:7" x14ac:dyDescent="0.25">
      <c r="A9" s="25" t="s">
        <v>110</v>
      </c>
      <c r="B9" s="26">
        <v>15214</v>
      </c>
      <c r="C9" s="26">
        <v>30</v>
      </c>
      <c r="D9" s="27">
        <v>-15184</v>
      </c>
    </row>
    <row r="10" spans="1:7" x14ac:dyDescent="0.25">
      <c r="A10" s="25" t="s">
        <v>111</v>
      </c>
      <c r="B10" s="26">
        <v>213</v>
      </c>
      <c r="C10" s="26">
        <v>213</v>
      </c>
      <c r="D10" s="27">
        <v>0</v>
      </c>
    </row>
    <row r="11" spans="1:7" ht="15.75" thickBot="1" x14ac:dyDescent="0.3">
      <c r="A11" s="28" t="s">
        <v>112</v>
      </c>
      <c r="B11" s="29">
        <v>47644</v>
      </c>
      <c r="C11" s="29">
        <v>39816</v>
      </c>
      <c r="D11" s="30">
        <v>-7827</v>
      </c>
    </row>
    <row r="12" spans="1:7" ht="15.75" thickBot="1" x14ac:dyDescent="0.3"/>
    <row r="13" spans="1:7" x14ac:dyDescent="0.25">
      <c r="A13" s="16" t="s">
        <v>113</v>
      </c>
      <c r="B13" s="17"/>
      <c r="C13" s="17"/>
      <c r="D13" s="17"/>
      <c r="E13" s="17"/>
      <c r="F13" s="17"/>
      <c r="G13" s="18"/>
    </row>
    <row r="14" spans="1:7" x14ac:dyDescent="0.25">
      <c r="A14" s="19" t="s">
        <v>114</v>
      </c>
      <c r="B14" s="20"/>
      <c r="C14" s="20"/>
      <c r="D14" s="20"/>
      <c r="E14" s="20"/>
      <c r="F14" s="20"/>
      <c r="G14" s="21"/>
    </row>
    <row r="15" spans="1:7" x14ac:dyDescent="0.25">
      <c r="A15" s="25"/>
      <c r="B15" s="23" t="s">
        <v>115</v>
      </c>
      <c r="C15" s="23" t="s">
        <v>116</v>
      </c>
      <c r="D15" s="23" t="s">
        <v>117</v>
      </c>
      <c r="E15" s="23" t="s">
        <v>118</v>
      </c>
      <c r="F15" s="23" t="s">
        <v>119</v>
      </c>
      <c r="G15" s="24" t="s">
        <v>120</v>
      </c>
    </row>
    <row r="16" spans="1:7" x14ac:dyDescent="0.25">
      <c r="A16" s="31" t="s">
        <v>121</v>
      </c>
      <c r="B16" s="32"/>
      <c r="C16" s="32"/>
      <c r="D16" s="32"/>
      <c r="E16" s="32"/>
      <c r="F16" s="32"/>
      <c r="G16" s="33"/>
    </row>
    <row r="17" spans="1:7" x14ac:dyDescent="0.25">
      <c r="A17" s="25" t="s">
        <v>122</v>
      </c>
      <c r="B17" s="26">
        <v>397</v>
      </c>
      <c r="C17" s="26">
        <v>397</v>
      </c>
      <c r="D17" s="26">
        <v>397</v>
      </c>
      <c r="E17" s="26">
        <v>724</v>
      </c>
      <c r="F17" s="26">
        <v>397</v>
      </c>
      <c r="G17" s="27">
        <v>397</v>
      </c>
    </row>
    <row r="18" spans="1:7" x14ac:dyDescent="0.25">
      <c r="A18" s="25" t="s">
        <v>123</v>
      </c>
      <c r="B18" s="34">
        <v>1243</v>
      </c>
      <c r="C18" s="34">
        <v>1243</v>
      </c>
      <c r="D18" s="34">
        <v>1243</v>
      </c>
      <c r="E18" s="34">
        <v>1550</v>
      </c>
      <c r="F18" s="34">
        <v>1243</v>
      </c>
      <c r="G18" s="35">
        <v>1243</v>
      </c>
    </row>
    <row r="19" spans="1:7" x14ac:dyDescent="0.25">
      <c r="A19" s="25" t="s">
        <v>124</v>
      </c>
      <c r="B19" s="34">
        <v>1950</v>
      </c>
      <c r="C19" s="34">
        <v>1950</v>
      </c>
      <c r="D19" s="34">
        <v>1950</v>
      </c>
      <c r="E19" s="34">
        <v>2531</v>
      </c>
      <c r="F19" s="34">
        <v>1950</v>
      </c>
      <c r="G19" s="35">
        <v>1950</v>
      </c>
    </row>
    <row r="20" spans="1:7" x14ac:dyDescent="0.25">
      <c r="A20" s="25" t="s">
        <v>125</v>
      </c>
      <c r="B20" s="34">
        <v>1282</v>
      </c>
      <c r="C20" s="34">
        <v>1282</v>
      </c>
      <c r="D20" s="34">
        <v>1282</v>
      </c>
      <c r="E20" s="34">
        <v>1282</v>
      </c>
      <c r="F20" s="34">
        <v>1282</v>
      </c>
      <c r="G20" s="35">
        <v>1282</v>
      </c>
    </row>
    <row r="21" spans="1:7" x14ac:dyDescent="0.25">
      <c r="A21" s="25" t="s">
        <v>126</v>
      </c>
      <c r="B21" s="26">
        <v>0</v>
      </c>
      <c r="C21" s="26">
        <v>629</v>
      </c>
      <c r="D21" s="34">
        <v>1529</v>
      </c>
      <c r="E21" s="34">
        <v>1529</v>
      </c>
      <c r="F21" s="34">
        <v>1529</v>
      </c>
      <c r="G21" s="35">
        <v>15286</v>
      </c>
    </row>
    <row r="22" spans="1:7" x14ac:dyDescent="0.25">
      <c r="A22" s="25" t="s">
        <v>127</v>
      </c>
      <c r="B22" s="34">
        <v>3039</v>
      </c>
      <c r="C22" s="34">
        <v>4192</v>
      </c>
      <c r="D22" s="34">
        <v>5839</v>
      </c>
      <c r="E22" s="34">
        <v>5839</v>
      </c>
      <c r="F22" s="34">
        <v>13308</v>
      </c>
      <c r="G22" s="35">
        <v>4906</v>
      </c>
    </row>
    <row r="23" spans="1:7" x14ac:dyDescent="0.25">
      <c r="A23" s="25" t="s">
        <v>128</v>
      </c>
      <c r="B23" s="34">
        <v>9437</v>
      </c>
      <c r="C23" s="34">
        <v>13672</v>
      </c>
      <c r="D23" s="34">
        <v>19722</v>
      </c>
      <c r="E23" s="34">
        <v>12008</v>
      </c>
      <c r="F23" s="34">
        <v>12865</v>
      </c>
      <c r="G23" s="35">
        <v>12865</v>
      </c>
    </row>
    <row r="24" spans="1:7" x14ac:dyDescent="0.25">
      <c r="A24" s="25" t="s">
        <v>129</v>
      </c>
      <c r="B24" s="34">
        <v>1555</v>
      </c>
      <c r="C24" s="34">
        <v>1555</v>
      </c>
      <c r="D24" s="34">
        <v>1555</v>
      </c>
      <c r="E24" s="34">
        <v>3516</v>
      </c>
      <c r="F24" s="34">
        <v>1555</v>
      </c>
      <c r="G24" s="35">
        <v>1555</v>
      </c>
    </row>
    <row r="25" spans="1:7" x14ac:dyDescent="0.25">
      <c r="A25" s="25" t="s">
        <v>130</v>
      </c>
      <c r="B25" s="34">
        <v>7613</v>
      </c>
      <c r="C25" s="34">
        <v>8918</v>
      </c>
      <c r="D25" s="34">
        <v>10781</v>
      </c>
      <c r="E25" s="34">
        <v>9989</v>
      </c>
      <c r="F25" s="34">
        <v>10781</v>
      </c>
      <c r="G25" s="35">
        <v>10781</v>
      </c>
    </row>
    <row r="26" spans="1:7" x14ac:dyDescent="0.25">
      <c r="A26" s="25" t="s">
        <v>131</v>
      </c>
      <c r="B26" s="34">
        <v>1847</v>
      </c>
      <c r="C26" s="34">
        <v>1847</v>
      </c>
      <c r="D26" s="34">
        <v>1847</v>
      </c>
      <c r="E26" s="34">
        <v>3966</v>
      </c>
      <c r="F26" s="34">
        <v>1847</v>
      </c>
      <c r="G26" s="35">
        <v>1847</v>
      </c>
    </row>
    <row r="27" spans="1:7" x14ac:dyDescent="0.25">
      <c r="A27" s="22" t="s">
        <v>132</v>
      </c>
      <c r="B27" s="34">
        <v>28363</v>
      </c>
      <c r="C27" s="34">
        <v>35685</v>
      </c>
      <c r="D27" s="34">
        <v>46145</v>
      </c>
      <c r="E27" s="34">
        <v>42935</v>
      </c>
      <c r="F27" s="34">
        <v>46757</v>
      </c>
      <c r="G27" s="35">
        <v>52113</v>
      </c>
    </row>
    <row r="28" spans="1:7" x14ac:dyDescent="0.25">
      <c r="A28" s="31" t="s">
        <v>133</v>
      </c>
      <c r="B28" s="32"/>
      <c r="C28" s="32"/>
      <c r="D28" s="32"/>
      <c r="E28" s="32"/>
      <c r="F28" s="32"/>
      <c r="G28" s="33"/>
    </row>
    <row r="29" spans="1:7" x14ac:dyDescent="0.25">
      <c r="A29" s="25" t="s">
        <v>134</v>
      </c>
      <c r="B29" s="34">
        <v>7000</v>
      </c>
      <c r="C29" s="34">
        <v>7000</v>
      </c>
      <c r="D29" s="34">
        <v>7000</v>
      </c>
      <c r="E29" s="34">
        <v>7000</v>
      </c>
      <c r="F29" s="34">
        <v>7000</v>
      </c>
      <c r="G29" s="35">
        <v>7000</v>
      </c>
    </row>
    <row r="30" spans="1:7" x14ac:dyDescent="0.25">
      <c r="A30" s="22" t="s">
        <v>135</v>
      </c>
      <c r="B30" s="34">
        <v>7000</v>
      </c>
      <c r="C30" s="34">
        <v>7000</v>
      </c>
      <c r="D30" s="34">
        <v>7000</v>
      </c>
      <c r="E30" s="34">
        <v>7000</v>
      </c>
      <c r="F30" s="34">
        <v>7000</v>
      </c>
      <c r="G30" s="35">
        <v>7000</v>
      </c>
    </row>
    <row r="31" spans="1:7" x14ac:dyDescent="0.25">
      <c r="A31" s="31" t="s">
        <v>136</v>
      </c>
      <c r="B31" s="32"/>
      <c r="C31" s="32"/>
      <c r="D31" s="32"/>
      <c r="E31" s="32"/>
      <c r="F31" s="32"/>
      <c r="G31" s="33"/>
    </row>
    <row r="32" spans="1:7" ht="15.75" thickBot="1" x14ac:dyDescent="0.3">
      <c r="A32" s="28" t="s">
        <v>137</v>
      </c>
      <c r="B32" s="36">
        <v>35363</v>
      </c>
      <c r="C32" s="36">
        <v>42685</v>
      </c>
      <c r="D32" s="36">
        <v>53145</v>
      </c>
      <c r="E32" s="36">
        <v>49935</v>
      </c>
      <c r="F32" s="36">
        <v>53757</v>
      </c>
      <c r="G32" s="37">
        <v>59113</v>
      </c>
    </row>
    <row r="33" spans="1:7" ht="15.75" thickBot="1" x14ac:dyDescent="0.3">
      <c r="A33" s="38"/>
      <c r="B33" s="34"/>
      <c r="C33" s="34"/>
      <c r="D33" s="34"/>
      <c r="E33" s="34"/>
      <c r="F33" s="34"/>
      <c r="G33" s="34"/>
    </row>
    <row r="34" spans="1:7" x14ac:dyDescent="0.25">
      <c r="A34" s="16" t="s">
        <v>138</v>
      </c>
      <c r="B34" s="17"/>
      <c r="C34" s="17"/>
      <c r="D34" s="17"/>
      <c r="E34" s="17"/>
      <c r="F34" s="17"/>
      <c r="G34" s="18"/>
    </row>
    <row r="35" spans="1:7" x14ac:dyDescent="0.25">
      <c r="A35" s="19" t="s">
        <v>139</v>
      </c>
      <c r="B35" s="20"/>
      <c r="C35" s="20"/>
      <c r="D35" s="20"/>
      <c r="E35" s="20"/>
      <c r="F35" s="20"/>
      <c r="G35" s="21"/>
    </row>
    <row r="36" spans="1:7" x14ac:dyDescent="0.25">
      <c r="A36" s="25"/>
      <c r="B36" s="23" t="s">
        <v>115</v>
      </c>
      <c r="C36" s="23" t="s">
        <v>116</v>
      </c>
      <c r="D36" s="23" t="s">
        <v>117</v>
      </c>
      <c r="E36" s="23" t="s">
        <v>118</v>
      </c>
      <c r="F36" s="23" t="s">
        <v>119</v>
      </c>
      <c r="G36" s="24" t="s">
        <v>120</v>
      </c>
    </row>
    <row r="37" spans="1:7" x14ac:dyDescent="0.25">
      <c r="A37" s="31" t="s">
        <v>121</v>
      </c>
      <c r="B37" s="32"/>
      <c r="C37" s="32"/>
      <c r="D37" s="32"/>
      <c r="E37" s="32"/>
      <c r="F37" s="32"/>
      <c r="G37" s="33"/>
    </row>
    <row r="38" spans="1:7" x14ac:dyDescent="0.25">
      <c r="A38" s="25" t="s">
        <v>122</v>
      </c>
      <c r="B38" s="34">
        <v>2133</v>
      </c>
      <c r="C38" s="34">
        <v>2133</v>
      </c>
      <c r="D38" s="34">
        <v>2133</v>
      </c>
      <c r="E38" s="34">
        <v>4422</v>
      </c>
      <c r="F38" s="34">
        <v>2133</v>
      </c>
      <c r="G38" s="35">
        <v>2133</v>
      </c>
    </row>
    <row r="39" spans="1:7" x14ac:dyDescent="0.25">
      <c r="A39" s="25" t="s">
        <v>123</v>
      </c>
      <c r="B39" s="34">
        <v>7465</v>
      </c>
      <c r="C39" s="34">
        <v>7465</v>
      </c>
      <c r="D39" s="34">
        <v>7465</v>
      </c>
      <c r="E39" s="34">
        <v>9754</v>
      </c>
      <c r="F39" s="34">
        <v>7465</v>
      </c>
      <c r="G39" s="35">
        <v>7465</v>
      </c>
    </row>
    <row r="40" spans="1:7" x14ac:dyDescent="0.25">
      <c r="A40" s="25" t="s">
        <v>124</v>
      </c>
      <c r="B40" s="34">
        <v>16231</v>
      </c>
      <c r="C40" s="34">
        <v>16231</v>
      </c>
      <c r="D40" s="34">
        <v>16231</v>
      </c>
      <c r="E40" s="34">
        <v>20811</v>
      </c>
      <c r="F40" s="34">
        <v>16231</v>
      </c>
      <c r="G40" s="35">
        <v>16231</v>
      </c>
    </row>
    <row r="41" spans="1:7" x14ac:dyDescent="0.25">
      <c r="A41" s="25" t="s">
        <v>125</v>
      </c>
      <c r="B41" s="34">
        <v>4525</v>
      </c>
      <c r="C41" s="34">
        <v>4525</v>
      </c>
      <c r="D41" s="34">
        <v>4525</v>
      </c>
      <c r="E41" s="34">
        <v>4525</v>
      </c>
      <c r="F41" s="34">
        <v>4525</v>
      </c>
      <c r="G41" s="35">
        <v>4525</v>
      </c>
    </row>
    <row r="42" spans="1:7" x14ac:dyDescent="0.25">
      <c r="A42" s="25" t="s">
        <v>126</v>
      </c>
      <c r="B42" s="26">
        <v>0</v>
      </c>
      <c r="C42" s="26">
        <v>943</v>
      </c>
      <c r="D42" s="34">
        <v>2290</v>
      </c>
      <c r="E42" s="34">
        <v>2290</v>
      </c>
      <c r="F42" s="34">
        <v>2290</v>
      </c>
      <c r="G42" s="35">
        <v>22898</v>
      </c>
    </row>
    <row r="43" spans="1:7" x14ac:dyDescent="0.25">
      <c r="A43" s="25" t="s">
        <v>127</v>
      </c>
      <c r="B43" s="34">
        <v>6536</v>
      </c>
      <c r="C43" s="34">
        <v>9365</v>
      </c>
      <c r="D43" s="34">
        <v>13405</v>
      </c>
      <c r="E43" s="34">
        <v>13405</v>
      </c>
      <c r="F43" s="34">
        <v>31724</v>
      </c>
      <c r="G43" s="35">
        <v>11116</v>
      </c>
    </row>
    <row r="44" spans="1:7" x14ac:dyDescent="0.25">
      <c r="A44" s="25" t="s">
        <v>128</v>
      </c>
      <c r="B44" s="34">
        <v>22190</v>
      </c>
      <c r="C44" s="34">
        <v>33504</v>
      </c>
      <c r="D44" s="34">
        <v>49667</v>
      </c>
      <c r="E44" s="34">
        <v>29059</v>
      </c>
      <c r="F44" s="34">
        <v>31349</v>
      </c>
      <c r="G44" s="35">
        <v>31349</v>
      </c>
    </row>
    <row r="45" spans="1:7" x14ac:dyDescent="0.25">
      <c r="A45" s="25" t="s">
        <v>129</v>
      </c>
      <c r="B45" s="34">
        <v>4044</v>
      </c>
      <c r="C45" s="34">
        <v>4044</v>
      </c>
      <c r="D45" s="34">
        <v>4044</v>
      </c>
      <c r="E45" s="34">
        <v>10913</v>
      </c>
      <c r="F45" s="34">
        <v>4044</v>
      </c>
      <c r="G45" s="35">
        <v>4044</v>
      </c>
    </row>
    <row r="46" spans="1:7" x14ac:dyDescent="0.25">
      <c r="A46" s="25" t="s">
        <v>130</v>
      </c>
      <c r="B46" s="34">
        <v>20789</v>
      </c>
      <c r="C46" s="34">
        <v>24561</v>
      </c>
      <c r="D46" s="34">
        <v>29948</v>
      </c>
      <c r="E46" s="34">
        <v>27659</v>
      </c>
      <c r="F46" s="34">
        <v>29948</v>
      </c>
      <c r="G46" s="35">
        <v>29948</v>
      </c>
    </row>
    <row r="47" spans="1:7" x14ac:dyDescent="0.25">
      <c r="A47" s="25" t="s">
        <v>131</v>
      </c>
      <c r="B47" s="34">
        <v>4985</v>
      </c>
      <c r="C47" s="34">
        <v>4985</v>
      </c>
      <c r="D47" s="34">
        <v>4985</v>
      </c>
      <c r="E47" s="34">
        <v>11854</v>
      </c>
      <c r="F47" s="34">
        <v>4985</v>
      </c>
      <c r="G47" s="35">
        <v>4985</v>
      </c>
    </row>
    <row r="48" spans="1:7" x14ac:dyDescent="0.25">
      <c r="A48" s="22" t="s">
        <v>132</v>
      </c>
      <c r="B48" s="34">
        <v>88897</v>
      </c>
      <c r="C48" s="34">
        <v>107755</v>
      </c>
      <c r="D48" s="34">
        <v>134693</v>
      </c>
      <c r="E48" s="34">
        <v>134693</v>
      </c>
      <c r="F48" s="34">
        <v>134693</v>
      </c>
      <c r="G48" s="35">
        <v>134693</v>
      </c>
    </row>
    <row r="49" spans="1:7" x14ac:dyDescent="0.25">
      <c r="A49" s="31" t="s">
        <v>133</v>
      </c>
      <c r="B49" s="32"/>
      <c r="C49" s="32"/>
      <c r="D49" s="32"/>
      <c r="E49" s="32"/>
      <c r="F49" s="32"/>
      <c r="G49" s="33"/>
    </row>
    <row r="50" spans="1:7" x14ac:dyDescent="0.25">
      <c r="A50" s="25" t="s">
        <v>134</v>
      </c>
      <c r="B50" s="34">
        <v>10467</v>
      </c>
      <c r="C50" s="34">
        <v>10467</v>
      </c>
      <c r="D50" s="34">
        <v>10467</v>
      </c>
      <c r="E50" s="34">
        <v>10467</v>
      </c>
      <c r="F50" s="34">
        <v>10467</v>
      </c>
      <c r="G50" s="35">
        <v>10467</v>
      </c>
    </row>
    <row r="51" spans="1:7" x14ac:dyDescent="0.25">
      <c r="A51" s="22" t="s">
        <v>135</v>
      </c>
      <c r="B51" s="34">
        <v>10467</v>
      </c>
      <c r="C51" s="34">
        <v>10467</v>
      </c>
      <c r="D51" s="34">
        <v>10467</v>
      </c>
      <c r="E51" s="34">
        <v>10467</v>
      </c>
      <c r="F51" s="34">
        <v>10467</v>
      </c>
      <c r="G51" s="35">
        <v>10467</v>
      </c>
    </row>
    <row r="52" spans="1:7" x14ac:dyDescent="0.25">
      <c r="A52" s="31" t="s">
        <v>136</v>
      </c>
      <c r="B52" s="32"/>
      <c r="C52" s="32"/>
      <c r="D52" s="32"/>
      <c r="E52" s="32"/>
      <c r="F52" s="32"/>
      <c r="G52" s="33"/>
    </row>
    <row r="53" spans="1:7" ht="15.75" thickBot="1" x14ac:dyDescent="0.3">
      <c r="A53" s="28" t="s">
        <v>137</v>
      </c>
      <c r="B53" s="36">
        <v>99365</v>
      </c>
      <c r="C53" s="36">
        <v>118222</v>
      </c>
      <c r="D53" s="36">
        <v>145160</v>
      </c>
      <c r="E53" s="36">
        <v>145160</v>
      </c>
      <c r="F53" s="36">
        <v>145160</v>
      </c>
      <c r="G53" s="37">
        <v>145160</v>
      </c>
    </row>
    <row r="54" spans="1:7" ht="15.75" thickBot="1" x14ac:dyDescent="0.3">
      <c r="A54" s="38"/>
      <c r="B54" s="34"/>
      <c r="C54" s="34"/>
      <c r="D54" s="34"/>
      <c r="E54" s="34"/>
      <c r="F54" s="34"/>
      <c r="G54" s="34"/>
    </row>
    <row r="55" spans="1:7" x14ac:dyDescent="0.25">
      <c r="A55" s="16" t="s">
        <v>140</v>
      </c>
      <c r="B55" s="17"/>
      <c r="C55" s="17"/>
      <c r="D55" s="18"/>
      <c r="E55" s="39"/>
      <c r="F55" s="39"/>
      <c r="G55" s="39"/>
    </row>
    <row r="56" spans="1:7" x14ac:dyDescent="0.25">
      <c r="A56" s="19" t="s">
        <v>141</v>
      </c>
      <c r="B56" s="20"/>
      <c r="C56" s="20"/>
      <c r="D56" s="21"/>
      <c r="E56" s="39"/>
      <c r="F56" s="39"/>
      <c r="G56" s="39"/>
    </row>
    <row r="57" spans="1:7" s="39" customFormat="1" x14ac:dyDescent="0.25">
      <c r="A57" s="40"/>
      <c r="B57" s="23" t="s">
        <v>115</v>
      </c>
      <c r="C57" s="23" t="s">
        <v>116</v>
      </c>
      <c r="D57" s="24" t="s">
        <v>117</v>
      </c>
    </row>
    <row r="58" spans="1:7" x14ac:dyDescent="0.25">
      <c r="A58" s="41" t="s">
        <v>142</v>
      </c>
      <c r="B58" s="32"/>
      <c r="C58" s="32"/>
      <c r="D58" s="33"/>
      <c r="E58" s="39"/>
      <c r="F58" s="39"/>
      <c r="G58" s="39"/>
    </row>
    <row r="59" spans="1:7" x14ac:dyDescent="0.25">
      <c r="A59" s="42" t="s">
        <v>143</v>
      </c>
      <c r="B59" s="26">
        <v>190</v>
      </c>
      <c r="C59" s="34">
        <v>2000</v>
      </c>
      <c r="D59" s="35">
        <v>12000</v>
      </c>
      <c r="E59" s="39"/>
      <c r="F59" s="39"/>
      <c r="G59" s="39"/>
    </row>
    <row r="60" spans="1:7" x14ac:dyDescent="0.25">
      <c r="A60" s="42" t="s">
        <v>144</v>
      </c>
      <c r="B60" s="43">
        <v>2E-3</v>
      </c>
      <c r="C60" s="43">
        <v>1.7999999999999999E-2</v>
      </c>
      <c r="D60" s="44">
        <v>8.8999999999999996E-2</v>
      </c>
    </row>
    <row r="61" spans="1:7" x14ac:dyDescent="0.25">
      <c r="A61" s="31" t="s">
        <v>145</v>
      </c>
      <c r="B61" s="32"/>
      <c r="C61" s="32"/>
      <c r="D61" s="33"/>
    </row>
    <row r="62" spans="1:7" x14ac:dyDescent="0.25">
      <c r="A62" s="25" t="s">
        <v>146</v>
      </c>
      <c r="B62" s="26">
        <v>140</v>
      </c>
      <c r="C62" s="26">
        <v>750</v>
      </c>
      <c r="D62" s="35">
        <v>2000</v>
      </c>
    </row>
    <row r="63" spans="1:7" x14ac:dyDescent="0.25">
      <c r="A63" s="25" t="s">
        <v>147</v>
      </c>
      <c r="B63" s="45">
        <v>1.6E-2</v>
      </c>
      <c r="C63" s="45">
        <v>8.5999999999999993E-2</v>
      </c>
      <c r="D63" s="46">
        <v>0.23</v>
      </c>
    </row>
    <row r="64" spans="1:7" x14ac:dyDescent="0.25">
      <c r="A64" s="31" t="s">
        <v>148</v>
      </c>
      <c r="B64" s="32"/>
      <c r="C64" s="32"/>
      <c r="D64" s="33"/>
    </row>
    <row r="65" spans="1:4" x14ac:dyDescent="0.25">
      <c r="A65" s="25" t="s">
        <v>149</v>
      </c>
      <c r="B65" s="26">
        <v>610</v>
      </c>
      <c r="C65" s="34">
        <v>5600</v>
      </c>
      <c r="D65" s="35">
        <v>15000</v>
      </c>
    </row>
    <row r="66" spans="1:4" ht="15.75" thickBot="1" x14ac:dyDescent="0.3">
      <c r="A66" s="47" t="s">
        <v>150</v>
      </c>
      <c r="B66" s="48">
        <v>6300</v>
      </c>
      <c r="C66" s="48">
        <v>14000</v>
      </c>
      <c r="D66" s="49">
        <v>25000</v>
      </c>
    </row>
    <row r="67" spans="1:4" ht="15.75" thickBot="1" x14ac:dyDescent="0.3"/>
    <row r="68" spans="1:4" x14ac:dyDescent="0.25">
      <c r="A68" s="16" t="s">
        <v>151</v>
      </c>
      <c r="B68" s="17"/>
      <c r="C68" s="17"/>
      <c r="D68" s="18"/>
    </row>
    <row r="69" spans="1:4" x14ac:dyDescent="0.25">
      <c r="A69" s="19" t="s">
        <v>152</v>
      </c>
      <c r="B69" s="20"/>
      <c r="C69" s="20"/>
      <c r="D69" s="21"/>
    </row>
    <row r="70" spans="1:4" x14ac:dyDescent="0.25">
      <c r="A70" s="22" t="s">
        <v>153</v>
      </c>
      <c r="B70" s="23" t="s">
        <v>115</v>
      </c>
      <c r="C70" s="23" t="s">
        <v>116</v>
      </c>
      <c r="D70" s="24" t="s">
        <v>117</v>
      </c>
    </row>
    <row r="71" spans="1:4" x14ac:dyDescent="0.25">
      <c r="A71" s="42" t="s">
        <v>154</v>
      </c>
      <c r="B71" s="34">
        <v>165000</v>
      </c>
      <c r="C71" s="34">
        <v>148000</v>
      </c>
      <c r="D71" s="35">
        <v>137000</v>
      </c>
    </row>
    <row r="72" spans="1:4" x14ac:dyDescent="0.25">
      <c r="A72" s="42" t="s">
        <v>155</v>
      </c>
      <c r="B72" s="34">
        <v>61000</v>
      </c>
      <c r="C72" s="34">
        <v>59000</v>
      </c>
      <c r="D72" s="35">
        <v>53000</v>
      </c>
    </row>
    <row r="73" spans="1:4" x14ac:dyDescent="0.25">
      <c r="A73" s="42" t="s">
        <v>156</v>
      </c>
      <c r="B73" s="34">
        <v>90000</v>
      </c>
      <c r="C73" s="34">
        <v>109000</v>
      </c>
      <c r="D73" s="35">
        <v>136000</v>
      </c>
    </row>
    <row r="74" spans="1:4" x14ac:dyDescent="0.25">
      <c r="A74" s="42" t="s">
        <v>157</v>
      </c>
      <c r="B74" s="34">
        <v>11000</v>
      </c>
      <c r="C74" s="34">
        <v>11000</v>
      </c>
      <c r="D74" s="35">
        <v>11000</v>
      </c>
    </row>
    <row r="75" spans="1:4" x14ac:dyDescent="0.25">
      <c r="A75" s="42" t="s">
        <v>17</v>
      </c>
      <c r="B75" s="26"/>
      <c r="C75" s="26"/>
      <c r="D75" s="27"/>
    </row>
    <row r="76" spans="1:4" x14ac:dyDescent="0.25">
      <c r="A76" s="42" t="s">
        <v>158</v>
      </c>
      <c r="B76" s="34">
        <v>2600</v>
      </c>
      <c r="C76" s="34">
        <v>2900</v>
      </c>
      <c r="D76" s="35">
        <v>3100</v>
      </c>
    </row>
    <row r="77" spans="1:4" x14ac:dyDescent="0.25">
      <c r="A77" s="42" t="s">
        <v>159</v>
      </c>
      <c r="B77" s="34">
        <v>-11000</v>
      </c>
      <c r="C77" s="34">
        <v>-10000</v>
      </c>
      <c r="D77" s="35">
        <v>-9600</v>
      </c>
    </row>
    <row r="78" spans="1:4" x14ac:dyDescent="0.25">
      <c r="A78" s="42" t="s">
        <v>160</v>
      </c>
      <c r="B78" s="26">
        <v>-190</v>
      </c>
      <c r="C78" s="34">
        <v>-2000</v>
      </c>
      <c r="D78" s="35">
        <v>-12000</v>
      </c>
    </row>
    <row r="79" spans="1:4" ht="15.75" thickBot="1" x14ac:dyDescent="0.3">
      <c r="A79" s="50" t="s">
        <v>112</v>
      </c>
      <c r="B79" s="36">
        <v>320000</v>
      </c>
      <c r="C79" s="36">
        <v>320000</v>
      </c>
      <c r="D79" s="37">
        <v>320000</v>
      </c>
    </row>
    <row r="80" spans="1:4" ht="15.75" thickBot="1" x14ac:dyDescent="0.3"/>
    <row r="81" spans="1:3" x14ac:dyDescent="0.25">
      <c r="A81" s="16" t="s">
        <v>161</v>
      </c>
      <c r="B81" s="17"/>
      <c r="C81" s="18"/>
    </row>
    <row r="82" spans="1:3" x14ac:dyDescent="0.25">
      <c r="A82" s="22" t="s">
        <v>162</v>
      </c>
      <c r="B82" s="23" t="s">
        <v>163</v>
      </c>
      <c r="C82" s="51" t="s">
        <v>164</v>
      </c>
    </row>
    <row r="83" spans="1:3" x14ac:dyDescent="0.25">
      <c r="A83" s="25" t="s">
        <v>165</v>
      </c>
      <c r="B83" s="34">
        <v>1212</v>
      </c>
      <c r="C83" s="27" t="s">
        <v>166</v>
      </c>
    </row>
    <row r="84" spans="1:3" x14ac:dyDescent="0.25">
      <c r="A84" s="25" t="s">
        <v>167</v>
      </c>
      <c r="B84" s="26">
        <v>200</v>
      </c>
      <c r="C84" s="27" t="s">
        <v>168</v>
      </c>
    </row>
    <row r="85" spans="1:3" x14ac:dyDescent="0.25">
      <c r="A85" s="25" t="s">
        <v>169</v>
      </c>
      <c r="B85" s="26">
        <v>40</v>
      </c>
      <c r="C85" s="27" t="s">
        <v>170</v>
      </c>
    </row>
    <row r="86" spans="1:3" ht="15.75" thickBot="1" x14ac:dyDescent="0.3">
      <c r="A86" s="47" t="s">
        <v>171</v>
      </c>
      <c r="B86" s="48">
        <v>1247</v>
      </c>
      <c r="C86" s="52" t="s">
        <v>172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/>
  </sheetViews>
  <sheetFormatPr defaultRowHeight="15" x14ac:dyDescent="0.25"/>
  <cols>
    <col min="1" max="1" width="25.85546875" customWidth="1"/>
    <col min="2" max="2" width="16.42578125" customWidth="1"/>
    <col min="3" max="3" width="13.42578125" customWidth="1"/>
    <col min="4" max="4" width="18.42578125" customWidth="1"/>
    <col min="5" max="5" width="22.140625" customWidth="1"/>
    <col min="6" max="6" width="25.28515625" customWidth="1"/>
    <col min="7" max="7" width="11.28515625" customWidth="1"/>
  </cols>
  <sheetData>
    <row r="1" spans="1:7" x14ac:dyDescent="0.25">
      <c r="A1" s="16" t="s">
        <v>173</v>
      </c>
      <c r="B1" s="17"/>
      <c r="C1" s="17"/>
      <c r="D1" s="17"/>
      <c r="E1" s="17"/>
      <c r="F1" s="18"/>
    </row>
    <row r="2" spans="1:7" s="56" customFormat="1" ht="30" x14ac:dyDescent="0.25">
      <c r="A2" s="53"/>
      <c r="B2" s="54" t="s">
        <v>174</v>
      </c>
      <c r="C2" s="54" t="s">
        <v>175</v>
      </c>
      <c r="D2" s="54" t="s">
        <v>176</v>
      </c>
      <c r="E2" s="54" t="s">
        <v>177</v>
      </c>
      <c r="F2" s="55" t="s">
        <v>178</v>
      </c>
    </row>
    <row r="3" spans="1:7" ht="15.75" thickBot="1" x14ac:dyDescent="0.3">
      <c r="A3" s="28" t="s">
        <v>112</v>
      </c>
      <c r="B3" s="57">
        <v>7.0000000000000001E-3</v>
      </c>
      <c r="C3" s="57">
        <v>0.01</v>
      </c>
      <c r="D3" s="57">
        <v>1.4999999999999999E-2</v>
      </c>
      <c r="E3" s="57">
        <v>2.7E-2</v>
      </c>
      <c r="F3" s="58">
        <v>0.11899999999999999</v>
      </c>
    </row>
    <row r="4" spans="1:7" ht="15.75" thickBot="1" x14ac:dyDescent="0.3"/>
    <row r="5" spans="1:7" x14ac:dyDescent="0.25">
      <c r="A5" s="16" t="s">
        <v>179</v>
      </c>
      <c r="B5" s="17"/>
      <c r="C5" s="17"/>
      <c r="D5" s="17"/>
      <c r="E5" s="17"/>
      <c r="F5" s="17"/>
      <c r="G5" s="18"/>
    </row>
    <row r="6" spans="1:7" x14ac:dyDescent="0.25">
      <c r="A6" s="59"/>
      <c r="B6" s="86" t="s">
        <v>174</v>
      </c>
      <c r="C6" s="87"/>
      <c r="D6" s="86" t="s">
        <v>175</v>
      </c>
      <c r="E6" s="87"/>
      <c r="F6" s="86" t="s">
        <v>176</v>
      </c>
      <c r="G6" s="88"/>
    </row>
    <row r="7" spans="1:7" x14ac:dyDescent="0.25">
      <c r="A7" s="59"/>
      <c r="B7" s="60" t="s">
        <v>54</v>
      </c>
      <c r="C7" s="61" t="s">
        <v>180</v>
      </c>
      <c r="D7" s="60" t="s">
        <v>54</v>
      </c>
      <c r="E7" s="61" t="s">
        <v>180</v>
      </c>
      <c r="F7" s="60" t="s">
        <v>54</v>
      </c>
      <c r="G7" s="62" t="s">
        <v>180</v>
      </c>
    </row>
    <row r="8" spans="1:7" x14ac:dyDescent="0.25">
      <c r="A8" s="25" t="s">
        <v>123</v>
      </c>
      <c r="B8" s="63">
        <v>1.3</v>
      </c>
      <c r="C8" s="64">
        <v>10</v>
      </c>
      <c r="D8" s="63">
        <v>1.6</v>
      </c>
      <c r="E8" s="64">
        <v>12</v>
      </c>
      <c r="F8" s="63">
        <v>1.6</v>
      </c>
      <c r="G8" s="27">
        <v>12</v>
      </c>
    </row>
    <row r="9" spans="1:7" x14ac:dyDescent="0.25">
      <c r="A9" s="25" t="s">
        <v>124</v>
      </c>
      <c r="B9" s="63">
        <v>2.7</v>
      </c>
      <c r="C9" s="64">
        <v>22</v>
      </c>
      <c r="D9" s="63">
        <v>4.2</v>
      </c>
      <c r="E9" s="64">
        <v>34</v>
      </c>
      <c r="F9" s="63">
        <v>5.3</v>
      </c>
      <c r="G9" s="27">
        <v>43</v>
      </c>
    </row>
    <row r="10" spans="1:7" x14ac:dyDescent="0.25">
      <c r="A10" s="25" t="s">
        <v>181</v>
      </c>
      <c r="B10" s="63">
        <v>10</v>
      </c>
      <c r="C10" s="64">
        <v>25</v>
      </c>
      <c r="D10" s="63">
        <v>20</v>
      </c>
      <c r="E10" s="64">
        <v>59</v>
      </c>
      <c r="F10" s="63">
        <v>23</v>
      </c>
      <c r="G10" s="27">
        <v>69</v>
      </c>
    </row>
    <row r="11" spans="1:7" x14ac:dyDescent="0.25">
      <c r="A11" s="25" t="s">
        <v>182</v>
      </c>
      <c r="B11" s="63">
        <v>1.4</v>
      </c>
      <c r="C11" s="64">
        <v>3.4</v>
      </c>
      <c r="D11" s="63">
        <v>3.1</v>
      </c>
      <c r="E11" s="64">
        <v>8.1</v>
      </c>
      <c r="F11" s="63">
        <v>3.8</v>
      </c>
      <c r="G11" s="27">
        <v>10</v>
      </c>
    </row>
    <row r="12" spans="1:7" x14ac:dyDescent="0.25">
      <c r="A12" s="25" t="s">
        <v>183</v>
      </c>
      <c r="B12" s="63">
        <v>14</v>
      </c>
      <c r="C12" s="64">
        <v>30</v>
      </c>
      <c r="D12" s="63">
        <v>15</v>
      </c>
      <c r="E12" s="64">
        <v>35</v>
      </c>
      <c r="F12" s="63">
        <v>18</v>
      </c>
      <c r="G12" s="27">
        <v>42</v>
      </c>
    </row>
    <row r="13" spans="1:7" x14ac:dyDescent="0.25">
      <c r="A13" s="25" t="s">
        <v>184</v>
      </c>
      <c r="B13" s="63">
        <v>8.9</v>
      </c>
      <c r="C13" s="64">
        <v>14</v>
      </c>
      <c r="D13" s="63">
        <v>14</v>
      </c>
      <c r="E13" s="64">
        <v>22</v>
      </c>
      <c r="F13" s="63">
        <v>15</v>
      </c>
      <c r="G13" s="27">
        <v>23</v>
      </c>
    </row>
    <row r="14" spans="1:7" x14ac:dyDescent="0.25">
      <c r="A14" s="25" t="s">
        <v>185</v>
      </c>
      <c r="B14" s="63">
        <v>1.4</v>
      </c>
      <c r="C14" s="64">
        <v>6.1</v>
      </c>
      <c r="D14" s="63">
        <v>1.4</v>
      </c>
      <c r="E14" s="64">
        <v>6.1</v>
      </c>
      <c r="F14" s="63">
        <v>1.4</v>
      </c>
      <c r="G14" s="27">
        <v>6.1</v>
      </c>
    </row>
    <row r="15" spans="1:7" x14ac:dyDescent="0.25">
      <c r="A15" s="65" t="s">
        <v>186</v>
      </c>
      <c r="B15" s="66">
        <v>40</v>
      </c>
      <c r="C15" s="67">
        <v>110</v>
      </c>
      <c r="D15" s="66">
        <v>60</v>
      </c>
      <c r="E15" s="67">
        <v>177</v>
      </c>
      <c r="F15" s="66">
        <v>67</v>
      </c>
      <c r="G15" s="85">
        <v>205</v>
      </c>
    </row>
    <row r="16" spans="1:7" x14ac:dyDescent="0.25">
      <c r="A16" s="25" t="s">
        <v>187</v>
      </c>
      <c r="B16" s="63">
        <v>7.1</v>
      </c>
      <c r="C16" s="64">
        <v>31</v>
      </c>
      <c r="D16" s="63">
        <v>7.1</v>
      </c>
      <c r="E16" s="64">
        <v>31</v>
      </c>
      <c r="F16" s="63">
        <v>7.1</v>
      </c>
      <c r="G16" s="27">
        <v>31</v>
      </c>
    </row>
    <row r="17" spans="1:7" x14ac:dyDescent="0.25">
      <c r="A17" s="25" t="s">
        <v>188</v>
      </c>
      <c r="B17" s="63">
        <v>20.2</v>
      </c>
      <c r="C17" s="64">
        <v>115</v>
      </c>
      <c r="D17" s="63">
        <v>19.600000000000001</v>
      </c>
      <c r="E17" s="64">
        <v>71</v>
      </c>
      <c r="F17" s="63">
        <v>19.600000000000001</v>
      </c>
      <c r="G17" s="27">
        <v>62</v>
      </c>
    </row>
    <row r="18" spans="1:7" x14ac:dyDescent="0.25">
      <c r="A18" s="25" t="s">
        <v>189</v>
      </c>
      <c r="B18" s="63">
        <v>9.3000000000000007</v>
      </c>
      <c r="C18" s="64">
        <v>18</v>
      </c>
      <c r="D18" s="63">
        <v>9.3000000000000007</v>
      </c>
      <c r="E18" s="64">
        <v>9.3000000000000007</v>
      </c>
      <c r="F18" s="63">
        <v>9.3000000000000007</v>
      </c>
      <c r="G18" s="27">
        <v>8.3000000000000007</v>
      </c>
    </row>
    <row r="19" spans="1:7" x14ac:dyDescent="0.25">
      <c r="A19" s="25" t="s">
        <v>190</v>
      </c>
      <c r="B19" s="63">
        <v>3.2</v>
      </c>
      <c r="C19" s="64">
        <v>24</v>
      </c>
      <c r="D19" s="63">
        <v>3.3</v>
      </c>
      <c r="E19" s="64">
        <v>23</v>
      </c>
      <c r="F19" s="63">
        <v>3.2</v>
      </c>
      <c r="G19" s="27">
        <v>23</v>
      </c>
    </row>
    <row r="20" spans="1:7" x14ac:dyDescent="0.25">
      <c r="A20" s="65" t="s">
        <v>191</v>
      </c>
      <c r="B20" s="66">
        <v>40</v>
      </c>
      <c r="C20" s="67">
        <v>188</v>
      </c>
      <c r="D20" s="66">
        <v>39</v>
      </c>
      <c r="E20" s="67">
        <v>135</v>
      </c>
      <c r="F20" s="66">
        <v>39</v>
      </c>
      <c r="G20" s="85">
        <v>125</v>
      </c>
    </row>
    <row r="21" spans="1:7" x14ac:dyDescent="0.25">
      <c r="A21" s="25" t="s">
        <v>192</v>
      </c>
      <c r="B21" s="63">
        <v>5</v>
      </c>
      <c r="C21" s="64"/>
      <c r="D21" s="63">
        <v>7.2</v>
      </c>
      <c r="E21" s="64"/>
      <c r="F21" s="63">
        <v>9.4</v>
      </c>
      <c r="G21" s="27"/>
    </row>
    <row r="22" spans="1:7" x14ac:dyDescent="0.25">
      <c r="A22" s="25" t="s">
        <v>193</v>
      </c>
      <c r="B22" s="63">
        <v>8.6999999999999993</v>
      </c>
      <c r="C22" s="64">
        <v>38</v>
      </c>
      <c r="D22" s="63">
        <v>13.3</v>
      </c>
      <c r="E22" s="64">
        <v>58</v>
      </c>
      <c r="F22" s="63">
        <v>13.3</v>
      </c>
      <c r="G22" s="27">
        <v>58</v>
      </c>
    </row>
    <row r="23" spans="1:7" x14ac:dyDescent="0.25">
      <c r="A23" s="25" t="s">
        <v>194</v>
      </c>
      <c r="B23" s="63">
        <v>3.7</v>
      </c>
      <c r="C23" s="64">
        <v>8.6999999999999993</v>
      </c>
      <c r="D23" s="63">
        <v>7.3</v>
      </c>
      <c r="E23" s="64">
        <v>17.3</v>
      </c>
      <c r="F23" s="63">
        <v>7.3</v>
      </c>
      <c r="G23" s="27">
        <v>17.3</v>
      </c>
    </row>
    <row r="24" spans="1:7" ht="15.75" thickBot="1" x14ac:dyDescent="0.3">
      <c r="A24" s="47" t="s">
        <v>195</v>
      </c>
      <c r="B24" s="68">
        <v>0.8</v>
      </c>
      <c r="C24" s="69"/>
      <c r="D24" s="68">
        <v>1.8</v>
      </c>
      <c r="E24" s="69"/>
      <c r="F24" s="68">
        <v>1.8</v>
      </c>
      <c r="G24" s="52"/>
    </row>
    <row r="25" spans="1:7" ht="15.75" thickBot="1" x14ac:dyDescent="0.3"/>
    <row r="26" spans="1:7" x14ac:dyDescent="0.25">
      <c r="A26" s="16" t="s">
        <v>196</v>
      </c>
      <c r="B26" s="17"/>
      <c r="C26" s="17"/>
      <c r="D26" s="18"/>
    </row>
    <row r="27" spans="1:7" x14ac:dyDescent="0.25">
      <c r="A27" s="25"/>
      <c r="B27" s="23" t="s">
        <v>197</v>
      </c>
      <c r="C27" s="23" t="s">
        <v>198</v>
      </c>
      <c r="D27" s="24" t="s">
        <v>199</v>
      </c>
    </row>
    <row r="28" spans="1:7" x14ac:dyDescent="0.25">
      <c r="A28" s="25" t="s">
        <v>200</v>
      </c>
      <c r="B28" s="26">
        <v>0</v>
      </c>
      <c r="C28" s="26">
        <v>1.2</v>
      </c>
      <c r="D28" s="27">
        <v>1.2</v>
      </c>
    </row>
    <row r="29" spans="1:7" ht="30" x14ac:dyDescent="0.25">
      <c r="A29" s="53" t="s">
        <v>201</v>
      </c>
      <c r="B29" s="26">
        <v>1.5</v>
      </c>
      <c r="C29" s="26">
        <v>2.5</v>
      </c>
      <c r="D29" s="27">
        <v>4.7</v>
      </c>
    </row>
    <row r="30" spans="1:7" ht="45.75" thickBot="1" x14ac:dyDescent="0.3">
      <c r="A30" s="70" t="s">
        <v>202</v>
      </c>
      <c r="B30" s="71">
        <f>B21-SUM(B28:B29)</f>
        <v>3.5</v>
      </c>
      <c r="C30" s="71">
        <f>D21-SUM(C28:C29)</f>
        <v>3.5</v>
      </c>
      <c r="D30" s="52">
        <f>F21-SUM(D28:D29)</f>
        <v>3.5</v>
      </c>
    </row>
  </sheetData>
  <mergeCells count="3">
    <mergeCell ref="B6:C6"/>
    <mergeCell ref="D6:E6"/>
    <mergeCell ref="F6:G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cols>
    <col min="1" max="1" width="21.5703125" customWidth="1"/>
    <col min="2" max="2" width="25.28515625" customWidth="1"/>
    <col min="3" max="3" width="27.42578125" customWidth="1"/>
  </cols>
  <sheetData>
    <row r="1" spans="1:3" s="56" customFormat="1" ht="30" x14ac:dyDescent="0.25">
      <c r="A1" s="75" t="s">
        <v>221</v>
      </c>
      <c r="B1" s="75" t="s">
        <v>222</v>
      </c>
      <c r="C1" s="75" t="s">
        <v>223</v>
      </c>
    </row>
    <row r="2" spans="1:3" x14ac:dyDescent="0.25">
      <c r="A2">
        <v>27</v>
      </c>
      <c r="B2">
        <v>1920</v>
      </c>
      <c r="C2">
        <v>144</v>
      </c>
    </row>
    <row r="3" spans="1:3" x14ac:dyDescent="0.25">
      <c r="A3">
        <v>42</v>
      </c>
      <c r="B3">
        <v>600</v>
      </c>
      <c r="C3">
        <v>194</v>
      </c>
    </row>
    <row r="4" spans="1:3" x14ac:dyDescent="0.25">
      <c r="A4">
        <v>46</v>
      </c>
      <c r="B4">
        <v>10623</v>
      </c>
      <c r="C4">
        <v>197</v>
      </c>
    </row>
    <row r="5" spans="1:3" x14ac:dyDescent="0.25">
      <c r="A5">
        <v>49</v>
      </c>
      <c r="B5">
        <v>9300</v>
      </c>
      <c r="C5">
        <v>224</v>
      </c>
    </row>
    <row r="6" spans="1:3" x14ac:dyDescent="0.25">
      <c r="A6">
        <v>52</v>
      </c>
      <c r="B6">
        <v>17</v>
      </c>
      <c r="C6">
        <v>249</v>
      </c>
    </row>
    <row r="7" spans="1:3" x14ac:dyDescent="0.25">
      <c r="A7">
        <v>60</v>
      </c>
      <c r="B7">
        <v>56</v>
      </c>
      <c r="C7">
        <v>253</v>
      </c>
    </row>
    <row r="8" spans="1:3" x14ac:dyDescent="0.25">
      <c r="A8">
        <v>65</v>
      </c>
      <c r="B8">
        <v>3100</v>
      </c>
      <c r="C8">
        <v>261</v>
      </c>
    </row>
    <row r="9" spans="1:3" x14ac:dyDescent="0.25">
      <c r="A9">
        <v>66</v>
      </c>
      <c r="B9">
        <v>4800</v>
      </c>
      <c r="C9">
        <v>268</v>
      </c>
    </row>
    <row r="10" spans="1:3" x14ac:dyDescent="0.25">
      <c r="A10">
        <v>76</v>
      </c>
      <c r="B10">
        <v>300</v>
      </c>
      <c r="C10">
        <v>278</v>
      </c>
    </row>
    <row r="11" spans="1:3" x14ac:dyDescent="0.25">
      <c r="A11" s="1" t="s">
        <v>112</v>
      </c>
      <c r="B11" s="1">
        <f>SUM(B2:B10)</f>
        <v>30716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Normal="100" workbookViewId="0"/>
  </sheetViews>
  <sheetFormatPr defaultRowHeight="15" x14ac:dyDescent="0.25"/>
  <cols>
    <col min="1" max="1" width="25.28515625" customWidth="1"/>
    <col min="2" max="2" width="16.5703125" customWidth="1"/>
    <col min="3" max="3" width="16.28515625" customWidth="1"/>
    <col min="4" max="4" width="14.5703125" customWidth="1"/>
    <col min="5" max="5" width="24.140625" customWidth="1"/>
    <col min="6" max="6" width="18.7109375" customWidth="1"/>
    <col min="7" max="7" width="13.85546875" customWidth="1"/>
    <col min="8" max="8" width="14" customWidth="1"/>
  </cols>
  <sheetData>
    <row r="1" spans="1:8" ht="30" x14ac:dyDescent="0.25">
      <c r="A1" s="8" t="s">
        <v>203</v>
      </c>
      <c r="B1" s="72" t="s">
        <v>210</v>
      </c>
      <c r="C1" s="72" t="s">
        <v>211</v>
      </c>
      <c r="D1" s="72" t="s">
        <v>212</v>
      </c>
      <c r="E1" s="72" t="s">
        <v>213</v>
      </c>
      <c r="F1" s="80" t="s">
        <v>214</v>
      </c>
      <c r="G1" s="74" t="s">
        <v>215</v>
      </c>
      <c r="H1" s="74" t="s">
        <v>216</v>
      </c>
    </row>
    <row r="2" spans="1:8" x14ac:dyDescent="0.25">
      <c r="A2" t="s">
        <v>204</v>
      </c>
      <c r="B2">
        <f>SUM('E3 Data'!C8,'E3 Data'!C10)*'Flexibility Points'!D2</f>
        <v>58547.999999999993</v>
      </c>
      <c r="C2" s="79">
        <v>0</v>
      </c>
      <c r="D2" s="73">
        <f>SUM('E3 Data'!B83:B86)*'Flexibility Points'!D6</f>
        <v>8276.6107865268004</v>
      </c>
      <c r="E2">
        <v>0</v>
      </c>
      <c r="F2" s="39">
        <f>'CA Interties'!$B$11*'FPC-FPPpUTCaMRB'!$B$2</f>
        <v>30716</v>
      </c>
      <c r="G2" s="73">
        <f>SUM(B2:F2)</f>
        <v>97540.610786526799</v>
      </c>
      <c r="H2" s="73">
        <f>G2*'Transmission Connectivity'!$B$60</f>
        <v>18442.510828436869</v>
      </c>
    </row>
    <row r="3" spans="1:8" x14ac:dyDescent="0.25">
      <c r="A3" t="s">
        <v>205</v>
      </c>
      <c r="B3">
        <f>SUM('E3 Data'!C8,'E3 Data'!C10)*'Flexibility Points'!D2</f>
        <v>58547.999999999993</v>
      </c>
      <c r="C3" s="79">
        <v>0</v>
      </c>
      <c r="D3" s="73">
        <f>SUM('E3 Data'!B83:B86)*'Flexibility Points'!D6</f>
        <v>8276.6107865268004</v>
      </c>
      <c r="E3">
        <v>0</v>
      </c>
      <c r="F3" s="39">
        <f>'CA Interties'!$B$11*'FPC-FPPpUTCaMRB'!$B$2</f>
        <v>30716</v>
      </c>
      <c r="G3" s="73">
        <f t="shared" ref="G3:G7" si="0">SUM(B3:F3)</f>
        <v>97540.610786526799</v>
      </c>
      <c r="H3" s="73">
        <f>G3*'Transmission Connectivity'!$B$60</f>
        <v>18442.510828436869</v>
      </c>
    </row>
    <row r="4" spans="1:8" x14ac:dyDescent="0.25">
      <c r="A4" t="s">
        <v>206</v>
      </c>
      <c r="B4">
        <f>SUM('E3 Data'!C8,'E3 Data'!C10)*'Flexibility Points'!D2</f>
        <v>58547.999999999993</v>
      </c>
      <c r="C4" s="79">
        <v>0</v>
      </c>
      <c r="D4" s="73">
        <f>SUM('E3 Data'!B83:B86)*'Flexibility Points'!D6</f>
        <v>8276.6107865268004</v>
      </c>
      <c r="E4">
        <v>0</v>
      </c>
      <c r="F4" s="39">
        <f>'CA Interties'!$B$11*'FPC-FPPpUTCaMRB'!$B$2</f>
        <v>30716</v>
      </c>
      <c r="G4" s="73">
        <f t="shared" si="0"/>
        <v>97540.610786526799</v>
      </c>
      <c r="H4" s="73">
        <f>G4*'Transmission Connectivity'!$B$60</f>
        <v>18442.510828436869</v>
      </c>
    </row>
    <row r="5" spans="1:8" x14ac:dyDescent="0.25">
      <c r="A5" t="s">
        <v>207</v>
      </c>
      <c r="B5">
        <f>'LCGS Data'!B18*10^3*'Flexibility Points'!D2</f>
        <v>55799.999999999993</v>
      </c>
      <c r="C5" s="73">
        <f>'LCGS Data'!B23*10^3*'Flexibility Points'!D7</f>
        <v>4753.4722222222217</v>
      </c>
      <c r="D5" s="73">
        <f>SUM('LCGS Data'!B29:B30)*10^3*'Flexibility Points'!D6</f>
        <v>15332.735803124862</v>
      </c>
      <c r="E5">
        <f>'LCGS Data'!B28*10^3*'Flexibility Points'!D3</f>
        <v>0</v>
      </c>
      <c r="F5" s="39">
        <f>'CA Interties'!$B$11*'FPC-FPPpUTCaMRB'!$B$2</f>
        <v>30716</v>
      </c>
      <c r="G5" s="73">
        <f t="shared" si="0"/>
        <v>106602.20802534708</v>
      </c>
      <c r="H5" s="73">
        <f>G5*'Transmission Connectivity'!$B$60</f>
        <v>20155.834169887185</v>
      </c>
    </row>
    <row r="6" spans="1:8" x14ac:dyDescent="0.25">
      <c r="A6" t="s">
        <v>208</v>
      </c>
      <c r="B6">
        <f>'LCGS Data'!D18*10^3*'Flexibility Points'!D2</f>
        <v>55799.999999999993</v>
      </c>
      <c r="C6" s="73">
        <f>'LCGS Data'!D23*10^3*'Flexibility Points'!D7</f>
        <v>9378.4722222222208</v>
      </c>
      <c r="D6" s="73">
        <f>SUM('LCGS Data'!C29:C30)*10^3*'Flexibility Points'!D6</f>
        <v>18399.282963749833</v>
      </c>
      <c r="E6">
        <f>'LCGS Data'!C28*10^3*'Flexibility Points'!D3</f>
        <v>7199.9999999999991</v>
      </c>
      <c r="F6" s="39">
        <f>'CA Interties'!$B$11*'FPC-FPPpUTCaMRB'!$B$2</f>
        <v>30716</v>
      </c>
      <c r="G6" s="73">
        <f t="shared" si="0"/>
        <v>121493.75518597204</v>
      </c>
      <c r="H6" s="73">
        <f>G6*'Transmission Connectivity'!$B$60</f>
        <v>22971.456478866407</v>
      </c>
    </row>
    <row r="7" spans="1:8" x14ac:dyDescent="0.25">
      <c r="A7" t="s">
        <v>209</v>
      </c>
      <c r="B7">
        <f>'LCGS Data'!F18*10^3*'Flexibility Points'!D2</f>
        <v>55799.999999999993</v>
      </c>
      <c r="C7" s="73">
        <f>'LCGS Data'!F23*10^3*'Flexibility Points'!D7</f>
        <v>9378.4722222222208</v>
      </c>
      <c r="D7" s="73">
        <f>SUM('LCGS Data'!D29:D30)*10^3*'Flexibility Points'!D6</f>
        <v>25145.686717124772</v>
      </c>
      <c r="E7">
        <f>'LCGS Data'!D28*10^3*'Flexibility Points'!D3</f>
        <v>7199.9999999999991</v>
      </c>
      <c r="F7" s="39">
        <f>'CA Interties'!$B$11*'FPC-FPPpUTCaMRB'!$B$2</f>
        <v>30716</v>
      </c>
      <c r="G7" s="73">
        <f t="shared" si="0"/>
        <v>128240.15893934699</v>
      </c>
      <c r="H7" s="73">
        <f>G7*'Transmission Connectivity'!$B$60</f>
        <v>24247.034141045766</v>
      </c>
    </row>
    <row r="9" spans="1:8" ht="30" x14ac:dyDescent="0.25">
      <c r="A9" s="8" t="s">
        <v>203</v>
      </c>
      <c r="B9" s="75" t="s">
        <v>217</v>
      </c>
      <c r="C9" s="75" t="s">
        <v>218</v>
      </c>
    </row>
    <row r="10" spans="1:8" x14ac:dyDescent="0.25">
      <c r="A10" t="s">
        <v>204</v>
      </c>
      <c r="B10" s="76">
        <f>'E3 Data'!B60*('E3 Data'!B48/SUM('E3 Data'!B42:B44))</f>
        <v>6.1893058553227041E-3</v>
      </c>
      <c r="C10" s="77">
        <f>SUM('E3 Data'!B21:B23,'E3 Data'!B29)</f>
        <v>19476</v>
      </c>
    </row>
    <row r="11" spans="1:8" x14ac:dyDescent="0.25">
      <c r="A11" t="s">
        <v>205</v>
      </c>
      <c r="B11" s="76">
        <f>'E3 Data'!C60*('E3 Data'!C48/SUM('E3 Data'!C42:C44))</f>
        <v>4.4270747740345111E-2</v>
      </c>
      <c r="C11" s="77">
        <f>SUM('E3 Data'!C21:C23,'E3 Data'!C29)</f>
        <v>25493</v>
      </c>
    </row>
    <row r="12" spans="1:8" x14ac:dyDescent="0.25">
      <c r="A12" t="s">
        <v>206</v>
      </c>
      <c r="B12" s="76">
        <f>'E3 Data'!D60*('E3 Data'!D48/SUM('E3 Data'!D42:D44))</f>
        <v>0.18340437869098253</v>
      </c>
      <c r="C12" s="77">
        <f>SUM('E3 Data'!D21:D23,'E3 Data'!D29)</f>
        <v>34090</v>
      </c>
    </row>
    <row r="13" spans="1:8" x14ac:dyDescent="0.25">
      <c r="A13" t="s">
        <v>207</v>
      </c>
      <c r="B13" s="76">
        <f>'LCGS Data'!B3*('LCGS Data'!C15/SUM('LCGS Data'!C12:C13))</f>
        <v>1.7500000000000002E-2</v>
      </c>
      <c r="C13" s="77">
        <f>SUM('LCGS Data'!B12:B13)*10^3</f>
        <v>22900</v>
      </c>
    </row>
    <row r="14" spans="1:8" x14ac:dyDescent="0.25">
      <c r="A14" t="s">
        <v>208</v>
      </c>
      <c r="B14" s="76">
        <f>'LCGS Data'!C3*('LCGS Data'!E15/SUM('LCGS Data'!E12:E13))</f>
        <v>3.1052631578947366E-2</v>
      </c>
      <c r="C14" s="77">
        <f>SUM('LCGS Data'!D12:D13)*10^3</f>
        <v>29000</v>
      </c>
    </row>
    <row r="15" spans="1:8" x14ac:dyDescent="0.25">
      <c r="A15" t="s">
        <v>209</v>
      </c>
      <c r="B15" s="76">
        <f>'LCGS Data'!D3*('LCGS Data'!G15/SUM('LCGS Data'!G12:G13))</f>
        <v>4.7307692307692308E-2</v>
      </c>
      <c r="C15" s="77">
        <f>SUM('LCGS Data'!F12:F13)*10^3</f>
        <v>33000</v>
      </c>
    </row>
    <row r="17" spans="1:3" x14ac:dyDescent="0.25">
      <c r="A17" s="8" t="s">
        <v>203</v>
      </c>
      <c r="B17" s="11" t="s">
        <v>219</v>
      </c>
      <c r="C17" s="11" t="s">
        <v>220</v>
      </c>
    </row>
    <row r="18" spans="1:3" x14ac:dyDescent="0.25">
      <c r="A18" t="s">
        <v>204</v>
      </c>
      <c r="B18" s="76">
        <f>C10/H2</f>
        <v>1.0560384202117195</v>
      </c>
      <c r="C18" s="78">
        <f>B10</f>
        <v>6.1893058553227041E-3</v>
      </c>
    </row>
    <row r="19" spans="1:3" x14ac:dyDescent="0.25">
      <c r="A19" t="s">
        <v>205</v>
      </c>
      <c r="B19" s="76">
        <f t="shared" ref="B19:B23" si="1">C11/H3</f>
        <v>1.3822955148109142</v>
      </c>
      <c r="C19" s="78">
        <f t="shared" ref="C19:C23" si="2">B11</f>
        <v>4.4270747740345111E-2</v>
      </c>
    </row>
    <row r="20" spans="1:3" x14ac:dyDescent="0.25">
      <c r="A20" t="s">
        <v>206</v>
      </c>
      <c r="B20" s="76">
        <f t="shared" si="1"/>
        <v>1.848446793233596</v>
      </c>
      <c r="C20" s="78">
        <f t="shared" si="2"/>
        <v>0.18340437869098253</v>
      </c>
    </row>
    <row r="21" spans="1:3" x14ac:dyDescent="0.25">
      <c r="A21" t="s">
        <v>207</v>
      </c>
      <c r="B21" s="76">
        <f t="shared" si="1"/>
        <v>1.1361474701063279</v>
      </c>
      <c r="C21" s="78">
        <f t="shared" si="2"/>
        <v>1.7500000000000002E-2</v>
      </c>
    </row>
    <row r="22" spans="1:3" x14ac:dyDescent="0.25">
      <c r="A22" t="s">
        <v>208</v>
      </c>
      <c r="B22" s="76">
        <f t="shared" si="1"/>
        <v>1.262436277241707</v>
      </c>
      <c r="C22" s="78">
        <f t="shared" si="2"/>
        <v>3.1052631578947366E-2</v>
      </c>
    </row>
    <row r="23" spans="1:3" x14ac:dyDescent="0.25">
      <c r="A23" t="s">
        <v>209</v>
      </c>
      <c r="B23" s="76">
        <f t="shared" si="1"/>
        <v>1.3609911962031296</v>
      </c>
      <c r="C23" s="78">
        <f t="shared" si="2"/>
        <v>4.7307692307692308E-2</v>
      </c>
    </row>
    <row r="25" spans="1:3" x14ac:dyDescent="0.25">
      <c r="A25" s="1" t="s">
        <v>225</v>
      </c>
    </row>
    <row r="26" spans="1:3" x14ac:dyDescent="0.25">
      <c r="A26" s="8" t="s">
        <v>203</v>
      </c>
      <c r="B26" s="11" t="s">
        <v>219</v>
      </c>
      <c r="C26" s="11" t="s">
        <v>220</v>
      </c>
    </row>
    <row r="27" spans="1:3" x14ac:dyDescent="0.25">
      <c r="A27" t="s">
        <v>224</v>
      </c>
      <c r="B27" s="81">
        <v>1</v>
      </c>
      <c r="C27">
        <v>0</v>
      </c>
    </row>
    <row r="28" spans="1:3" x14ac:dyDescent="0.25">
      <c r="A28" t="str">
        <f>A19</f>
        <v>E3 40% RPS</v>
      </c>
      <c r="B28" s="76">
        <f t="shared" ref="B28:C28" si="3">B19</f>
        <v>1.3822955148109142</v>
      </c>
      <c r="C28" s="76">
        <f t="shared" si="3"/>
        <v>4.4270747740345111E-2</v>
      </c>
    </row>
    <row r="29" spans="1:3" x14ac:dyDescent="0.25">
      <c r="A29" t="str">
        <f t="shared" ref="A29:C29" si="4">A20</f>
        <v>E3 50% RPS Large Solar</v>
      </c>
      <c r="B29" s="76">
        <f t="shared" si="4"/>
        <v>1.848446793233596</v>
      </c>
      <c r="C29" s="76">
        <f t="shared" si="4"/>
        <v>0.18340437869098253</v>
      </c>
    </row>
    <row r="30" spans="1:3" x14ac:dyDescent="0.25">
      <c r="A30" t="str">
        <f t="shared" ref="A30:C30" si="5">A21</f>
        <v>LGCS Baseline</v>
      </c>
      <c r="B30" s="76">
        <f t="shared" si="5"/>
        <v>1.1361474701063279</v>
      </c>
      <c r="C30" s="76">
        <f t="shared" si="5"/>
        <v>1.7500000000000002E-2</v>
      </c>
    </row>
    <row r="31" spans="1:3" x14ac:dyDescent="0.25">
      <c r="A31" t="str">
        <f t="shared" ref="A31:C31" si="6">A22</f>
        <v>LGCS Target</v>
      </c>
      <c r="B31" s="76">
        <f t="shared" si="6"/>
        <v>1.262436277241707</v>
      </c>
      <c r="C31" s="76">
        <f t="shared" si="6"/>
        <v>3.1052631578947366E-2</v>
      </c>
    </row>
    <row r="32" spans="1:3" x14ac:dyDescent="0.25">
      <c r="A32" t="str">
        <f t="shared" ref="A32:C32" si="7">A23</f>
        <v>LGCS Accelerated</v>
      </c>
      <c r="B32" s="76">
        <f t="shared" si="7"/>
        <v>1.3609911962031296</v>
      </c>
      <c r="C32" s="76">
        <f t="shared" si="7"/>
        <v>4.7307692307692308E-2</v>
      </c>
    </row>
  </sheetData>
  <pageMargins left="0.7" right="0.7" top="0.75" bottom="0.75" header="0.3" footer="0.3"/>
  <ignoredErrors>
    <ignoredError sqref="C10:C15" formulaRange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246</v>
      </c>
    </row>
    <row r="2" spans="1:2" x14ac:dyDescent="0.25">
      <c r="A2" t="s">
        <v>245</v>
      </c>
      <c r="B2">
        <v>0.19127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271</v>
      </c>
    </row>
    <row r="2" spans="1:2" x14ac:dyDescent="0.25">
      <c r="A2" t="s">
        <v>245</v>
      </c>
      <c r="B2">
        <v>-0.33263999999999999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272</v>
      </c>
    </row>
    <row r="2" spans="1:2" x14ac:dyDescent="0.25">
      <c r="A2" t="s">
        <v>245</v>
      </c>
      <c r="B2">
        <v>0.14419000000000001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5" x14ac:dyDescent="0.25"/>
  <sheetData>
    <row r="1" spans="1:1" x14ac:dyDescent="0.35">
      <c r="A1" t="s">
        <v>282</v>
      </c>
    </row>
    <row r="2" spans="1:1" x14ac:dyDescent="0.35">
      <c r="A2" t="s">
        <v>283</v>
      </c>
    </row>
    <row r="3" spans="1:1" x14ac:dyDescent="0.35">
      <c r="A3" t="s">
        <v>284</v>
      </c>
    </row>
    <row r="4" spans="1:1" x14ac:dyDescent="0.35">
      <c r="A4" t="s">
        <v>285</v>
      </c>
    </row>
    <row r="5" spans="1:1" x14ac:dyDescent="0.35">
      <c r="A5" t="s">
        <v>286</v>
      </c>
    </row>
    <row r="6" spans="1:1" x14ac:dyDescent="0.25">
      <c r="A6" t="s">
        <v>287</v>
      </c>
    </row>
    <row r="7" spans="1:1" x14ac:dyDescent="0.25">
      <c r="A7" t="s">
        <v>288</v>
      </c>
    </row>
    <row r="8" spans="1:1" x14ac:dyDescent="0.25">
      <c r="A8" t="s">
        <v>289</v>
      </c>
    </row>
    <row r="9" spans="1:1" x14ac:dyDescent="0.25">
      <c r="A9" t="s">
        <v>290</v>
      </c>
    </row>
    <row r="10" spans="1:1" x14ac:dyDescent="0.25">
      <c r="A10" t="s">
        <v>291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sheetData>
    <row r="1" spans="1:2" x14ac:dyDescent="0.35">
      <c r="B1" t="s">
        <v>280</v>
      </c>
    </row>
    <row r="2" spans="1:2" x14ac:dyDescent="0.35">
      <c r="A2" t="s">
        <v>281</v>
      </c>
      <c r="B2">
        <v>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 x14ac:dyDescent="0.25"/>
  <cols>
    <col min="1" max="1" width="38.7109375" customWidth="1"/>
    <col min="2" max="2" width="17.7109375" customWidth="1"/>
    <col min="3" max="3" width="22.28515625" customWidth="1"/>
    <col min="4" max="4" width="21.5703125" customWidth="1"/>
  </cols>
  <sheetData>
    <row r="1" spans="1:4" ht="30" x14ac:dyDescent="0.25">
      <c r="A1" s="8" t="s">
        <v>21</v>
      </c>
      <c r="B1" s="8" t="s">
        <v>22</v>
      </c>
      <c r="C1" s="8" t="s">
        <v>98</v>
      </c>
      <c r="D1" s="8" t="s">
        <v>28</v>
      </c>
    </row>
    <row r="2" spans="1:4" x14ac:dyDescent="0.25">
      <c r="A2" s="1" t="s">
        <v>23</v>
      </c>
      <c r="B2">
        <v>1.85</v>
      </c>
      <c r="C2">
        <v>11.1</v>
      </c>
      <c r="D2" s="4">
        <f>C2/B2</f>
        <v>5.9999999999999991</v>
      </c>
    </row>
    <row r="3" spans="1:4" x14ac:dyDescent="0.25">
      <c r="A3" s="1" t="s">
        <v>24</v>
      </c>
      <c r="B3">
        <v>1.85</v>
      </c>
      <c r="C3">
        <v>11.1</v>
      </c>
      <c r="D3" s="4">
        <f t="shared" ref="D3:D7" si="0">C3/B3</f>
        <v>5.9999999999999991</v>
      </c>
    </row>
    <row r="4" spans="1:4" x14ac:dyDescent="0.25">
      <c r="A4" s="5" t="s">
        <v>25</v>
      </c>
      <c r="B4" s="6">
        <v>3.06</v>
      </c>
      <c r="C4" s="6">
        <v>11.1</v>
      </c>
      <c r="D4" s="7">
        <f t="shared" si="0"/>
        <v>3.6274509803921569</v>
      </c>
    </row>
    <row r="5" spans="1:4" x14ac:dyDescent="0.25">
      <c r="A5" s="5" t="s">
        <v>26</v>
      </c>
      <c r="B5" s="6">
        <v>4.43</v>
      </c>
      <c r="C5" s="6">
        <v>11.1</v>
      </c>
      <c r="D5" s="7">
        <f t="shared" si="0"/>
        <v>2.5056433408577878</v>
      </c>
    </row>
    <row r="6" spans="1:4" x14ac:dyDescent="0.25">
      <c r="A6" s="1" t="s">
        <v>29</v>
      </c>
      <c r="B6" s="4">
        <f>AVERAGE(B4:B5)</f>
        <v>3.7450000000000001</v>
      </c>
      <c r="C6" s="9">
        <v>11.1</v>
      </c>
      <c r="D6" s="4">
        <f t="shared" ref="D6" si="1">AVERAGE(D4:D5)</f>
        <v>3.0665471606249723</v>
      </c>
    </row>
    <row r="7" spans="1:4" x14ac:dyDescent="0.25">
      <c r="A7" s="1" t="s">
        <v>27</v>
      </c>
      <c r="B7">
        <v>8.64</v>
      </c>
      <c r="C7">
        <v>11.1</v>
      </c>
      <c r="D7" s="4">
        <f t="shared" si="0"/>
        <v>1.2847222222222221</v>
      </c>
    </row>
  </sheetData>
  <pageMargins left="0.7" right="0.7" top="0.75" bottom="0.75" header="0.3" footer="0.3"/>
  <ignoredErrors>
    <ignoredError sqref="D6" formula="1"/>
    <ignoredError sqref="B6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4.7109375" customWidth="1"/>
    <col min="2" max="2" width="20.42578125" customWidth="1"/>
  </cols>
  <sheetData>
    <row r="1" spans="1:2" x14ac:dyDescent="0.25">
      <c r="B1" s="10" t="s">
        <v>35</v>
      </c>
    </row>
    <row r="2" spans="1:2" x14ac:dyDescent="0.25">
      <c r="A2" t="s">
        <v>276</v>
      </c>
      <c r="B2" s="4">
        <f>'Flexibility Points'!D2</f>
        <v>5.9999999999999991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6.85546875" customWidth="1"/>
    <col min="2" max="2" width="18.28515625" customWidth="1"/>
  </cols>
  <sheetData>
    <row r="1" spans="1:2" x14ac:dyDescent="0.25">
      <c r="B1" s="10" t="s">
        <v>35</v>
      </c>
    </row>
    <row r="2" spans="1:2" x14ac:dyDescent="0.25">
      <c r="A2" t="s">
        <v>36</v>
      </c>
      <c r="B2" s="4">
        <f>'Flexibility Points'!D6</f>
        <v>3.0665471606249723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3.140625" customWidth="1"/>
    <col min="2" max="2" width="18.28515625" customWidth="1"/>
  </cols>
  <sheetData>
    <row r="1" spans="1:2" x14ac:dyDescent="0.25">
      <c r="B1" s="10" t="s">
        <v>35</v>
      </c>
    </row>
    <row r="2" spans="1:2" x14ac:dyDescent="0.25">
      <c r="A2" t="s">
        <v>274</v>
      </c>
      <c r="B2" s="4">
        <f>'Flexibility Points'!D3</f>
        <v>5.9999999999999991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9" customWidth="1"/>
    <col min="2" max="2" width="18" customWidth="1"/>
  </cols>
  <sheetData>
    <row r="1" spans="1:2" x14ac:dyDescent="0.25">
      <c r="B1" s="10" t="s">
        <v>35</v>
      </c>
    </row>
    <row r="2" spans="1:2" x14ac:dyDescent="0.25">
      <c r="A2" t="s">
        <v>17</v>
      </c>
      <c r="B2" s="4">
        <f>'Flexibility Points'!D7</f>
        <v>1.2847222222222221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45.28515625" customWidth="1"/>
    <col min="2" max="2" width="19.85546875" customWidth="1"/>
  </cols>
  <sheetData>
    <row r="1" spans="1:2" x14ac:dyDescent="0.25">
      <c r="B1" s="10" t="s">
        <v>35</v>
      </c>
    </row>
    <row r="2" spans="1:2" x14ac:dyDescent="0.25">
      <c r="A2" t="s">
        <v>265</v>
      </c>
      <c r="B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/>
  </sheetViews>
  <sheetFormatPr defaultRowHeight="15" x14ac:dyDescent="0.25"/>
  <cols>
    <col min="1" max="1" width="34.140625" customWidth="1"/>
  </cols>
  <sheetData>
    <row r="1" spans="1:1" ht="14.45" x14ac:dyDescent="0.3">
      <c r="A1" t="s">
        <v>45</v>
      </c>
    </row>
    <row r="2" spans="1:1" ht="14.45" x14ac:dyDescent="0.3">
      <c r="A2" t="s">
        <v>81</v>
      </c>
    </row>
    <row r="3" spans="1:1" ht="14.45" x14ac:dyDescent="0.3">
      <c r="A3" t="s">
        <v>84</v>
      </c>
    </row>
    <row r="4" spans="1:1" ht="14.45" x14ac:dyDescent="0.3">
      <c r="A4" t="s">
        <v>85</v>
      </c>
    </row>
    <row r="5" spans="1:1" ht="14.45" x14ac:dyDescent="0.3">
      <c r="A5" t="s">
        <v>82</v>
      </c>
    </row>
    <row r="6" spans="1:1" ht="14.45" x14ac:dyDescent="0.3">
      <c r="A6" t="s">
        <v>83</v>
      </c>
    </row>
    <row r="8" spans="1:1" ht="14.45" x14ac:dyDescent="0.3">
      <c r="A8" t="s">
        <v>46</v>
      </c>
    </row>
    <row r="9" spans="1:1" ht="14.45" x14ac:dyDescent="0.3">
      <c r="A9" t="s">
        <v>47</v>
      </c>
    </row>
    <row r="10" spans="1:1" ht="14.45" x14ac:dyDescent="0.3">
      <c r="A10" t="s">
        <v>48</v>
      </c>
    </row>
    <row r="11" spans="1:1" ht="14.45" x14ac:dyDescent="0.3">
      <c r="A11" t="s">
        <v>50</v>
      </c>
    </row>
    <row r="12" spans="1:1" ht="14.45" x14ac:dyDescent="0.3">
      <c r="A12" t="s">
        <v>49</v>
      </c>
    </row>
    <row r="13" spans="1:1" ht="14.45" x14ac:dyDescent="0.3">
      <c r="A13" t="s">
        <v>74</v>
      </c>
    </row>
    <row r="14" spans="1:1" ht="14.45" x14ac:dyDescent="0.3">
      <c r="A14" t="s">
        <v>75</v>
      </c>
    </row>
    <row r="15" spans="1:1" ht="14.45" x14ac:dyDescent="0.3">
      <c r="A15" t="s">
        <v>76</v>
      </c>
    </row>
    <row r="16" spans="1:1" ht="14.45" x14ac:dyDescent="0.3">
      <c r="A16" t="s">
        <v>77</v>
      </c>
    </row>
    <row r="17" spans="1:3" ht="14.45" x14ac:dyDescent="0.3">
      <c r="A17" t="s">
        <v>78</v>
      </c>
    </row>
    <row r="18" spans="1:3" ht="14.45" x14ac:dyDescent="0.3">
      <c r="A18" t="s">
        <v>51</v>
      </c>
    </row>
    <row r="19" spans="1:3" ht="14.45" x14ac:dyDescent="0.3">
      <c r="A19" t="s">
        <v>52</v>
      </c>
    </row>
    <row r="21" spans="1:3" ht="14.45" x14ac:dyDescent="0.3">
      <c r="A21" s="1" t="s">
        <v>58</v>
      </c>
    </row>
    <row r="22" spans="1:3" ht="14.45" x14ac:dyDescent="0.3">
      <c r="A22" t="s">
        <v>53</v>
      </c>
      <c r="B22">
        <v>179</v>
      </c>
      <c r="C22" s="10" t="s">
        <v>54</v>
      </c>
    </row>
    <row r="23" spans="1:3" ht="14.45" x14ac:dyDescent="0.3">
      <c r="A23" t="s">
        <v>55</v>
      </c>
      <c r="B23">
        <v>168</v>
      </c>
      <c r="C23" s="10" t="s">
        <v>54</v>
      </c>
    </row>
    <row r="24" spans="1:3" ht="14.45" x14ac:dyDescent="0.3">
      <c r="A24" t="s">
        <v>56</v>
      </c>
      <c r="B24">
        <v>349</v>
      </c>
      <c r="C24" s="10" t="s">
        <v>54</v>
      </c>
    </row>
    <row r="25" spans="1:3" ht="14.45" x14ac:dyDescent="0.3">
      <c r="A25" t="s">
        <v>57</v>
      </c>
      <c r="B25">
        <v>112</v>
      </c>
      <c r="C25" s="10" t="s">
        <v>54</v>
      </c>
    </row>
    <row r="26" spans="1:3" ht="14.45" x14ac:dyDescent="0.3">
      <c r="C26" s="10"/>
    </row>
    <row r="27" spans="1:3" x14ac:dyDescent="0.25">
      <c r="A27" s="1" t="s">
        <v>97</v>
      </c>
      <c r="C27" s="10"/>
    </row>
    <row r="28" spans="1:3" ht="14.45" x14ac:dyDescent="0.3">
      <c r="A28" t="s">
        <v>93</v>
      </c>
      <c r="B28">
        <v>31</v>
      </c>
      <c r="C28" s="10" t="s">
        <v>54</v>
      </c>
    </row>
    <row r="30" spans="1:3" ht="14.45" x14ac:dyDescent="0.3">
      <c r="A30" t="s">
        <v>60</v>
      </c>
    </row>
    <row r="31" spans="1:3" ht="14.45" x14ac:dyDescent="0.3">
      <c r="A31" t="s">
        <v>87</v>
      </c>
    </row>
    <row r="32" spans="1:3" ht="14.45" x14ac:dyDescent="0.3">
      <c r="A32" t="s">
        <v>88</v>
      </c>
    </row>
    <row r="33" spans="1:3" ht="14.45" x14ac:dyDescent="0.3">
      <c r="A33" t="s">
        <v>89</v>
      </c>
    </row>
    <row r="34" spans="1:3" ht="14.45" x14ac:dyDescent="0.3">
      <c r="A34" t="s">
        <v>90</v>
      </c>
    </row>
    <row r="35" spans="1:3" ht="14.45" x14ac:dyDescent="0.3">
      <c r="A35" t="s">
        <v>91</v>
      </c>
    </row>
    <row r="37" spans="1:3" ht="14.45" x14ac:dyDescent="0.3">
      <c r="A37" t="s">
        <v>61</v>
      </c>
    </row>
    <row r="39" spans="1:3" x14ac:dyDescent="0.25">
      <c r="A39" t="s">
        <v>59</v>
      </c>
      <c r="B39">
        <f>MAX(B23,B24)*10^3</f>
        <v>349000</v>
      </c>
      <c r="C39" t="s">
        <v>62</v>
      </c>
    </row>
    <row r="41" spans="1:3" x14ac:dyDescent="0.25">
      <c r="A41" t="s">
        <v>63</v>
      </c>
    </row>
    <row r="42" spans="1:3" x14ac:dyDescent="0.25">
      <c r="A42" t="s">
        <v>64</v>
      </c>
    </row>
    <row r="43" spans="1:3" x14ac:dyDescent="0.25">
      <c r="A43" t="s">
        <v>65</v>
      </c>
    </row>
    <row r="44" spans="1:3" x14ac:dyDescent="0.25">
      <c r="A44" t="s">
        <v>66</v>
      </c>
    </row>
    <row r="46" spans="1:3" x14ac:dyDescent="0.25">
      <c r="A46" s="1" t="s">
        <v>67</v>
      </c>
    </row>
    <row r="47" spans="1:3" x14ac:dyDescent="0.25">
      <c r="A47" s="13" t="s">
        <v>68</v>
      </c>
      <c r="B47">
        <v>122</v>
      </c>
      <c r="C47" s="10" t="s">
        <v>54</v>
      </c>
    </row>
    <row r="49" spans="1:2" x14ac:dyDescent="0.25">
      <c r="A49" t="s">
        <v>69</v>
      </c>
    </row>
    <row r="50" spans="1:2" x14ac:dyDescent="0.25">
      <c r="A50" t="s">
        <v>86</v>
      </c>
    </row>
    <row r="51" spans="1:2" x14ac:dyDescent="0.25">
      <c r="A51" t="s">
        <v>70</v>
      </c>
    </row>
    <row r="52" spans="1:2" x14ac:dyDescent="0.25">
      <c r="A52" t="s">
        <v>95</v>
      </c>
    </row>
    <row r="54" spans="1:2" x14ac:dyDescent="0.25">
      <c r="A54" t="s">
        <v>71</v>
      </c>
      <c r="B54" s="4">
        <f>'Flexibility Points'!D2</f>
        <v>5.9999999999999991</v>
      </c>
    </row>
    <row r="55" spans="1:2" x14ac:dyDescent="0.25">
      <c r="A55" t="s">
        <v>96</v>
      </c>
      <c r="B55" s="4">
        <f>'Flexibility Points'!D3</f>
        <v>5.9999999999999991</v>
      </c>
    </row>
    <row r="56" spans="1:2" x14ac:dyDescent="0.25">
      <c r="A56" t="s">
        <v>94</v>
      </c>
      <c r="B56" s="4">
        <f>'Flexibility Points'!D7</f>
        <v>1.2847222222222221</v>
      </c>
    </row>
    <row r="58" spans="1:2" x14ac:dyDescent="0.25">
      <c r="A58" t="s">
        <v>72</v>
      </c>
      <c r="B58">
        <f>((B22*B54)+(B47*B55)+(B28*B56))*10^3</f>
        <v>1845826.3888888885</v>
      </c>
    </row>
    <row r="60" spans="1:2" x14ac:dyDescent="0.25">
      <c r="A60" t="s">
        <v>73</v>
      </c>
      <c r="B60" s="14">
        <f>B39/B58</f>
        <v>0.18907520344320336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sheetData>
    <row r="1" spans="1:2" x14ac:dyDescent="0.3">
      <c r="B1" t="s">
        <v>278</v>
      </c>
    </row>
    <row r="2" spans="1:2" x14ac:dyDescent="0.3">
      <c r="A2" t="s">
        <v>80</v>
      </c>
      <c r="B2" s="15">
        <f>'Transmission Connectivity'!B60</f>
        <v>0.18907520344320336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Flexibility Points</vt:lpstr>
      <vt:lpstr>FPC-FPPpUPC</vt:lpstr>
      <vt:lpstr>FPC-FPPpUPH</vt:lpstr>
      <vt:lpstr>FPC-FPPpUBS</vt:lpstr>
      <vt:lpstr>FPC-FPPpUDRC</vt:lpstr>
      <vt:lpstr>FPC-FPPpUTCaMRB</vt:lpstr>
      <vt:lpstr>Transmission Connectivity</vt:lpstr>
      <vt:lpstr>FPC-BTCC</vt:lpstr>
      <vt:lpstr>E3 Data</vt:lpstr>
      <vt:lpstr>LCGS Data</vt:lpstr>
      <vt:lpstr>CA Interties</vt:lpstr>
      <vt:lpstr>Curtailment Calcs</vt:lpstr>
      <vt:lpstr>FPC-CSOC</vt:lpstr>
      <vt:lpstr>FPC-CFOC</vt:lpstr>
      <vt:lpstr>FPC-CZOC</vt:lpstr>
      <vt:lpstr>Target Max FP Used</vt:lpstr>
      <vt:lpstr>FPC-TMFoFPU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2014-08-29T00:26:03Z</dcterms:created>
  <dcterms:modified xsi:type="dcterms:W3CDTF">2016-04-04T21:09:54Z</dcterms:modified>
</cp:coreProperties>
</file>