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19420" windowHeight="11020" tabRatio="852"/>
  </bookViews>
  <sheets>
    <sheet name="About" sheetId="12" r:id="rId1"/>
    <sheet name="Data" sheetId="1" r:id="rId2"/>
    <sheet name="BPEiC-CO2" sheetId="7" r:id="rId3"/>
    <sheet name="BPEiC-CH4" sheetId="8" r:id="rId4"/>
    <sheet name="BPEiC-N2O" sheetId="9" r:id="rId5"/>
    <sheet name="BPEiC-F-gases" sheetId="10" r:id="rId6"/>
  </sheets>
  <calcPr calcId="145621"/>
  <pivotCaches>
    <pivotCache cacheId="0" r:id="rId7"/>
  </pivotCaches>
</workbook>
</file>

<file path=xl/calcChain.xml><?xml version="1.0" encoding="utf-8"?>
<calcChain xmlns="http://schemas.openxmlformats.org/spreadsheetml/2006/main">
  <c r="J76" i="1" l="1"/>
  <c r="I76" i="1"/>
  <c r="H76" i="1"/>
  <c r="G76" i="1"/>
  <c r="J75" i="1"/>
  <c r="I75" i="1"/>
  <c r="H75" i="1"/>
  <c r="G75" i="1"/>
  <c r="J74" i="1"/>
  <c r="I74" i="1"/>
  <c r="H74" i="1"/>
  <c r="G74" i="1"/>
  <c r="J73" i="1"/>
  <c r="I73" i="1"/>
  <c r="H73" i="1"/>
  <c r="G73" i="1"/>
  <c r="J72" i="1"/>
  <c r="I72" i="1"/>
  <c r="H72" i="1"/>
  <c r="G72" i="1"/>
  <c r="J71" i="1"/>
  <c r="I71" i="1"/>
  <c r="H71" i="1"/>
  <c r="G71" i="1"/>
  <c r="C70" i="1"/>
  <c r="B70" i="1"/>
  <c r="H69" i="1"/>
  <c r="F69" i="1"/>
  <c r="E69" i="1"/>
  <c r="G69" i="1" s="1"/>
  <c r="D69" i="1"/>
  <c r="C69" i="1"/>
  <c r="B69" i="1"/>
  <c r="J66" i="1"/>
  <c r="I66" i="1"/>
  <c r="H66" i="1"/>
  <c r="G66" i="1"/>
  <c r="J65" i="1"/>
  <c r="I65" i="1"/>
  <c r="H65" i="1"/>
  <c r="G65" i="1"/>
  <c r="J64" i="1"/>
  <c r="I64" i="1"/>
  <c r="H64" i="1"/>
  <c r="G64" i="1"/>
  <c r="J63" i="1"/>
  <c r="I63" i="1"/>
  <c r="H63" i="1"/>
  <c r="G63" i="1"/>
  <c r="J62" i="1"/>
  <c r="I62" i="1"/>
  <c r="H62" i="1"/>
  <c r="G62" i="1"/>
  <c r="J61" i="1"/>
  <c r="I61" i="1"/>
  <c r="H61" i="1"/>
  <c r="G61" i="1"/>
  <c r="J60" i="1"/>
  <c r="I60" i="1"/>
  <c r="H60" i="1"/>
  <c r="G60" i="1"/>
  <c r="F59" i="1"/>
  <c r="E59" i="1"/>
  <c r="H59" i="1" s="1"/>
  <c r="D59" i="1"/>
  <c r="C59" i="1"/>
  <c r="B59" i="1"/>
  <c r="F58" i="1"/>
  <c r="G58" i="1" s="1"/>
  <c r="E58" i="1"/>
  <c r="I58" i="1" s="1"/>
  <c r="D58" i="1"/>
  <c r="C58" i="1"/>
  <c r="B58" i="1"/>
  <c r="J55" i="1"/>
  <c r="I55" i="1"/>
  <c r="H55" i="1"/>
  <c r="G55" i="1"/>
  <c r="J54" i="1"/>
  <c r="I54" i="1"/>
  <c r="H54" i="1"/>
  <c r="G54" i="1"/>
  <c r="J53" i="1"/>
  <c r="I53" i="1"/>
  <c r="H53" i="1"/>
  <c r="G53" i="1"/>
  <c r="J52" i="1"/>
  <c r="I52" i="1"/>
  <c r="H52" i="1"/>
  <c r="G52" i="1"/>
  <c r="J51" i="1"/>
  <c r="I51" i="1"/>
  <c r="H51" i="1"/>
  <c r="G51" i="1"/>
  <c r="H50" i="1"/>
  <c r="G50" i="1"/>
  <c r="F50" i="1"/>
  <c r="E50" i="1"/>
  <c r="J50" i="1" s="1"/>
  <c r="D50" i="1"/>
  <c r="C50" i="1"/>
  <c r="B50" i="1"/>
  <c r="H49" i="1"/>
  <c r="F49" i="1"/>
  <c r="E49" i="1"/>
  <c r="G49" i="1" s="1"/>
  <c r="D49" i="1"/>
  <c r="C49" i="1"/>
  <c r="B49" i="1"/>
  <c r="J46" i="1"/>
  <c r="I46" i="1"/>
  <c r="H46" i="1"/>
  <c r="G46" i="1"/>
  <c r="F45" i="1"/>
  <c r="E45" i="1"/>
  <c r="H45" i="1" s="1"/>
  <c r="D45" i="1"/>
  <c r="C45" i="1"/>
  <c r="B45" i="1"/>
  <c r="J42" i="1"/>
  <c r="I42" i="1"/>
  <c r="H42" i="1"/>
  <c r="G42" i="1"/>
  <c r="J41" i="1"/>
  <c r="I41" i="1"/>
  <c r="H41" i="1"/>
  <c r="G41" i="1"/>
  <c r="J40" i="1"/>
  <c r="I40" i="1"/>
  <c r="H40" i="1"/>
  <c r="G40" i="1"/>
  <c r="J39" i="1"/>
  <c r="I39" i="1"/>
  <c r="H39" i="1"/>
  <c r="G39" i="1"/>
  <c r="J38" i="1"/>
  <c r="I38" i="1"/>
  <c r="H38" i="1"/>
  <c r="G38" i="1"/>
  <c r="C37" i="1"/>
  <c r="B37" i="1"/>
  <c r="H36" i="1"/>
  <c r="G36" i="1"/>
  <c r="F36" i="1"/>
  <c r="E36" i="1"/>
  <c r="J36" i="1" s="1"/>
  <c r="D36" i="1"/>
  <c r="C36" i="1"/>
  <c r="B36" i="1"/>
  <c r="H35" i="1"/>
  <c r="F35" i="1"/>
  <c r="E35" i="1"/>
  <c r="G35" i="1" s="1"/>
  <c r="D35" i="1"/>
  <c r="C35" i="1"/>
  <c r="B35" i="1"/>
  <c r="F34" i="1"/>
  <c r="E34" i="1"/>
  <c r="H34" i="1" s="1"/>
  <c r="D34" i="1"/>
  <c r="C34" i="1"/>
  <c r="B34" i="1"/>
  <c r="C30" i="1"/>
  <c r="B30" i="1"/>
  <c r="J27" i="1"/>
  <c r="I27" i="1"/>
  <c r="H27" i="1"/>
  <c r="G27" i="1"/>
  <c r="J26" i="1"/>
  <c r="I26" i="1"/>
  <c r="H26" i="1"/>
  <c r="G26" i="1"/>
  <c r="J25" i="1"/>
  <c r="I25" i="1"/>
  <c r="H25" i="1"/>
  <c r="G25" i="1"/>
  <c r="C24" i="1"/>
  <c r="B24" i="1"/>
  <c r="I23" i="1"/>
  <c r="H23" i="1"/>
  <c r="F23" i="1"/>
  <c r="E23" i="1"/>
  <c r="G23" i="1" s="1"/>
  <c r="D23" i="1"/>
  <c r="C23" i="1"/>
  <c r="B23" i="1"/>
  <c r="C20" i="1"/>
  <c r="B20" i="1"/>
  <c r="D70" i="1"/>
  <c r="D37" i="1"/>
  <c r="D30" i="1"/>
  <c r="D24" i="1"/>
  <c r="D20" i="1"/>
  <c r="I34" i="1" l="1"/>
  <c r="J58" i="1"/>
  <c r="I59" i="1"/>
  <c r="J34" i="1"/>
  <c r="I35" i="1"/>
  <c r="J45" i="1"/>
  <c r="I49" i="1"/>
  <c r="J59" i="1"/>
  <c r="I69" i="1"/>
  <c r="I45" i="1"/>
  <c r="J23" i="1"/>
  <c r="G34" i="1"/>
  <c r="J35" i="1"/>
  <c r="I36" i="1"/>
  <c r="G45" i="1"/>
  <c r="J49" i="1"/>
  <c r="I50" i="1"/>
  <c r="H58" i="1"/>
  <c r="G59" i="1"/>
  <c r="H27" i="8" s="1"/>
  <c r="J69" i="1"/>
  <c r="C32" i="8"/>
  <c r="G32" i="8"/>
  <c r="H41" i="10"/>
  <c r="G41" i="10"/>
  <c r="F41" i="10"/>
  <c r="D41" i="10"/>
  <c r="C41" i="10"/>
  <c r="B41" i="10"/>
  <c r="H40" i="10"/>
  <c r="G40" i="10"/>
  <c r="F40" i="10"/>
  <c r="D40" i="10"/>
  <c r="C40" i="10"/>
  <c r="B40" i="10"/>
  <c r="H39" i="10"/>
  <c r="G39" i="10"/>
  <c r="F39" i="10"/>
  <c r="D39" i="10"/>
  <c r="C39" i="10"/>
  <c r="B39" i="10"/>
  <c r="H38" i="10"/>
  <c r="G38" i="10"/>
  <c r="F38" i="10"/>
  <c r="D38" i="10"/>
  <c r="C38" i="10"/>
  <c r="B38" i="10"/>
  <c r="H36" i="10"/>
  <c r="G36" i="10"/>
  <c r="F36" i="10"/>
  <c r="D36" i="10"/>
  <c r="C36" i="10"/>
  <c r="B36" i="10"/>
  <c r="H35" i="10"/>
  <c r="G35" i="10"/>
  <c r="F35" i="10"/>
  <c r="D35" i="10"/>
  <c r="C35" i="10"/>
  <c r="B35" i="10"/>
  <c r="H34" i="10"/>
  <c r="G34" i="10"/>
  <c r="F34" i="10"/>
  <c r="D34" i="10"/>
  <c r="C34" i="10"/>
  <c r="B34" i="10"/>
  <c r="H33" i="10"/>
  <c r="G33" i="10"/>
  <c r="F33" i="10"/>
  <c r="D33" i="10"/>
  <c r="C33" i="10"/>
  <c r="B33" i="10"/>
  <c r="H31" i="10"/>
  <c r="G31" i="10"/>
  <c r="F31" i="10"/>
  <c r="D31" i="10"/>
  <c r="C31" i="10"/>
  <c r="B31" i="10"/>
  <c r="H30" i="10"/>
  <c r="G30" i="10"/>
  <c r="F30" i="10"/>
  <c r="D30" i="10"/>
  <c r="C30" i="10"/>
  <c r="B30" i="10"/>
  <c r="H29" i="10"/>
  <c r="G29" i="10"/>
  <c r="F29" i="10"/>
  <c r="D29" i="10"/>
  <c r="C29" i="10"/>
  <c r="B29" i="10"/>
  <c r="H28" i="10"/>
  <c r="G28" i="10"/>
  <c r="F28" i="10"/>
  <c r="D28" i="10"/>
  <c r="C28" i="10"/>
  <c r="B28" i="10"/>
  <c r="H26" i="10"/>
  <c r="G26" i="10"/>
  <c r="F26" i="10"/>
  <c r="D26" i="10"/>
  <c r="C26" i="10"/>
  <c r="B26" i="10"/>
  <c r="H25" i="10"/>
  <c r="G25" i="10"/>
  <c r="F25" i="10"/>
  <c r="D25" i="10"/>
  <c r="C25" i="10"/>
  <c r="B25" i="10"/>
  <c r="H24" i="10"/>
  <c r="G24" i="10"/>
  <c r="F24" i="10"/>
  <c r="D24" i="10"/>
  <c r="C24" i="10"/>
  <c r="B24" i="10"/>
  <c r="H23" i="10"/>
  <c r="G23" i="10"/>
  <c r="F23" i="10"/>
  <c r="D23" i="10"/>
  <c r="C23" i="10"/>
  <c r="B23" i="10"/>
  <c r="H2" i="9"/>
  <c r="I41" i="9"/>
  <c r="F41" i="9"/>
  <c r="D41" i="9"/>
  <c r="C41" i="9"/>
  <c r="B41" i="9"/>
  <c r="I40" i="9"/>
  <c r="F40" i="9"/>
  <c r="D40" i="9"/>
  <c r="C40" i="9"/>
  <c r="B40" i="9"/>
  <c r="I39" i="9"/>
  <c r="F39" i="9"/>
  <c r="D39" i="9"/>
  <c r="C39" i="9"/>
  <c r="B39" i="9"/>
  <c r="I38" i="9"/>
  <c r="F38" i="9"/>
  <c r="D38" i="9"/>
  <c r="C38" i="9"/>
  <c r="B38" i="9"/>
  <c r="I36" i="9"/>
  <c r="F36" i="9"/>
  <c r="D36" i="9"/>
  <c r="C36" i="9"/>
  <c r="B36" i="9"/>
  <c r="I35" i="9"/>
  <c r="F35" i="9"/>
  <c r="D35" i="9"/>
  <c r="C35" i="9"/>
  <c r="B35" i="9"/>
  <c r="I34" i="9"/>
  <c r="F34" i="9"/>
  <c r="D34" i="9"/>
  <c r="C34" i="9"/>
  <c r="B34" i="9"/>
  <c r="I33" i="9"/>
  <c r="F33" i="9"/>
  <c r="D33" i="9"/>
  <c r="C33" i="9"/>
  <c r="B33" i="9"/>
  <c r="I31" i="9"/>
  <c r="F31" i="9"/>
  <c r="D31" i="9"/>
  <c r="C31" i="9"/>
  <c r="B31" i="9"/>
  <c r="I30" i="9"/>
  <c r="F30" i="9"/>
  <c r="D30" i="9"/>
  <c r="C30" i="9"/>
  <c r="B30" i="9"/>
  <c r="I29" i="9"/>
  <c r="F29" i="9"/>
  <c r="D29" i="9"/>
  <c r="C29" i="9"/>
  <c r="B29" i="9"/>
  <c r="I28" i="9"/>
  <c r="F28" i="9"/>
  <c r="D28" i="9"/>
  <c r="C28" i="9"/>
  <c r="B28" i="9"/>
  <c r="I26" i="9"/>
  <c r="F26" i="9"/>
  <c r="D26" i="9"/>
  <c r="C26" i="9"/>
  <c r="B26" i="9"/>
  <c r="I25" i="9"/>
  <c r="F25" i="9"/>
  <c r="D25" i="9"/>
  <c r="C25" i="9"/>
  <c r="B25" i="9"/>
  <c r="I24" i="9"/>
  <c r="F24" i="9"/>
  <c r="D24" i="9"/>
  <c r="C24" i="9"/>
  <c r="B24" i="9"/>
  <c r="I23" i="9"/>
  <c r="F23" i="9"/>
  <c r="D23" i="9"/>
  <c r="C23" i="9"/>
  <c r="B23" i="9"/>
  <c r="H2" i="8"/>
  <c r="I41" i="8"/>
  <c r="D41" i="8"/>
  <c r="B41" i="8"/>
  <c r="I40" i="8"/>
  <c r="D40" i="8"/>
  <c r="B40" i="8"/>
  <c r="I39" i="8"/>
  <c r="D39" i="8"/>
  <c r="B39" i="8"/>
  <c r="I38" i="8"/>
  <c r="D38" i="8"/>
  <c r="B38" i="8"/>
  <c r="I36" i="8"/>
  <c r="D36" i="8"/>
  <c r="B36" i="8"/>
  <c r="I35" i="8"/>
  <c r="D35" i="8"/>
  <c r="B35" i="8"/>
  <c r="I34" i="8"/>
  <c r="D34" i="8"/>
  <c r="B34" i="8"/>
  <c r="I33" i="8"/>
  <c r="D33" i="8"/>
  <c r="B33" i="8"/>
  <c r="I31" i="8"/>
  <c r="D31" i="8"/>
  <c r="B31" i="8"/>
  <c r="I30" i="8"/>
  <c r="D30" i="8"/>
  <c r="B30" i="8"/>
  <c r="I29" i="8"/>
  <c r="D29" i="8"/>
  <c r="B29" i="8"/>
  <c r="I28" i="8"/>
  <c r="D28" i="8"/>
  <c r="B28" i="8"/>
  <c r="I26" i="8"/>
  <c r="D26" i="8"/>
  <c r="B26" i="8"/>
  <c r="I25" i="8"/>
  <c r="D25" i="8"/>
  <c r="B25" i="8"/>
  <c r="I24" i="8"/>
  <c r="D24" i="8"/>
  <c r="B24" i="8"/>
  <c r="I23" i="8"/>
  <c r="D23" i="8"/>
  <c r="B23" i="8"/>
  <c r="F38" i="7"/>
  <c r="G38" i="7"/>
  <c r="H38" i="7"/>
  <c r="F39" i="7"/>
  <c r="G39" i="7"/>
  <c r="H39" i="7"/>
  <c r="F40" i="7"/>
  <c r="G40" i="7"/>
  <c r="H40" i="7"/>
  <c r="F41" i="7"/>
  <c r="G41" i="7"/>
  <c r="H41" i="7"/>
  <c r="F33" i="7"/>
  <c r="G33" i="7"/>
  <c r="H33" i="7"/>
  <c r="F34" i="7"/>
  <c r="G34" i="7"/>
  <c r="H34" i="7"/>
  <c r="F35" i="7"/>
  <c r="G35" i="7"/>
  <c r="H35" i="7"/>
  <c r="F36" i="7"/>
  <c r="G36" i="7"/>
  <c r="H36" i="7"/>
  <c r="F28" i="7"/>
  <c r="G28" i="7"/>
  <c r="H28" i="7"/>
  <c r="F29" i="7"/>
  <c r="G29" i="7"/>
  <c r="H29" i="7"/>
  <c r="F30" i="7"/>
  <c r="G30" i="7"/>
  <c r="H30" i="7"/>
  <c r="F31" i="7"/>
  <c r="G31" i="7"/>
  <c r="H31" i="7"/>
  <c r="F23" i="7"/>
  <c r="G23" i="7"/>
  <c r="H23" i="7"/>
  <c r="F24" i="7"/>
  <c r="G24" i="7"/>
  <c r="H24" i="7"/>
  <c r="F25" i="7"/>
  <c r="G25" i="7"/>
  <c r="H25" i="7"/>
  <c r="F26" i="7"/>
  <c r="G26" i="7"/>
  <c r="H26" i="7"/>
  <c r="I12" i="7"/>
  <c r="I8" i="7" s="1"/>
  <c r="E12" i="7"/>
  <c r="D12" i="7"/>
  <c r="C12" i="7"/>
  <c r="B12" i="7"/>
  <c r="B10" i="7" s="1"/>
  <c r="I7" i="7"/>
  <c r="E7" i="7"/>
  <c r="E4" i="7" s="1"/>
  <c r="D7" i="7"/>
  <c r="C7" i="7"/>
  <c r="B7" i="7"/>
  <c r="I2" i="7"/>
  <c r="I3" i="7" s="1"/>
  <c r="E2" i="7"/>
  <c r="D2" i="7"/>
  <c r="C2" i="7"/>
  <c r="B2" i="7"/>
  <c r="B5" i="7" s="1"/>
  <c r="E27" i="8"/>
  <c r="E32" i="9"/>
  <c r="E27" i="9"/>
  <c r="H21" i="10"/>
  <c r="H20" i="10"/>
  <c r="H19" i="10"/>
  <c r="H18" i="10"/>
  <c r="H16" i="10"/>
  <c r="H15" i="10"/>
  <c r="H14" i="10"/>
  <c r="H13" i="10"/>
  <c r="H11" i="10"/>
  <c r="H10" i="10"/>
  <c r="H9" i="10"/>
  <c r="H8" i="10"/>
  <c r="H6" i="10"/>
  <c r="H5" i="10"/>
  <c r="H4" i="10"/>
  <c r="H3" i="10"/>
  <c r="H21" i="7"/>
  <c r="H20" i="7"/>
  <c r="H19" i="7"/>
  <c r="H18" i="7"/>
  <c r="H16" i="7"/>
  <c r="H15" i="7"/>
  <c r="H14" i="7"/>
  <c r="H13" i="7"/>
  <c r="H11" i="7"/>
  <c r="H10" i="7"/>
  <c r="H9" i="7"/>
  <c r="H8" i="7"/>
  <c r="H6" i="7"/>
  <c r="H5" i="7"/>
  <c r="H4" i="7"/>
  <c r="H3" i="7"/>
  <c r="I7" i="10"/>
  <c r="I5" i="10" s="1"/>
  <c r="I12" i="10"/>
  <c r="I17" i="10"/>
  <c r="I22" i="10"/>
  <c r="I2" i="10"/>
  <c r="H7" i="9"/>
  <c r="H12" i="9"/>
  <c r="H22" i="9"/>
  <c r="H7" i="8"/>
  <c r="H12" i="8"/>
  <c r="H22" i="8"/>
  <c r="G7" i="8"/>
  <c r="G3" i="8" s="1"/>
  <c r="G22" i="8"/>
  <c r="G2" i="8"/>
  <c r="G7" i="9"/>
  <c r="G12" i="9"/>
  <c r="G42" i="9"/>
  <c r="G27" i="9"/>
  <c r="G2" i="9"/>
  <c r="C7" i="8"/>
  <c r="C6" i="8" s="1"/>
  <c r="C12" i="8"/>
  <c r="C22" i="8"/>
  <c r="C2" i="8"/>
  <c r="E22" i="10"/>
  <c r="E20" i="10" s="1"/>
  <c r="E17" i="10"/>
  <c r="E15" i="10" s="1"/>
  <c r="E12" i="10"/>
  <c r="E7" i="10"/>
  <c r="E2" i="10"/>
  <c r="F22" i="8"/>
  <c r="F21" i="8" s="1"/>
  <c r="F17" i="8"/>
  <c r="F12" i="8"/>
  <c r="F7" i="8"/>
  <c r="F11" i="8" s="1"/>
  <c r="F2" i="8"/>
  <c r="E22" i="9"/>
  <c r="E17" i="9"/>
  <c r="E19" i="9" s="1"/>
  <c r="E12" i="9"/>
  <c r="E15" i="9" s="1"/>
  <c r="E7" i="9"/>
  <c r="E5" i="9" s="1"/>
  <c r="E2" i="9"/>
  <c r="E22" i="8"/>
  <c r="E17" i="8"/>
  <c r="E20" i="8" s="1"/>
  <c r="E12" i="8"/>
  <c r="E10" i="8" s="1"/>
  <c r="E7" i="8"/>
  <c r="E2" i="8"/>
  <c r="E6" i="8" s="1"/>
  <c r="G21" i="10"/>
  <c r="F21" i="10"/>
  <c r="D21" i="10"/>
  <c r="C21" i="10"/>
  <c r="B21" i="10"/>
  <c r="G20" i="10"/>
  <c r="F20" i="10"/>
  <c r="D20" i="10"/>
  <c r="C20" i="10"/>
  <c r="B20" i="10"/>
  <c r="G19" i="10"/>
  <c r="F19" i="10"/>
  <c r="E19" i="10"/>
  <c r="D19" i="10"/>
  <c r="C19" i="10"/>
  <c r="B19" i="10"/>
  <c r="G18" i="10"/>
  <c r="F18" i="10"/>
  <c r="D18" i="10"/>
  <c r="C18" i="10"/>
  <c r="B18" i="10"/>
  <c r="G16" i="10"/>
  <c r="F16" i="10"/>
  <c r="D16" i="10"/>
  <c r="C16" i="10"/>
  <c r="B16" i="10"/>
  <c r="G15" i="10"/>
  <c r="F15" i="10"/>
  <c r="D15" i="10"/>
  <c r="C15" i="10"/>
  <c r="B15" i="10"/>
  <c r="G14" i="10"/>
  <c r="F14" i="10"/>
  <c r="E14" i="10"/>
  <c r="D14" i="10"/>
  <c r="C14" i="10"/>
  <c r="B14" i="10"/>
  <c r="G13" i="10"/>
  <c r="F13" i="10"/>
  <c r="D13" i="10"/>
  <c r="C13" i="10"/>
  <c r="B13" i="10"/>
  <c r="G11" i="10"/>
  <c r="F11" i="10"/>
  <c r="D11" i="10"/>
  <c r="C11" i="10"/>
  <c r="B11" i="10"/>
  <c r="G10" i="10"/>
  <c r="F10" i="10"/>
  <c r="D10" i="10"/>
  <c r="C10" i="10"/>
  <c r="B10" i="10"/>
  <c r="G9" i="10"/>
  <c r="F9" i="10"/>
  <c r="D9" i="10"/>
  <c r="C9" i="10"/>
  <c r="B9" i="10"/>
  <c r="G8" i="10"/>
  <c r="F8" i="10"/>
  <c r="D8" i="10"/>
  <c r="C8" i="10"/>
  <c r="B8" i="10"/>
  <c r="G6" i="10"/>
  <c r="F6" i="10"/>
  <c r="D6" i="10"/>
  <c r="C6" i="10"/>
  <c r="B6" i="10"/>
  <c r="G5" i="10"/>
  <c r="F5" i="10"/>
  <c r="D5" i="10"/>
  <c r="C5" i="10"/>
  <c r="B5" i="10"/>
  <c r="G4" i="10"/>
  <c r="F4" i="10"/>
  <c r="D4" i="10"/>
  <c r="C4" i="10"/>
  <c r="B4" i="10"/>
  <c r="G3" i="10"/>
  <c r="F3" i="10"/>
  <c r="D3" i="10"/>
  <c r="C3" i="10"/>
  <c r="B3" i="10"/>
  <c r="I21" i="9"/>
  <c r="F21" i="9"/>
  <c r="D21" i="9"/>
  <c r="C21" i="9"/>
  <c r="B21" i="9"/>
  <c r="I20" i="9"/>
  <c r="F20" i="9"/>
  <c r="E20" i="9"/>
  <c r="D20" i="9"/>
  <c r="C20" i="9"/>
  <c r="B20" i="9"/>
  <c r="I19" i="9"/>
  <c r="F19" i="9"/>
  <c r="D19" i="9"/>
  <c r="C19" i="9"/>
  <c r="B19" i="9"/>
  <c r="I18" i="9"/>
  <c r="F18" i="9"/>
  <c r="D18" i="9"/>
  <c r="C18" i="9"/>
  <c r="B18" i="9"/>
  <c r="I16" i="9"/>
  <c r="F16" i="9"/>
  <c r="D16" i="9"/>
  <c r="C16" i="9"/>
  <c r="B16" i="9"/>
  <c r="I15" i="9"/>
  <c r="F15" i="9"/>
  <c r="D15" i="9"/>
  <c r="C15" i="9"/>
  <c r="B15" i="9"/>
  <c r="I14" i="9"/>
  <c r="F14" i="9"/>
  <c r="D14" i="9"/>
  <c r="C14" i="9"/>
  <c r="B14" i="9"/>
  <c r="I13" i="9"/>
  <c r="F13" i="9"/>
  <c r="D13" i="9"/>
  <c r="C13" i="9"/>
  <c r="B13" i="9"/>
  <c r="I11" i="9"/>
  <c r="F11" i="9"/>
  <c r="D11" i="9"/>
  <c r="C11" i="9"/>
  <c r="B11" i="9"/>
  <c r="I10" i="9"/>
  <c r="F10" i="9"/>
  <c r="D10" i="9"/>
  <c r="C10" i="9"/>
  <c r="B10" i="9"/>
  <c r="I9" i="9"/>
  <c r="F9" i="9"/>
  <c r="D9" i="9"/>
  <c r="C9" i="9"/>
  <c r="B9" i="9"/>
  <c r="I8" i="9"/>
  <c r="F8" i="9"/>
  <c r="D8" i="9"/>
  <c r="C8" i="9"/>
  <c r="B8" i="9"/>
  <c r="I6" i="9"/>
  <c r="G6" i="9"/>
  <c r="F6" i="9"/>
  <c r="D6" i="9"/>
  <c r="C6" i="9"/>
  <c r="B6" i="9"/>
  <c r="I5" i="9"/>
  <c r="G5" i="9"/>
  <c r="F5" i="9"/>
  <c r="D5" i="9"/>
  <c r="C5" i="9"/>
  <c r="B5" i="9"/>
  <c r="I4" i="9"/>
  <c r="G4" i="9"/>
  <c r="F4" i="9"/>
  <c r="E4" i="9"/>
  <c r="D4" i="9"/>
  <c r="C4" i="9"/>
  <c r="B4" i="9"/>
  <c r="I3" i="9"/>
  <c r="G3" i="9"/>
  <c r="F3" i="9"/>
  <c r="D3" i="9"/>
  <c r="C3" i="9"/>
  <c r="B3" i="9"/>
  <c r="I21" i="8"/>
  <c r="D21" i="8"/>
  <c r="B21" i="8"/>
  <c r="I20" i="8"/>
  <c r="F20" i="8"/>
  <c r="D20" i="8"/>
  <c r="B20" i="8"/>
  <c r="I19" i="8"/>
  <c r="D19" i="8"/>
  <c r="B19" i="8"/>
  <c r="I18" i="8"/>
  <c r="D18" i="8"/>
  <c r="B18" i="8"/>
  <c r="I16" i="8"/>
  <c r="F16" i="8"/>
  <c r="D16" i="8"/>
  <c r="B16" i="8"/>
  <c r="I15" i="8"/>
  <c r="F15" i="8"/>
  <c r="D15" i="8"/>
  <c r="B15" i="8"/>
  <c r="I14" i="8"/>
  <c r="F14" i="8"/>
  <c r="D14" i="8"/>
  <c r="B14" i="8"/>
  <c r="I13" i="8"/>
  <c r="D13" i="8"/>
  <c r="B13" i="8"/>
  <c r="I11" i="8"/>
  <c r="D11" i="8"/>
  <c r="B11" i="8"/>
  <c r="I10" i="8"/>
  <c r="D10" i="8"/>
  <c r="B10" i="8"/>
  <c r="I9" i="8"/>
  <c r="E9" i="8"/>
  <c r="D9" i="8"/>
  <c r="B9" i="8"/>
  <c r="I8" i="8"/>
  <c r="D8" i="8"/>
  <c r="B8" i="8"/>
  <c r="I6" i="8"/>
  <c r="D6" i="8"/>
  <c r="B6" i="8"/>
  <c r="I5" i="8"/>
  <c r="E5" i="8"/>
  <c r="D5" i="8"/>
  <c r="B5" i="8"/>
  <c r="I4" i="8"/>
  <c r="E4" i="8"/>
  <c r="D4" i="8"/>
  <c r="B4" i="8"/>
  <c r="I3" i="8"/>
  <c r="D3" i="8"/>
  <c r="B3" i="8"/>
  <c r="F3" i="7"/>
  <c r="G3" i="7"/>
  <c r="F4" i="7"/>
  <c r="G4" i="7"/>
  <c r="F5" i="7"/>
  <c r="G5" i="7"/>
  <c r="I5" i="7"/>
  <c r="F6" i="7"/>
  <c r="G6" i="7"/>
  <c r="F8" i="7"/>
  <c r="G8" i="7"/>
  <c r="F9" i="7"/>
  <c r="G9" i="7"/>
  <c r="F10" i="7"/>
  <c r="G10" i="7"/>
  <c r="I10" i="7"/>
  <c r="F11" i="7"/>
  <c r="G11" i="7"/>
  <c r="F13" i="7"/>
  <c r="G13" i="7"/>
  <c r="F14" i="7"/>
  <c r="G14" i="7"/>
  <c r="F15" i="7"/>
  <c r="G15" i="7"/>
  <c r="F16" i="7"/>
  <c r="G16" i="7"/>
  <c r="F18" i="7"/>
  <c r="G18" i="7"/>
  <c r="F19" i="7"/>
  <c r="G19" i="7"/>
  <c r="F20" i="7"/>
  <c r="G20" i="7"/>
  <c r="F21" i="7"/>
  <c r="G21" i="7"/>
  <c r="E20" i="1"/>
  <c r="E70" i="1"/>
  <c r="E24" i="1"/>
  <c r="E30" i="1"/>
  <c r="E37" i="1"/>
  <c r="F13" i="8" l="1"/>
  <c r="I19" i="10"/>
  <c r="C3" i="8"/>
  <c r="I3" i="10"/>
  <c r="E6" i="7"/>
  <c r="E5" i="7"/>
  <c r="E18" i="8"/>
  <c r="E19" i="8"/>
  <c r="H8" i="8"/>
  <c r="H5" i="9"/>
  <c r="I9" i="10"/>
  <c r="E3" i="7"/>
  <c r="D3" i="7"/>
  <c r="C11" i="7"/>
  <c r="H4" i="8"/>
  <c r="C9" i="7"/>
  <c r="G6" i="8"/>
  <c r="F9" i="8"/>
  <c r="F10" i="8"/>
  <c r="E14" i="9"/>
  <c r="E18" i="9"/>
  <c r="D8" i="7"/>
  <c r="C5" i="8"/>
  <c r="C10" i="7"/>
  <c r="D6" i="7"/>
  <c r="C8" i="7"/>
  <c r="I17" i="7"/>
  <c r="C17" i="7"/>
  <c r="E17" i="7"/>
  <c r="E15" i="7" s="1"/>
  <c r="B17" i="7"/>
  <c r="D17" i="7"/>
  <c r="D16" i="7" s="1"/>
  <c r="H3" i="9"/>
  <c r="H6" i="9"/>
  <c r="I8" i="10"/>
  <c r="H8" i="9"/>
  <c r="D11" i="7"/>
  <c r="D5" i="7"/>
  <c r="D4" i="7"/>
  <c r="C4" i="8"/>
  <c r="F5" i="8"/>
  <c r="E9" i="9"/>
  <c r="E13" i="9"/>
  <c r="I11" i="10"/>
  <c r="E21" i="9"/>
  <c r="E11" i="10"/>
  <c r="H6" i="8"/>
  <c r="I10" i="10"/>
  <c r="D10" i="7"/>
  <c r="D9" i="7"/>
  <c r="E3" i="8"/>
  <c r="E14" i="8"/>
  <c r="I4" i="10"/>
  <c r="I6" i="10"/>
  <c r="F4" i="8"/>
  <c r="H11" i="9"/>
  <c r="H11" i="8"/>
  <c r="C4" i="7"/>
  <c r="B11" i="7"/>
  <c r="I4" i="7"/>
  <c r="E8" i="7"/>
  <c r="H3" i="8"/>
  <c r="H26" i="8"/>
  <c r="H24" i="8"/>
  <c r="H25" i="8"/>
  <c r="H23" i="8"/>
  <c r="I14" i="10"/>
  <c r="I16" i="10"/>
  <c r="I13" i="10"/>
  <c r="I15" i="10"/>
  <c r="I18" i="10"/>
  <c r="E31" i="9"/>
  <c r="E30" i="9"/>
  <c r="E29" i="9"/>
  <c r="E28" i="9"/>
  <c r="C8" i="8"/>
  <c r="C11" i="8"/>
  <c r="C9" i="8"/>
  <c r="C10" i="8"/>
  <c r="E10" i="10"/>
  <c r="E5" i="10"/>
  <c r="E3" i="10"/>
  <c r="E9" i="10"/>
  <c r="E6" i="10"/>
  <c r="E8" i="10"/>
  <c r="E4" i="10"/>
  <c r="G8" i="9"/>
  <c r="G9" i="9"/>
  <c r="G11" i="9"/>
  <c r="G10" i="9"/>
  <c r="E25" i="8"/>
  <c r="E23" i="8"/>
  <c r="E26" i="8"/>
  <c r="E24" i="8"/>
  <c r="C27" i="8"/>
  <c r="C28" i="8" s="1"/>
  <c r="F27" i="8"/>
  <c r="B9" i="7"/>
  <c r="E14" i="7"/>
  <c r="E32" i="8"/>
  <c r="F32" i="8"/>
  <c r="G32" i="9"/>
  <c r="G42" i="8"/>
  <c r="I32" i="10"/>
  <c r="H37" i="8"/>
  <c r="H17" i="8"/>
  <c r="H37" i="9"/>
  <c r="H17" i="9"/>
  <c r="I27" i="10"/>
  <c r="E11" i="7"/>
  <c r="G5" i="8"/>
  <c r="E8" i="8"/>
  <c r="E13" i="8"/>
  <c r="E3" i="9"/>
  <c r="E13" i="10"/>
  <c r="E18" i="10"/>
  <c r="I21" i="10"/>
  <c r="H5" i="8"/>
  <c r="H10" i="8"/>
  <c r="H4" i="9"/>
  <c r="H9" i="9"/>
  <c r="C42" i="8"/>
  <c r="E32" i="10"/>
  <c r="B3" i="7"/>
  <c r="B8" i="7"/>
  <c r="I11" i="7"/>
  <c r="I9" i="7"/>
  <c r="I6" i="7"/>
  <c r="F3" i="8"/>
  <c r="G4" i="8"/>
  <c r="F8" i="8"/>
  <c r="E11" i="8"/>
  <c r="E16" i="8"/>
  <c r="F18" i="8"/>
  <c r="E21" i="8"/>
  <c r="E6" i="9"/>
  <c r="E11" i="9"/>
  <c r="E16" i="9"/>
  <c r="E16" i="10"/>
  <c r="I20" i="10"/>
  <c r="E21" i="10"/>
  <c r="G12" i="8"/>
  <c r="G37" i="8"/>
  <c r="G17" i="8"/>
  <c r="G18" i="8" s="1"/>
  <c r="H9" i="8"/>
  <c r="H19" i="8"/>
  <c r="H10" i="9"/>
  <c r="C37" i="8"/>
  <c r="E37" i="9"/>
  <c r="E37" i="8"/>
  <c r="E37" i="10"/>
  <c r="F37" i="8"/>
  <c r="H27" i="9"/>
  <c r="H32" i="8"/>
  <c r="I42" i="10"/>
  <c r="C17" i="8"/>
  <c r="C19" i="8" s="1"/>
  <c r="G22" i="9"/>
  <c r="G23" i="9" s="1"/>
  <c r="E26" i="9"/>
  <c r="E25" i="9"/>
  <c r="E24" i="9"/>
  <c r="E23" i="9"/>
  <c r="E27" i="10"/>
  <c r="H42" i="9"/>
  <c r="B4" i="7"/>
  <c r="E9" i="7"/>
  <c r="C5" i="7"/>
  <c r="C3" i="7"/>
  <c r="F19" i="8"/>
  <c r="E8" i="9"/>
  <c r="G37" i="9"/>
  <c r="G40" i="9" s="1"/>
  <c r="G17" i="9"/>
  <c r="I37" i="10"/>
  <c r="B6" i="7"/>
  <c r="E10" i="7"/>
  <c r="C6" i="7"/>
  <c r="F6" i="8"/>
  <c r="E15" i="8"/>
  <c r="E10" i="9"/>
  <c r="E42" i="9"/>
  <c r="E42" i="8"/>
  <c r="E42" i="10"/>
  <c r="F42" i="8"/>
  <c r="G27" i="8"/>
  <c r="G28" i="8" s="1"/>
  <c r="H32" i="9"/>
  <c r="H42" i="8"/>
  <c r="F70" i="1"/>
  <c r="F30" i="1"/>
  <c r="F24" i="1"/>
  <c r="F37" i="1"/>
  <c r="F20" i="1"/>
  <c r="H20" i="1" l="1"/>
  <c r="B32" i="7" s="1"/>
  <c r="G20" i="1"/>
  <c r="B27" i="7" s="1"/>
  <c r="B28" i="7" s="1"/>
  <c r="I20" i="1"/>
  <c r="B37" i="7" s="1"/>
  <c r="B34" i="7" s="1"/>
  <c r="J20" i="1"/>
  <c r="B42" i="7" s="1"/>
  <c r="B39" i="7" s="1"/>
  <c r="I37" i="1"/>
  <c r="E37" i="7" s="1"/>
  <c r="G37" i="1"/>
  <c r="E27" i="7" s="1"/>
  <c r="J37" i="1"/>
  <c r="E42" i="7" s="1"/>
  <c r="E40" i="7" s="1"/>
  <c r="H37" i="1"/>
  <c r="E32" i="7" s="1"/>
  <c r="H24" i="1"/>
  <c r="C32" i="7" s="1"/>
  <c r="I24" i="1"/>
  <c r="C37" i="7" s="1"/>
  <c r="C36" i="7" s="1"/>
  <c r="J24" i="1"/>
  <c r="C42" i="7" s="1"/>
  <c r="C39" i="7" s="1"/>
  <c r="G24" i="1"/>
  <c r="C27" i="7" s="1"/>
  <c r="C28" i="7" s="1"/>
  <c r="G30" i="1"/>
  <c r="D27" i="7" s="1"/>
  <c r="H30" i="1"/>
  <c r="D32" i="7" s="1"/>
  <c r="I30" i="1"/>
  <c r="D37" i="7" s="1"/>
  <c r="D34" i="7" s="1"/>
  <c r="J30" i="1"/>
  <c r="D42" i="7" s="1"/>
  <c r="D39" i="7" s="1"/>
  <c r="G70" i="1"/>
  <c r="I27" i="7" s="1"/>
  <c r="I70" i="1"/>
  <c r="I37" i="7" s="1"/>
  <c r="J70" i="1"/>
  <c r="I42" i="7" s="1"/>
  <c r="I38" i="7" s="1"/>
  <c r="H70" i="1"/>
  <c r="I32" i="7" s="1"/>
  <c r="I31" i="7" s="1"/>
  <c r="G30" i="8"/>
  <c r="B29" i="7"/>
  <c r="B33" i="7"/>
  <c r="D29" i="7"/>
  <c r="E13" i="7"/>
  <c r="B31" i="7"/>
  <c r="E16" i="7"/>
  <c r="D28" i="7"/>
  <c r="E41" i="7"/>
  <c r="C34" i="7"/>
  <c r="C22" i="7"/>
  <c r="I22" i="7"/>
  <c r="I25" i="7" s="1"/>
  <c r="D22" i="7"/>
  <c r="E22" i="7"/>
  <c r="B22" i="7"/>
  <c r="B26" i="7"/>
  <c r="C13" i="7"/>
  <c r="C14" i="7"/>
  <c r="C15" i="7"/>
  <c r="C16" i="7"/>
  <c r="I39" i="7"/>
  <c r="C41" i="7"/>
  <c r="D14" i="7"/>
  <c r="D13" i="7"/>
  <c r="D15" i="7"/>
  <c r="I13" i="7"/>
  <c r="I14" i="7"/>
  <c r="I15" i="7"/>
  <c r="I16" i="7"/>
  <c r="B14" i="7"/>
  <c r="B13" i="7"/>
  <c r="B15" i="7"/>
  <c r="B16" i="7"/>
  <c r="C33" i="7"/>
  <c r="G19" i="8"/>
  <c r="C21" i="8"/>
  <c r="H41" i="8"/>
  <c r="H39" i="8"/>
  <c r="H40" i="8"/>
  <c r="H38" i="8"/>
  <c r="E41" i="10"/>
  <c r="E40" i="10"/>
  <c r="E39" i="10"/>
  <c r="E38" i="10"/>
  <c r="G18" i="9"/>
  <c r="G19" i="9"/>
  <c r="G20" i="9"/>
  <c r="G21" i="9"/>
  <c r="H26" i="9"/>
  <c r="H25" i="9"/>
  <c r="H24" i="9"/>
  <c r="H23" i="9"/>
  <c r="C36" i="8"/>
  <c r="C35" i="8"/>
  <c r="C34" i="8"/>
  <c r="C33" i="8"/>
  <c r="I26" i="10"/>
  <c r="I25" i="10"/>
  <c r="I24" i="10"/>
  <c r="I23" i="10"/>
  <c r="G31" i="8"/>
  <c r="H16" i="9"/>
  <c r="H13" i="9"/>
  <c r="H15" i="9"/>
  <c r="H19" i="9"/>
  <c r="H14" i="9"/>
  <c r="H18" i="9"/>
  <c r="F31" i="8"/>
  <c r="F29" i="8"/>
  <c r="F30" i="8"/>
  <c r="F28" i="8"/>
  <c r="C26" i="8"/>
  <c r="C25" i="8"/>
  <c r="C24" i="8"/>
  <c r="C23" i="8"/>
  <c r="G25" i="9"/>
  <c r="C29" i="8"/>
  <c r="F41" i="8"/>
  <c r="F39" i="8"/>
  <c r="F40" i="8"/>
  <c r="F38" i="8"/>
  <c r="G33" i="9"/>
  <c r="G36" i="9"/>
  <c r="G34" i="9"/>
  <c r="G35" i="9"/>
  <c r="E36" i="9"/>
  <c r="E35" i="9"/>
  <c r="E34" i="9"/>
  <c r="E33" i="9"/>
  <c r="C41" i="8"/>
  <c r="C40" i="8"/>
  <c r="C39" i="8"/>
  <c r="C38" i="8"/>
  <c r="H36" i="8"/>
  <c r="H34" i="8"/>
  <c r="H35" i="8"/>
  <c r="H33" i="8"/>
  <c r="F26" i="8"/>
  <c r="F24" i="8"/>
  <c r="F23" i="8"/>
  <c r="F25" i="8"/>
  <c r="G38" i="9"/>
  <c r="H31" i="9"/>
  <c r="H30" i="9"/>
  <c r="H29" i="9"/>
  <c r="H28" i="9"/>
  <c r="E40" i="8"/>
  <c r="E38" i="8"/>
  <c r="E41" i="8"/>
  <c r="E39" i="8"/>
  <c r="I36" i="10"/>
  <c r="I35" i="10"/>
  <c r="I34" i="10"/>
  <c r="I33" i="10"/>
  <c r="C13" i="8"/>
  <c r="C15" i="8"/>
  <c r="C16" i="8"/>
  <c r="C14" i="8"/>
  <c r="F36" i="8"/>
  <c r="F34" i="8"/>
  <c r="F33" i="8"/>
  <c r="F35" i="8"/>
  <c r="E36" i="10"/>
  <c r="E35" i="10"/>
  <c r="E34" i="10"/>
  <c r="E33" i="10"/>
  <c r="H20" i="9"/>
  <c r="G13" i="8"/>
  <c r="G15" i="8"/>
  <c r="G14" i="8"/>
  <c r="G20" i="8"/>
  <c r="G21" i="8"/>
  <c r="G16" i="8"/>
  <c r="H36" i="9"/>
  <c r="H35" i="9"/>
  <c r="H34" i="9"/>
  <c r="H33" i="9"/>
  <c r="I31" i="10"/>
  <c r="I30" i="10"/>
  <c r="I29" i="10"/>
  <c r="I28" i="10"/>
  <c r="E30" i="8"/>
  <c r="E28" i="8"/>
  <c r="E29" i="8"/>
  <c r="E31" i="8"/>
  <c r="G24" i="9"/>
  <c r="H21" i="9"/>
  <c r="C20" i="8"/>
  <c r="G39" i="9"/>
  <c r="C30" i="8"/>
  <c r="E26" i="10"/>
  <c r="E25" i="10"/>
  <c r="E24" i="10"/>
  <c r="E23" i="10"/>
  <c r="H31" i="8"/>
  <c r="H29" i="8"/>
  <c r="H28" i="8"/>
  <c r="H30" i="8"/>
  <c r="G8" i="8"/>
  <c r="G11" i="8"/>
  <c r="G9" i="8"/>
  <c r="G10" i="8"/>
  <c r="G31" i="9"/>
  <c r="G29" i="9"/>
  <c r="G30" i="9"/>
  <c r="G28" i="9"/>
  <c r="G26" i="8"/>
  <c r="G25" i="8"/>
  <c r="G24" i="8"/>
  <c r="G23" i="8"/>
  <c r="E41" i="9"/>
  <c r="E40" i="9"/>
  <c r="E39" i="9"/>
  <c r="E38" i="9"/>
  <c r="G13" i="9"/>
  <c r="G14" i="9"/>
  <c r="G15" i="9"/>
  <c r="G16" i="9"/>
  <c r="H41" i="9"/>
  <c r="H40" i="9"/>
  <c r="H39" i="9"/>
  <c r="H38" i="9"/>
  <c r="I41" i="10"/>
  <c r="I40" i="10"/>
  <c r="I39" i="10"/>
  <c r="I38" i="10"/>
  <c r="E35" i="8"/>
  <c r="E33" i="8"/>
  <c r="E36" i="8"/>
  <c r="E34" i="8"/>
  <c r="G36" i="8"/>
  <c r="G35" i="8"/>
  <c r="G34" i="8"/>
  <c r="G33" i="8"/>
  <c r="E31" i="10"/>
  <c r="E30" i="10"/>
  <c r="E29" i="10"/>
  <c r="E28" i="10"/>
  <c r="G29" i="8"/>
  <c r="H13" i="8"/>
  <c r="H21" i="8"/>
  <c r="H14" i="8"/>
  <c r="H15" i="8"/>
  <c r="H16" i="8"/>
  <c r="H20" i="8"/>
  <c r="G41" i="8"/>
  <c r="G40" i="8"/>
  <c r="G39" i="8"/>
  <c r="G38" i="8"/>
  <c r="G26" i="9"/>
  <c r="H18" i="8"/>
  <c r="C18" i="8"/>
  <c r="G41" i="9"/>
  <c r="C31" i="8"/>
  <c r="I41" i="7" l="1"/>
  <c r="D35" i="7"/>
  <c r="B36" i="7"/>
  <c r="C30" i="7"/>
  <c r="E39" i="7"/>
  <c r="B40" i="7"/>
  <c r="I40" i="7"/>
  <c r="C35" i="7"/>
  <c r="B38" i="7"/>
  <c r="B24" i="7"/>
  <c r="D36" i="7"/>
  <c r="I28" i="7"/>
  <c r="I34" i="7"/>
  <c r="I30" i="7"/>
  <c r="D33" i="7"/>
  <c r="C38" i="7"/>
  <c r="C40" i="7"/>
  <c r="B41" i="7"/>
  <c r="B35" i="7"/>
  <c r="I29" i="7"/>
  <c r="D41" i="7"/>
  <c r="D40" i="7"/>
  <c r="D38" i="7"/>
  <c r="I33" i="7"/>
  <c r="I35" i="7"/>
  <c r="D30" i="7"/>
  <c r="D31" i="7"/>
  <c r="E31" i="7"/>
  <c r="I36" i="7"/>
  <c r="E29" i="7"/>
  <c r="E30" i="7"/>
  <c r="E28" i="7"/>
  <c r="I24" i="7"/>
  <c r="C31" i="7"/>
  <c r="E33" i="7"/>
  <c r="C29" i="7"/>
  <c r="E38" i="7"/>
  <c r="E34" i="7"/>
  <c r="E36" i="7"/>
  <c r="E35" i="7"/>
  <c r="B30" i="7"/>
  <c r="I18" i="7"/>
  <c r="I20" i="7"/>
  <c r="I19" i="7"/>
  <c r="I21" i="7"/>
  <c r="I26" i="7"/>
  <c r="I23" i="7"/>
  <c r="E20" i="7"/>
  <c r="E21" i="7"/>
  <c r="E18" i="7"/>
  <c r="E19" i="7"/>
  <c r="E26" i="7"/>
  <c r="E25" i="7"/>
  <c r="E24" i="7"/>
  <c r="E23" i="7"/>
  <c r="D18" i="7"/>
  <c r="D20" i="7"/>
  <c r="D24" i="7"/>
  <c r="D21" i="7"/>
  <c r="D23" i="7"/>
  <c r="D25" i="7"/>
  <c r="D19" i="7"/>
  <c r="D26" i="7"/>
  <c r="B19" i="7"/>
  <c r="B20" i="7"/>
  <c r="B21" i="7"/>
  <c r="B18" i="7"/>
  <c r="B23" i="7"/>
  <c r="B25" i="7"/>
  <c r="C19" i="7"/>
  <c r="C23" i="7"/>
  <c r="C20" i="7"/>
  <c r="C26" i="7"/>
  <c r="C24" i="7"/>
  <c r="C18" i="7"/>
  <c r="C21" i="7"/>
  <c r="C25" i="7"/>
</calcChain>
</file>

<file path=xl/sharedStrings.xml><?xml version="1.0" encoding="utf-8"?>
<sst xmlns="http://schemas.openxmlformats.org/spreadsheetml/2006/main" count="183" uniqueCount="151">
  <si>
    <t>Cement and other carbonates</t>
  </si>
  <si>
    <t>Natural gas and petroleum systems</t>
  </si>
  <si>
    <t>Iron and steel</t>
  </si>
  <si>
    <t>Coal mining</t>
  </si>
  <si>
    <t>Chemicals, N2O</t>
  </si>
  <si>
    <t>Chemicals, F-gases</t>
  </si>
  <si>
    <t>Natural gas and petroleum systems, CH4</t>
  </si>
  <si>
    <t>Coal mining, CH4</t>
  </si>
  <si>
    <t>Waste management</t>
  </si>
  <si>
    <t>Waste management, N2O</t>
  </si>
  <si>
    <t>Waste management, CH4</t>
  </si>
  <si>
    <t>Other industries</t>
  </si>
  <si>
    <t>Other industries, F-gases</t>
  </si>
  <si>
    <t>Cement and other carbonates, process CO2</t>
  </si>
  <si>
    <t>Chemicals, process CO2</t>
  </si>
  <si>
    <t>Other industries, process CO2</t>
  </si>
  <si>
    <t>Natural gas and petroleum systems, process CO2</t>
  </si>
  <si>
    <t>Chemicals, CH4</t>
  </si>
  <si>
    <t>includes a small amount from iron and steel but is mostly chemical</t>
  </si>
  <si>
    <t>U.S. Environmental Protection Agency</t>
  </si>
  <si>
    <t>Page 137, Table 5-2, Row "Cement Production"</t>
  </si>
  <si>
    <t>Page 137, Table 5-2, Row "Natural Gas"</t>
  </si>
  <si>
    <t>Iron and steel, process CO2</t>
  </si>
  <si>
    <t>Page 137, Table 5-2, Row "Iron and Steel Production"</t>
  </si>
  <si>
    <t>Page 137, Table 5-2, Row "Non-Energy Use of Fuels"</t>
  </si>
  <si>
    <t>Page 137, Table 5-2, Row "Other"</t>
  </si>
  <si>
    <t>Reference or Notes</t>
  </si>
  <si>
    <t>Note that the methane produced from iron and steel manufacture is included under in the "other industrial process sources" category (which is mostly from the chemical industry, and thus is assigned to the chemical industry in the model).  The value is small.</t>
  </si>
  <si>
    <t>N2O emissions from the production of adipic and nitric acid</t>
  </si>
  <si>
    <t>N2O emissions from other industrial process sources</t>
  </si>
  <si>
    <t>CH4 emissions from other industrial process sources</t>
  </si>
  <si>
    <t>High GWP emissions from the production of HCFC-22</t>
  </si>
  <si>
    <t>High GWP emissions from ODS substitutes</t>
  </si>
  <si>
    <t>Rationale for Exclusion</t>
  </si>
  <si>
    <t>EPA TOC Row</t>
  </si>
  <si>
    <t>EPA Process Emissions Categories Not Included Above (Note that only rows 12-42 (31 rows) in the EPA document are gas-specific categories.)  All such categories are accounted for in this sheet.</t>
  </si>
  <si>
    <t>CH4 emissions from coal mining activities</t>
  </si>
  <si>
    <t>N2O emissions from human sewage - domestic wastewater</t>
  </si>
  <si>
    <t>N2O emissions from other waste sources</t>
  </si>
  <si>
    <t>CH4 emissions from wastewater</t>
  </si>
  <si>
    <t>CH4 emissions from landfilling of solid waste</t>
  </si>
  <si>
    <t>CH4 emissions from other waste sources</t>
  </si>
  <si>
    <t>High GWP emissions from the manufacture of semiconductors</t>
  </si>
  <si>
    <t>High GWP emissions from aluminum</t>
  </si>
  <si>
    <t>High GWP emissions from magnesium manufacturing</t>
  </si>
  <si>
    <t>High GWP emissions from flat panel display manufacturing</t>
  </si>
  <si>
    <t>High GWP emissions from photovoltaic manufacturing</t>
  </si>
  <si>
    <t>High GWP emissions from electric power systems</t>
  </si>
  <si>
    <t>N2O emissions from biomass combustion</t>
  </si>
  <si>
    <t>N2O emissions from other agriculture sources</t>
  </si>
  <si>
    <t>N2O emissions from agricultural soils</t>
  </si>
  <si>
    <t>N2O emissions from manure management</t>
  </si>
  <si>
    <t>N2O emissions from stationary and mobile combustion</t>
  </si>
  <si>
    <t>CH4 emissions from biomass combustion</t>
  </si>
  <si>
    <t>CH4 emissions from rice cultivation</t>
  </si>
  <si>
    <t>CH4 emissions from enteric fermentation</t>
  </si>
  <si>
    <t>CH4 emissions from other agriculture sources</t>
  </si>
  <si>
    <t>CH4 emissions from stationary and mobile combustion</t>
  </si>
  <si>
    <t>CH4 emissions from manure management</t>
  </si>
  <si>
    <t>Year</t>
  </si>
  <si>
    <t>Cement and other carbonates (g CO2e)</t>
  </si>
  <si>
    <t>Natural gas and petroleum systems (g CO2e)</t>
  </si>
  <si>
    <t>Iron and steel (g CO2e)</t>
  </si>
  <si>
    <t>Chemicals (g CO2e)</t>
  </si>
  <si>
    <t>Mining (g CO2e)</t>
  </si>
  <si>
    <t>Waste management (g CO2e)</t>
  </si>
  <si>
    <t>Other industries (g CO2e)</t>
  </si>
  <si>
    <t>N2O emissions from other energy sources</t>
  </si>
  <si>
    <t>CH4 emissions from natural gas and oil systems</t>
  </si>
  <si>
    <t>CH4 emissions from other energy sources</t>
  </si>
  <si>
    <t>BPEiC BAU Process Emissions in CO2e</t>
  </si>
  <si>
    <t>Source:</t>
  </si>
  <si>
    <t>Non-CO2 GHG Process Emissions</t>
  </si>
  <si>
    <t>Emissions from combustion are not process emissions in this model.</t>
  </si>
  <si>
    <t>How to Read This Table</t>
  </si>
  <si>
    <t>This table provides process emissions levels in each of five years by industry and by greenhouse gas.</t>
  </si>
  <si>
    <t>Each industry has a bold heading.  Each process GHG that is emitted by that industry appears below the</t>
  </si>
  <si>
    <t>heading, underlined.  These underlined items designate the rows used to produce input data for the model.</t>
  </si>
  <si>
    <t>When an underlined row is given directly by one of the sources, it has reference information in the</t>
  </si>
  <si>
    <t>"Reference or Notes" column.  When an underlined row is the sum of several items in the source material,</t>
  </si>
  <si>
    <t>the summed items appear in italics below the underlined items, and the italicized items have reference</t>
  </si>
  <si>
    <t>information in the "Reference or Notes" column.</t>
  </si>
  <si>
    <t>To ensure completeness, all process emissions categories from the EPA source document are included in</t>
  </si>
  <si>
    <t>this table.  The ones we do not use in the model are listed in a separate section at the bottom, with the</t>
  </si>
  <si>
    <t>rationale for why it is not used.  (Either because the emissions are from fuel combustion, which we capture</t>
  </si>
  <si>
    <t>using emissions indices rather than this methodology, or because they are for Agriculture, which we are</t>
  </si>
  <si>
    <t>not including in the model currently but hope to include in the future.)</t>
  </si>
  <si>
    <t>All values are given in Tg CO2e (equivalent to million metric tons).</t>
  </si>
  <si>
    <t>Notes:</t>
  </si>
  <si>
    <t>Data Annex for Global Non-CO2 GHG Emissions: 1990-2030</t>
  </si>
  <si>
    <t>See "Data" tab for specific spreadsheet tabs and rows.</t>
  </si>
  <si>
    <t>Agriculture</t>
  </si>
  <si>
    <t>Agriculture, N2O</t>
  </si>
  <si>
    <t>Agriculture, CH4</t>
  </si>
  <si>
    <t>Agriculture (g CO2e)</t>
  </si>
  <si>
    <t>2031-2050 projected via linear extrapolation from 2025-2030.</t>
  </si>
  <si>
    <t>2015 (2014 for CO2)</t>
  </si>
  <si>
    <t>Tab "OtherEnergyN2O", Row "Poland"</t>
  </si>
  <si>
    <t>Tab "NGO", Row "Poland"</t>
  </si>
  <si>
    <t>Tab "OtherEnergyCH4", Row "Poland"</t>
  </si>
  <si>
    <t>Tab "NitricAdipic", Row "Poland"</t>
  </si>
  <si>
    <t>Tab "OtherIPN2O", Row "Poland"</t>
  </si>
  <si>
    <t>Tab "OtherIPCH4", Row "Poland"</t>
  </si>
  <si>
    <t>Tab "HCFC22", Row "Poland"</t>
  </si>
  <si>
    <t>Tab "ODS Sub", Row "Poland"</t>
  </si>
  <si>
    <t>Tab "Coal", Row "Poland"</t>
  </si>
  <si>
    <t>Tab "Sewage", Row "Poland"</t>
  </si>
  <si>
    <t>Tab "OtherWasteN2O", Row "Poland"</t>
  </si>
  <si>
    <t>Tab "Wastewater'", Row "Poland"</t>
  </si>
  <si>
    <t>Tab "Landfill", Row "Poland"</t>
  </si>
  <si>
    <t>Tab "OtherWasteCH4", Row "Poland"</t>
  </si>
  <si>
    <t>Tab "OtherAgN2O", Row "Poland"</t>
  </si>
  <si>
    <t>Tab "AgSoils", Row "Poland"</t>
  </si>
  <si>
    <t>Tab "MMN2O", Row "Poland"</t>
  </si>
  <si>
    <t>Tab "Rice", Row "Poland"</t>
  </si>
  <si>
    <t>Tab "Enteric", Row "Poland"</t>
  </si>
  <si>
    <t>Tab "OtherAgCH4", Row "Poland"</t>
  </si>
  <si>
    <t>Tab "MMCH4", Row "Poland"</t>
  </si>
  <si>
    <t>Tab "Semi", Row "Poland"</t>
  </si>
  <si>
    <t>Tab "Al", Row "Poland"</t>
  </si>
  <si>
    <t>Tab "Magnesium", Row "Poland"</t>
  </si>
  <si>
    <t>Tab "FPD", Row "Poland"</t>
  </si>
  <si>
    <t>Tab "PV", Row "Poland"</t>
  </si>
  <si>
    <t>Tab "EPS", Row "Poland"</t>
  </si>
  <si>
    <t>Suma z 2014</t>
  </si>
  <si>
    <t>Suma z 2020</t>
  </si>
  <si>
    <t>Suma z 2025</t>
  </si>
  <si>
    <t>Suma z 2030</t>
  </si>
  <si>
    <t>Etykiety wierszy</t>
  </si>
  <si>
    <t>Agriculture (BTU)</t>
  </si>
  <si>
    <t>Cement and other carbonate use (BTU)</t>
  </si>
  <si>
    <t>Chemicals (BTU)</t>
  </si>
  <si>
    <t>Iron and steel (BTU)</t>
  </si>
  <si>
    <t>Mining (BTU)</t>
  </si>
  <si>
    <t>Natural gas and petroleum systems (BTU)</t>
  </si>
  <si>
    <t>Other industries (BTU)</t>
  </si>
  <si>
    <t>Waste management (BTU)</t>
  </si>
  <si>
    <t>Suma końcowa</t>
  </si>
  <si>
    <t>Greenhouse Gas Inventory for 1988-2010</t>
  </si>
  <si>
    <t>http://unfccc.int/national_reports/annex_i_ghg_inventories/national_inventories_submissions/items/6598.php</t>
  </si>
  <si>
    <t>Greenhouse Gas Inventory for 1988-2014</t>
  </si>
  <si>
    <t>http://unfccc.int/national_reports/annex_i_ghg_inventories/national_inventories_submissions/items/9492.php</t>
  </si>
  <si>
    <t>For 2010 and 2014 we used values from the documents cited.</t>
  </si>
  <si>
    <t>We used total energy consumption by sector to scale 2014 values for the nex years - that is to 2030.</t>
  </si>
  <si>
    <t>Energy consumption data was calculated in BAU Industrial Fuel Use file.</t>
  </si>
  <si>
    <t>CO2 Process Emissions, 2010</t>
  </si>
  <si>
    <t>Poland National Inventory Report</t>
  </si>
  <si>
    <t>GHG inventory 2010 – Uncertainty analysis, parts 1 and 2, Sectors 1-6, pp. 380</t>
  </si>
  <si>
    <t>CO2 Process Emissions, 2014</t>
  </si>
  <si>
    <t>GHG inventory 2014 – Uncertainty analysis, Parts 1 and 2, IPCC Sector 1: Energy (p. 264) and IPCC Sector 2: Industrial Process and Product Use (p.265)</t>
  </si>
  <si>
    <t>https://www.epa.gov/sites/production/files/2016-08/dataannex_global_nonco2_projections_dec2012_0.zip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</si>
</sst>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sz val="11"/>
      <color theme="1"/>
      <name val="Calibri"/>
      <family val="2"/>
    </font>
    <font>
      <b/>
      <sz val="11"/>
      <color theme="1"/>
      <name val="Calibri"/>
      <family val="2"/>
    </font>
    <font>
      <sz val="11"/>
      <color rgb="FF000000"/>
      <name val="Calibri"/>
      <family val="2"/>
      <scheme val="minor"/>
    </font>
    <font>
      <u/>
      <sz val="11"/>
      <color theme="1"/>
      <name val="Calibri"/>
      <family val="2"/>
    </font>
    <font>
      <i/>
      <sz val="11"/>
      <color theme="1"/>
      <name val="Calibri"/>
      <family val="2"/>
    </font>
    <font>
      <i/>
      <sz val="11"/>
      <color theme="1"/>
      <name val="Calibri"/>
      <family val="2"/>
      <scheme val="minor"/>
    </font>
    <font>
      <i/>
      <sz val="11"/>
      <name val="Calibri"/>
      <family val="2"/>
    </font>
    <font>
      <sz val="11"/>
      <name val="Calibri"/>
      <family val="2"/>
    </font>
    <font>
      <u/>
      <sz val="11"/>
      <color theme="1"/>
      <name val="Calibri"/>
      <family val="2"/>
      <scheme val="minor"/>
    </font>
    <font>
      <u/>
      <sz val="11"/>
      <color theme="10"/>
      <name val="Calibri"/>
      <family val="2"/>
      <scheme val="minor"/>
    </font>
    <font>
      <sz val="10"/>
      <name val="Arial"/>
      <family val="2"/>
    </font>
    <font>
      <u/>
      <sz val="10"/>
      <color indexed="12"/>
      <name val="Arial"/>
      <family val="2"/>
    </font>
    <font>
      <sz val="10"/>
      <color indexed="8"/>
      <name val="Arial"/>
      <family val="2"/>
    </font>
    <font>
      <sz val="10"/>
      <color theme="1"/>
      <name val="Arial"/>
      <family val="2"/>
    </font>
    <font>
      <u/>
      <sz val="10"/>
      <color theme="10"/>
      <name val="Arial"/>
      <family val="2"/>
    </font>
    <font>
      <sz val="11"/>
      <name val="Calibri"/>
      <family val="2"/>
      <charset val="238"/>
      <scheme val="minor"/>
    </font>
    <font>
      <b/>
      <sz val="11"/>
      <color theme="1"/>
      <name val="Calibri"/>
      <family val="2"/>
      <charset val="238"/>
      <scheme val="minor"/>
    </font>
  </fonts>
  <fills count="5">
    <fill>
      <patternFill patternType="none"/>
    </fill>
    <fill>
      <patternFill patternType="gray125"/>
    </fill>
    <fill>
      <patternFill patternType="solid">
        <fgColor theme="0" tint="-0.249977111117893"/>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19" fillId="0" borderId="0"/>
    <xf numFmtId="43" fontId="19" fillId="0" borderId="0" applyFont="0" applyFill="0" applyBorder="0" applyAlignment="0" applyProtection="0"/>
    <xf numFmtId="0" fontId="20" fillId="0" borderId="0" applyNumberFormat="0" applyFill="0" applyBorder="0" applyAlignment="0" applyProtection="0">
      <alignment vertical="top"/>
      <protection locked="0"/>
    </xf>
    <xf numFmtId="0" fontId="22" fillId="0" borderId="0"/>
    <xf numFmtId="0" fontId="19" fillId="0" borderId="0"/>
    <xf numFmtId="9" fontId="19" fillId="0" borderId="0" applyFont="0" applyFill="0" applyBorder="0" applyAlignment="0" applyProtection="0"/>
    <xf numFmtId="0" fontId="19" fillId="0" borderId="0"/>
    <xf numFmtId="43" fontId="21" fillId="0" borderId="0" applyFont="0" applyFill="0" applyBorder="0" applyAlignment="0" applyProtection="0"/>
    <xf numFmtId="0" fontId="23" fillId="0" borderId="0" applyNumberFormat="0" applyFill="0" applyBorder="0" applyAlignment="0" applyProtection="0">
      <alignment vertical="top"/>
      <protection locked="0"/>
    </xf>
  </cellStyleXfs>
  <cellXfs count="69">
    <xf numFmtId="0" fontId="0" fillId="0" borderId="0" xfId="0"/>
    <xf numFmtId="0" fontId="8" fillId="0" borderId="0" xfId="0" applyFont="1"/>
    <xf numFmtId="0" fontId="5" fillId="0" borderId="0" xfId="0" applyFont="1"/>
    <xf numFmtId="0" fontId="9" fillId="0" borderId="0" xfId="0" applyFont="1"/>
    <xf numFmtId="0" fontId="10" fillId="0" borderId="0" xfId="0" applyFont="1" applyFill="1" applyBorder="1"/>
    <xf numFmtId="0" fontId="12" fillId="0" borderId="0" xfId="0" applyFont="1" applyFill="1" applyBorder="1"/>
    <xf numFmtId="0" fontId="9" fillId="0" borderId="0" xfId="0" quotePrefix="1" applyFont="1" applyAlignment="1">
      <alignment horizontal="right"/>
    </xf>
    <xf numFmtId="164" fontId="9" fillId="0" borderId="0" xfId="0" applyNumberFormat="1" applyFont="1"/>
    <xf numFmtId="0" fontId="14" fillId="0" borderId="0" xfId="0" applyFont="1" applyFill="1" applyBorder="1" applyAlignment="1">
      <alignment horizontal="left" indent="1"/>
    </xf>
    <xf numFmtId="164" fontId="13" fillId="0" borderId="0" xfId="0" applyNumberFormat="1" applyFont="1"/>
    <xf numFmtId="0" fontId="15" fillId="0" borderId="0" xfId="0" applyFont="1" applyFill="1" applyBorder="1" applyAlignment="1">
      <alignment horizontal="left" vertical="center" indent="1"/>
    </xf>
    <xf numFmtId="0" fontId="16" fillId="0" borderId="0" xfId="0" applyFont="1" applyFill="1" applyBorder="1" applyAlignment="1">
      <alignment horizontal="left" vertical="center" indent="1"/>
    </xf>
    <xf numFmtId="0" fontId="13" fillId="0" borderId="0" xfId="0" applyFont="1" applyFill="1" applyBorder="1" applyAlignment="1">
      <alignment horizontal="left" indent="1"/>
    </xf>
    <xf numFmtId="164" fontId="9" fillId="0" borderId="0" xfId="0" applyNumberFormat="1" applyFont="1" applyBorder="1"/>
    <xf numFmtId="0" fontId="17" fillId="0" borderId="0" xfId="0" applyFont="1" applyFill="1" applyBorder="1"/>
    <xf numFmtId="0" fontId="17" fillId="0" borderId="0" xfId="0" applyFont="1" applyFill="1" applyBorder="1" applyAlignment="1">
      <alignment horizontal="left"/>
    </xf>
    <xf numFmtId="0" fontId="8" fillId="0" borderId="0" xfId="0" applyFont="1" applyFill="1" applyBorder="1"/>
    <xf numFmtId="0" fontId="18" fillId="0" borderId="0" xfId="123" applyFont="1"/>
    <xf numFmtId="0" fontId="11" fillId="0" borderId="0" xfId="0" applyFont="1" applyAlignment="1">
      <alignment horizontal="left"/>
    </xf>
    <xf numFmtId="0" fontId="9" fillId="0" borderId="0" xfId="0" quotePrefix="1" applyFont="1" applyAlignment="1">
      <alignment horizontal="left"/>
    </xf>
    <xf numFmtId="0" fontId="9" fillId="0" borderId="0" xfId="0" applyFont="1" applyAlignment="1">
      <alignment horizontal="left"/>
    </xf>
    <xf numFmtId="164" fontId="9" fillId="0" borderId="0" xfId="0" applyNumberFormat="1" applyFont="1" applyAlignment="1">
      <alignment horizontal="left"/>
    </xf>
    <xf numFmtId="1" fontId="9" fillId="0" borderId="0" xfId="0" applyNumberFormat="1" applyFont="1" applyAlignment="1">
      <alignment horizontal="left"/>
    </xf>
    <xf numFmtId="1" fontId="13" fillId="0" borderId="0" xfId="0" applyNumberFormat="1" applyFont="1" applyAlignment="1">
      <alignment horizontal="left"/>
    </xf>
    <xf numFmtId="0" fontId="10" fillId="2" borderId="0" xfId="0" applyFont="1" applyFill="1" applyAlignment="1">
      <alignment horizontal="left"/>
    </xf>
    <xf numFmtId="0" fontId="8" fillId="2" borderId="0" xfId="0" applyFont="1" applyFill="1"/>
    <xf numFmtId="0" fontId="9" fillId="2" borderId="0" xfId="0" applyFont="1" applyFill="1"/>
    <xf numFmtId="0" fontId="4" fillId="0" borderId="0" xfId="0" applyFont="1"/>
    <xf numFmtId="0" fontId="8" fillId="3" borderId="0" xfId="0" applyFont="1" applyFill="1"/>
    <xf numFmtId="0" fontId="8" fillId="2" borderId="0" xfId="0" applyFont="1" applyFill="1" applyAlignment="1">
      <alignment horizontal="left"/>
    </xf>
    <xf numFmtId="0" fontId="8" fillId="2" borderId="0" xfId="0" applyFont="1" applyFill="1" applyBorder="1" applyAlignment="1">
      <alignment wrapText="1"/>
    </xf>
    <xf numFmtId="0" fontId="4" fillId="0" borderId="0" xfId="0" applyFont="1" applyAlignment="1">
      <alignment horizontal="left"/>
    </xf>
    <xf numFmtId="164" fontId="13" fillId="0" borderId="0" xfId="0" applyNumberFormat="1" applyFont="1" applyBorder="1" applyAlignment="1">
      <alignment horizontal="left"/>
    </xf>
    <xf numFmtId="11" fontId="4" fillId="2" borderId="0" xfId="0" applyNumberFormat="1" applyFont="1" applyFill="1" applyAlignment="1">
      <alignment horizontal="left"/>
    </xf>
    <xf numFmtId="11" fontId="4" fillId="0" borderId="0" xfId="0" applyNumberFormat="1" applyFont="1" applyAlignment="1">
      <alignment horizontal="left"/>
    </xf>
    <xf numFmtId="0" fontId="3" fillId="0" borderId="0" xfId="0" applyFont="1"/>
    <xf numFmtId="0" fontId="4" fillId="2" borderId="0" xfId="0" applyNumberFormat="1" applyFont="1" applyFill="1" applyAlignment="1">
      <alignment horizontal="left"/>
    </xf>
    <xf numFmtId="0" fontId="4" fillId="0" borderId="0" xfId="0" applyNumberFormat="1" applyFont="1" applyAlignment="1">
      <alignment horizontal="left"/>
    </xf>
    <xf numFmtId="0" fontId="8" fillId="4" borderId="0" xfId="0" applyFont="1" applyFill="1"/>
    <xf numFmtId="0" fontId="10" fillId="0" borderId="0" xfId="0" applyFont="1" applyFill="1" applyBorder="1" applyAlignment="1">
      <alignment horizontal="left"/>
    </xf>
    <xf numFmtId="0" fontId="9" fillId="0" borderId="0" xfId="0" applyFont="1" applyFill="1" applyBorder="1" applyAlignment="1">
      <alignment horizontal="left"/>
    </xf>
    <xf numFmtId="0" fontId="12" fillId="0" borderId="0" xfId="0" applyFont="1" applyFill="1" applyBorder="1" applyAlignment="1">
      <alignment horizontal="left"/>
    </xf>
    <xf numFmtId="0" fontId="2" fillId="0" borderId="0" xfId="0" applyFont="1" applyAlignment="1">
      <alignment horizontal="left"/>
    </xf>
    <xf numFmtId="164" fontId="9" fillId="0" borderId="0" xfId="0" quotePrefix="1" applyNumberFormat="1" applyFont="1" applyAlignment="1">
      <alignment horizontal="left"/>
    </xf>
    <xf numFmtId="0" fontId="1" fillId="0" borderId="0" xfId="0" applyFont="1"/>
    <xf numFmtId="0" fontId="1" fillId="0" borderId="0" xfId="0" applyFont="1" applyAlignment="1">
      <alignment horizontal="left"/>
    </xf>
    <xf numFmtId="1" fontId="9" fillId="0" borderId="0" xfId="0" quotePrefix="1" applyNumberFormat="1" applyFont="1" applyFill="1" applyAlignment="1">
      <alignment horizontal="left"/>
    </xf>
    <xf numFmtId="0" fontId="9" fillId="0" borderId="0" xfId="0" applyFont="1" applyFill="1" applyAlignment="1">
      <alignment horizontal="left"/>
    </xf>
    <xf numFmtId="164" fontId="9" fillId="0" borderId="0" xfId="0" applyNumberFormat="1" applyFont="1" applyFill="1" applyAlignment="1">
      <alignment horizontal="left"/>
    </xf>
    <xf numFmtId="1" fontId="9" fillId="0" borderId="0" xfId="0" applyNumberFormat="1" applyFont="1" applyFill="1" applyAlignment="1">
      <alignment horizontal="left"/>
    </xf>
    <xf numFmtId="164" fontId="13" fillId="0" borderId="0" xfId="0" applyNumberFormat="1" applyFont="1" applyFill="1" applyAlignment="1">
      <alignment horizontal="left"/>
    </xf>
    <xf numFmtId="0" fontId="9" fillId="0" borderId="0" xfId="0" quotePrefix="1" applyFont="1" applyFill="1" applyAlignment="1">
      <alignment horizontal="left"/>
    </xf>
    <xf numFmtId="0" fontId="1" fillId="0" borderId="0" xfId="0" applyFont="1" applyFill="1" applyAlignment="1">
      <alignment horizontal="left"/>
    </xf>
    <xf numFmtId="3" fontId="24" fillId="0" borderId="0" xfId="0" applyNumberFormat="1" applyFont="1" applyFill="1" applyBorder="1" applyAlignment="1">
      <alignment horizontal="left" vertical="top" wrapText="1"/>
    </xf>
    <xf numFmtId="1" fontId="13" fillId="0" borderId="0" xfId="0" applyNumberFormat="1" applyFont="1" applyFill="1" applyAlignment="1">
      <alignment horizontal="left"/>
    </xf>
    <xf numFmtId="164" fontId="9" fillId="0" borderId="0" xfId="0" applyNumberFormat="1" applyFont="1" applyFill="1" applyBorder="1"/>
    <xf numFmtId="164" fontId="9" fillId="0" borderId="0" xfId="0" applyNumberFormat="1" applyFont="1" applyFill="1" applyBorder="1" applyAlignment="1">
      <alignment horizontal="left"/>
    </xf>
    <xf numFmtId="164" fontId="13" fillId="0" borderId="0" xfId="0" applyNumberFormat="1" applyFont="1" applyFill="1" applyBorder="1" applyAlignment="1">
      <alignment horizontal="left"/>
    </xf>
    <xf numFmtId="164" fontId="1" fillId="0" borderId="0" xfId="0" applyNumberFormat="1" applyFont="1" applyFill="1" applyBorder="1" applyAlignment="1">
      <alignment horizontal="left"/>
    </xf>
    <xf numFmtId="164" fontId="1" fillId="0" borderId="0" xfId="0" applyNumberFormat="1" applyFont="1" applyBorder="1" applyAlignment="1">
      <alignment horizontal="left"/>
    </xf>
    <xf numFmtId="1" fontId="9" fillId="0" borderId="0" xfId="0" applyNumberFormat="1" applyFont="1" applyFill="1" applyBorder="1" applyAlignment="1">
      <alignment horizontal="left"/>
    </xf>
    <xf numFmtId="0" fontId="1" fillId="2" borderId="0" xfId="0" applyFont="1" applyFill="1"/>
    <xf numFmtId="0" fontId="0" fillId="0" borderId="0" xfId="0" applyNumberFormat="1"/>
    <xf numFmtId="0" fontId="1" fillId="0" borderId="0" xfId="0" applyFont="1" applyAlignment="1">
      <alignment wrapText="1"/>
    </xf>
    <xf numFmtId="0" fontId="1" fillId="0" borderId="0" xfId="0" applyFont="1" applyFill="1" applyBorder="1"/>
    <xf numFmtId="0" fontId="1" fillId="0" borderId="0" xfId="0" applyFont="1" applyFill="1" applyBorder="1" applyAlignment="1">
      <alignment horizontal="left"/>
    </xf>
    <xf numFmtId="0" fontId="0" fillId="0" borderId="0" xfId="0" applyAlignment="1">
      <alignment horizontal="left"/>
    </xf>
    <xf numFmtId="0" fontId="0" fillId="0" borderId="0" xfId="0" pivotButton="1"/>
    <xf numFmtId="0" fontId="25" fillId="0" borderId="0" xfId="0" applyFont="1"/>
  </cellXfs>
  <cellStyles count="133">
    <cellStyle name="Comma 2" xfId="131"/>
    <cellStyle name="Comma 3" xfId="1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cellStyle name="Hyperlink 2" xfId="132"/>
    <cellStyle name="Hyperlink 3" xfId="126"/>
    <cellStyle name="Normal" xfId="0" builtinId="0"/>
    <cellStyle name="Normal 2" xfId="127"/>
    <cellStyle name="Normal 3" xfId="128"/>
    <cellStyle name="Normal 4" xfId="130"/>
    <cellStyle name="Normal 5" xfId="124"/>
    <cellStyle name="Percent 2" xfId="12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Piotr/Desktop/BAU%20Industrial%20Fuel%20Us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iotr Gutowski" refreshedDate="42685.652453935189" createdVersion="5" refreshedVersion="5" minRefreshableVersion="3" recordCount="48">
  <cacheSource type="worksheet">
    <worksheetSource ref="A1:AM49" sheet="Future Fuel Use" r:id="rId2"/>
  </cacheSource>
  <cacheFields count="39">
    <cacheField name="Model Industry Fuel" numFmtId="0">
      <sharedItems/>
    </cacheField>
    <cacheField name="Model Industry Sector" numFmtId="0">
      <sharedItems count="8">
        <s v="Agriculture (BTU)"/>
        <s v="Cement and other carbonate use (BTU)"/>
        <s v="Chemicals (BTU)"/>
        <s v="Iron and steel (BTU)"/>
        <s v="Mining (BTU)"/>
        <s v="Natural gas and petroleum systems (BTU)"/>
        <s v="Other industries (BTU)"/>
        <s v="Waste management (BTU)"/>
      </sharedItems>
    </cacheField>
    <cacheField name="2014" numFmtId="0">
      <sharedItems containsSemiMixedTypes="0" containsString="0" containsNumber="1" minValue="0" maxValue="122617062560865.59"/>
    </cacheField>
    <cacheField name="2015" numFmtId="0">
      <sharedItems containsSemiMixedTypes="0" containsString="0" containsNumber="1" minValue="0" maxValue="124142274799081.86"/>
    </cacheField>
    <cacheField name="2016" numFmtId="0">
      <sharedItems containsSemiMixedTypes="0" containsString="0" containsNumber="1" minValue="0" maxValue="125667487037298.09"/>
    </cacheField>
    <cacheField name="2017" numFmtId="0">
      <sharedItems containsSemiMixedTypes="0" containsString="0" containsNumber="1" minValue="0" maxValue="127192699275514.36"/>
    </cacheField>
    <cacheField name="2018" numFmtId="0">
      <sharedItems containsSemiMixedTypes="0" containsString="0" containsNumber="1" minValue="0" maxValue="128717911513730.62"/>
    </cacheField>
    <cacheField name="2019" numFmtId="0">
      <sharedItems containsSemiMixedTypes="0" containsString="0" containsNumber="1" minValue="0" maxValue="130243123751946.86"/>
    </cacheField>
    <cacheField name="2020" numFmtId="0">
      <sharedItems containsSemiMixedTypes="0" containsString="0" containsNumber="1" minValue="0" maxValue="131768335990163.5"/>
    </cacheField>
    <cacheField name="2021" numFmtId="0">
      <sharedItems containsSemiMixedTypes="0" containsString="0" containsNumber="1" minValue="0" maxValue="134252014935455.67"/>
    </cacheField>
    <cacheField name="2022" numFmtId="0">
      <sharedItems containsSemiMixedTypes="0" containsString="0" containsNumber="1" minValue="0" maxValue="136735693880747.42"/>
    </cacheField>
    <cacheField name="2023" numFmtId="0">
      <sharedItems containsSemiMixedTypes="0" containsString="0" containsNumber="1" minValue="0" maxValue="139219372826039.97"/>
    </cacheField>
    <cacheField name="2024" numFmtId="0">
      <sharedItems containsSemiMixedTypes="0" containsString="0" containsNumber="1" minValue="0" maxValue="141703051771331.72"/>
    </cacheField>
    <cacheField name="2025" numFmtId="0">
      <sharedItems containsSemiMixedTypes="0" containsString="0" containsNumber="1" minValue="0" maxValue="144186730716624.28"/>
    </cacheField>
    <cacheField name="2026" numFmtId="0">
      <sharedItems containsSemiMixedTypes="0" containsString="0" containsNumber="1" minValue="0" maxValue="146670409661916.06"/>
    </cacheField>
    <cacheField name="2027" numFmtId="0">
      <sharedItems containsSemiMixedTypes="0" containsString="0" containsNumber="1" minValue="0" maxValue="149154088607208.59"/>
    </cacheField>
    <cacheField name="2028" numFmtId="0">
      <sharedItems containsSemiMixedTypes="0" containsString="0" containsNumber="1" minValue="0" maxValue="151637767552500.37"/>
    </cacheField>
    <cacheField name="2029" numFmtId="0">
      <sharedItems containsSemiMixedTypes="0" containsString="0" containsNumber="1" minValue="0" maxValue="154121446497792.87"/>
    </cacheField>
    <cacheField name="2030" numFmtId="0">
      <sharedItems containsSemiMixedTypes="0" containsString="0" containsNumber="1" minValue="0" maxValue="156605125443084.66"/>
    </cacheField>
    <cacheField name="2031" numFmtId="0">
      <sharedItems containsSemiMixedTypes="0" containsString="0" containsNumber="1" minValue="0" maxValue="159422184112577.19"/>
    </cacheField>
    <cacheField name="2032" numFmtId="0">
      <sharedItems containsSemiMixedTypes="0" containsString="0" containsNumber="1" minValue="0" maxValue="162239242782069.69"/>
    </cacheField>
    <cacheField name="2033" numFmtId="0">
      <sharedItems containsSemiMixedTypes="0" containsString="0" containsNumber="1" minValue="0" maxValue="165056301451562.25"/>
    </cacheField>
    <cacheField name="2034" numFmtId="0">
      <sharedItems containsSemiMixedTypes="0" containsString="0" containsNumber="1" minValue="0" maxValue="167873360121054.75"/>
    </cacheField>
    <cacheField name="2035" numFmtId="0">
      <sharedItems containsSemiMixedTypes="0" containsString="0" containsNumber="1" minValue="0" maxValue="170690418790547.28"/>
    </cacheField>
    <cacheField name="2036" numFmtId="0">
      <sharedItems containsSemiMixedTypes="0" containsString="0" containsNumber="1" minValue="0" maxValue="173507477460039.03"/>
    </cacheField>
    <cacheField name="2037" numFmtId="0">
      <sharedItems containsSemiMixedTypes="0" containsString="0" containsNumber="1" minValue="0" maxValue="176324536129531.53"/>
    </cacheField>
    <cacheField name="2038" numFmtId="0">
      <sharedItems containsSemiMixedTypes="0" containsString="0" containsNumber="1" minValue="0" maxValue="179141594799024.06"/>
    </cacheField>
    <cacheField name="2039" numFmtId="0">
      <sharedItems containsSemiMixedTypes="0" containsString="0" containsNumber="1" minValue="0" maxValue="181958653468516.59"/>
    </cacheField>
    <cacheField name="2040" numFmtId="0">
      <sharedItems containsSemiMixedTypes="0" containsString="0" containsNumber="1" minValue="0" maxValue="184775712138009.12"/>
    </cacheField>
    <cacheField name="2041" numFmtId="0">
      <sharedItems containsSemiMixedTypes="0" containsString="0" containsNumber="1" minValue="0" maxValue="185084088382894.47"/>
    </cacheField>
    <cacheField name="2042" numFmtId="0">
      <sharedItems containsSemiMixedTypes="0" containsString="0" containsNumber="1" minValue="0" maxValue="185392464627779.72"/>
    </cacheField>
    <cacheField name="2043" numFmtId="0">
      <sharedItems containsSemiMixedTypes="0" containsString="0" containsNumber="1" minValue="0" maxValue="185700840872665"/>
    </cacheField>
    <cacheField name="2044" numFmtId="0">
      <sharedItems containsSemiMixedTypes="0" containsString="0" containsNumber="1" minValue="0" maxValue="186009217117550.28"/>
    </cacheField>
    <cacheField name="2045" numFmtId="0">
      <sharedItems containsSemiMixedTypes="0" containsString="0" containsNumber="1" minValue="0" maxValue="186317593362435.53"/>
    </cacheField>
    <cacheField name="2046" numFmtId="0">
      <sharedItems containsSemiMixedTypes="0" containsString="0" containsNumber="1" minValue="0" maxValue="186625969607320.81"/>
    </cacheField>
    <cacheField name="2047" numFmtId="0">
      <sharedItems containsSemiMixedTypes="0" containsString="0" containsNumber="1" minValue="0" maxValue="186934345852206.09"/>
    </cacheField>
    <cacheField name="2048" numFmtId="0">
      <sharedItems containsSemiMixedTypes="0" containsString="0" containsNumber="1" minValue="0" maxValue="187242722097091.34"/>
    </cacheField>
    <cacheField name="2049" numFmtId="0">
      <sharedItems containsSemiMixedTypes="0" containsString="0" containsNumber="1" minValue="0" maxValue="187551098341976.62"/>
    </cacheField>
    <cacheField name="2050" numFmtId="0">
      <sharedItems containsSemiMixedTypes="0" containsString="0" containsNumber="1" minValue="0" maxValue="187859474586861.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8">
  <r>
    <s v="Biomass"/>
    <x v="0"/>
    <n v="18613232602560"/>
    <n v="18844759353937.676"/>
    <n v="19076286105315.348"/>
    <n v="19307812856693.023"/>
    <n v="19539339608070.699"/>
    <n v="19770866359448.371"/>
    <n v="20002393110826.105"/>
    <n v="20379414815255.344"/>
    <n v="20756436519684.52"/>
    <n v="21133458224113.813"/>
    <n v="21510479928542.988"/>
    <n v="21887501632972.285"/>
    <n v="22264523337401.465"/>
    <n v="22641545041830.754"/>
    <n v="23018566746259.934"/>
    <n v="23395588450689.227"/>
    <n v="23772610155118.406"/>
    <n v="24200238799739.496"/>
    <n v="24627867444360.586"/>
    <n v="25055496088981.68"/>
    <n v="25483124733602.77"/>
    <n v="25910753378223.859"/>
    <n v="26338382022844.836"/>
    <n v="26766010667465.926"/>
    <n v="27193639312087.016"/>
    <n v="27621267956708.105"/>
    <n v="28048896601329.199"/>
    <n v="28095708021006.672"/>
    <n v="28142519440684.121"/>
    <n v="28189330860361.578"/>
    <n v="28236142280039.039"/>
    <n v="28282953699716.488"/>
    <n v="28329765119393.945"/>
    <n v="28376576539071.402"/>
    <n v="28423387958748.855"/>
    <n v="28470199378426.313"/>
    <n v="28517010798103.77"/>
  </r>
  <r>
    <s v="Biomass"/>
    <x v="1"/>
    <n v="20305897124240"/>
    <n v="20558478634145.914"/>
    <n v="20811060144051.82"/>
    <n v="21063641653957.734"/>
    <n v="21316223163863.648"/>
    <n v="21568804673769.559"/>
    <n v="21821386183675.535"/>
    <n v="22232693779041.465"/>
    <n v="22644001374407.328"/>
    <n v="23055308969773.324"/>
    <n v="23466616565139.188"/>
    <n v="23877924160505.184"/>
    <n v="24289231755871.051"/>
    <n v="24700539351237.043"/>
    <n v="25111846946602.91"/>
    <n v="25523154541968.902"/>
    <n v="25934462137334.77"/>
    <n v="26400978805904.191"/>
    <n v="26867495474473.613"/>
    <n v="27334012143043.039"/>
    <n v="27800528811612.465"/>
    <n v="28267045480181.887"/>
    <n v="28733562148751.18"/>
    <n v="29200078817320.602"/>
    <n v="29666595485890.023"/>
    <n v="30133112154459.449"/>
    <n v="30599628823028.875"/>
    <n v="30650697215742.109"/>
    <n v="30701765608455.324"/>
    <n v="30752834001168.547"/>
    <n v="30803902393881.77"/>
    <n v="30854970786594.984"/>
    <n v="30906039179308.207"/>
    <n v="30957107572021.426"/>
    <n v="31008175964734.645"/>
    <n v="31059244357447.867"/>
    <n v="31110312750161.086"/>
  </r>
  <r>
    <s v="Biomass"/>
    <x v="2"/>
    <n v="1131011088407.2"/>
    <n v="1145079537916.3428"/>
    <n v="1159147987425.4856"/>
    <n v="1173216436934.6284"/>
    <n v="1187284886443.7715"/>
    <n v="1201353335952.9141"/>
    <n v="1215421785462.0605"/>
    <n v="1238331063897.7151"/>
    <n v="1261240342333.3657"/>
    <n v="1284149620769.0239"/>
    <n v="1307058899204.6746"/>
    <n v="1329968177640.3325"/>
    <n v="1352877456075.9836"/>
    <n v="1375786734511.6414"/>
    <n v="1398696012947.2925"/>
    <n v="1421605291382.9502"/>
    <n v="1444514569818.6013"/>
    <n v="1470498919185.2166"/>
    <n v="1496483268551.832"/>
    <n v="1522467617918.4478"/>
    <n v="1548451967285.063"/>
    <n v="1574436316651.6785"/>
    <n v="1600420666018.2869"/>
    <n v="1626405015384.9023"/>
    <n v="1652389364751.5176"/>
    <n v="1678373714118.1331"/>
    <n v="1704358063484.7488"/>
    <n v="1707202504095.8879"/>
    <n v="1710046944707.0259"/>
    <n v="1712891385318.1643"/>
    <n v="1715735825929.3027"/>
    <n v="1718580266540.4409"/>
    <n v="1721424707151.5793"/>
    <n v="1724269147762.7178"/>
    <n v="1727113588373.856"/>
    <n v="1729958028984.9944"/>
    <n v="1732802469596.1328"/>
  </r>
  <r>
    <s v="Biomass"/>
    <x v="3"/>
    <n v="595248108"/>
    <n v="602652295.3140291"/>
    <n v="610056482.62805808"/>
    <n v="617460669.94208717"/>
    <n v="624864857.25611639"/>
    <n v="632269044.57014537"/>
    <n v="639673231.88417625"/>
    <n v="651730323.79445374"/>
    <n v="663787415.7047292"/>
    <n v="675844507.61500859"/>
    <n v="687901599.52528405"/>
    <n v="699958691.43556333"/>
    <n v="712015783.3458389"/>
    <n v="724072875.25611806"/>
    <n v="736129967.16639376"/>
    <n v="748187059.07667291"/>
    <n v="760244150.98694849"/>
    <n v="773919644.49592125"/>
    <n v="787595138.0048939"/>
    <n v="801270631.51386678"/>
    <n v="814946125.02283943"/>
    <n v="828621618.53181219"/>
    <n v="842297112.04078114"/>
    <n v="855972605.5497539"/>
    <n v="869648099.05872655"/>
    <n v="883323592.56769931"/>
    <n v="896999086.07667208"/>
    <n v="898496107.55546534"/>
    <n v="899993129.03425813"/>
    <n v="901490150.51305103"/>
    <n v="902987171.99184394"/>
    <n v="904484193.47063661"/>
    <n v="905981214.94942951"/>
    <n v="907478236.42822242"/>
    <n v="908975257.9070152"/>
    <n v="910472279.38580811"/>
    <n v="911969300.8646009"/>
  </r>
  <r>
    <s v="Biomass"/>
    <x v="4"/>
    <n v="41703953280"/>
    <n v="42222701475.367027"/>
    <n v="42741449670.734055"/>
    <n v="43260197866.101082"/>
    <n v="43778946061.468109"/>
    <n v="44297694256.835129"/>
    <n v="44816442452.202293"/>
    <n v="45661179950.668861"/>
    <n v="46505917449.135284"/>
    <n v="47350654947.601982"/>
    <n v="48195392446.068413"/>
    <n v="49040129944.53511"/>
    <n v="49884867443.001549"/>
    <n v="50729604941.468239"/>
    <n v="51574342439.934669"/>
    <n v="52419079938.40136"/>
    <n v="53263817436.867798"/>
    <n v="54221942519.021172"/>
    <n v="55180067601.174545"/>
    <n v="56138192683.327934"/>
    <n v="57096317765.481308"/>
    <n v="58054442847.634682"/>
    <n v="59012567929.787796"/>
    <n v="59970693011.94117"/>
    <n v="60928818094.094543"/>
    <n v="61886943176.247917"/>
    <n v="62845068258.401306"/>
    <n v="62949951773.311615"/>
    <n v="63054835288.221886"/>
    <n v="63159718803.132172"/>
    <n v="63264602318.04245"/>
    <n v="63369485832.952721"/>
    <n v="63474369347.863007"/>
    <n v="63579252862.773285"/>
    <n v="63684136377.683556"/>
    <n v="63789019892.593842"/>
    <n v="63893903407.50412"/>
  </r>
  <r>
    <s v="Biomass"/>
    <x v="5"/>
    <n v="0"/>
    <n v="0"/>
    <n v="0"/>
    <n v="0"/>
    <n v="0"/>
    <n v="0"/>
    <n v="0"/>
    <n v="0"/>
    <n v="0"/>
    <n v="0"/>
    <n v="0"/>
    <n v="0"/>
    <n v="0"/>
    <n v="0"/>
    <n v="0"/>
    <n v="0"/>
    <n v="0"/>
    <n v="0"/>
    <n v="0"/>
    <n v="0"/>
    <n v="0"/>
    <n v="0"/>
    <n v="0"/>
    <n v="0"/>
    <n v="0"/>
    <n v="0"/>
    <n v="0"/>
    <n v="0"/>
    <n v="0"/>
    <n v="0"/>
    <n v="0"/>
    <n v="0"/>
    <n v="0"/>
    <n v="0"/>
    <n v="0"/>
    <n v="0"/>
    <n v="0"/>
  </r>
  <r>
    <s v="Biomass"/>
    <x v="6"/>
    <n v="71728508143801.594"/>
    <n v="72620726536291.75"/>
    <n v="73512944928781.906"/>
    <n v="74405163321272.063"/>
    <n v="75297381713762.219"/>
    <n v="76189600106252.375"/>
    <n v="77081818498742.75"/>
    <n v="78534720580502.75"/>
    <n v="79987622662262.516"/>
    <n v="81440524744022.734"/>
    <n v="82893426825782.5"/>
    <n v="84346328907542.719"/>
    <n v="85799230989302.5"/>
    <n v="87252133071062.703"/>
    <n v="88705035152822.484"/>
    <n v="90157937234582.688"/>
    <n v="91610839316342.469"/>
    <n v="93258761811761.563"/>
    <n v="94906684307180.656"/>
    <n v="96554606802599.766"/>
    <n v="98202529298018.859"/>
    <n v="99850451793437.953"/>
    <n v="101498374288856.59"/>
    <n v="103146296784275.69"/>
    <n v="104794219279694.78"/>
    <n v="106442141775113.88"/>
    <n v="108090064270532.98"/>
    <n v="108270458153167.67"/>
    <n v="108450852035802.3"/>
    <n v="108631245918436.92"/>
    <n v="108811639801071.56"/>
    <n v="108992033683706.19"/>
    <n v="109172427566340.83"/>
    <n v="109352821448975.45"/>
    <n v="109533215331610.08"/>
    <n v="109713609214244.72"/>
    <n v="109894003096879.36"/>
  </r>
  <r>
    <s v="Biomass"/>
    <x v="7"/>
    <n v="2681374632480"/>
    <n v="2714727783495.7573"/>
    <n v="2748080934511.5142"/>
    <n v="2781434085527.272"/>
    <n v="2814787236543.0293"/>
    <n v="2848140387558.7861"/>
    <n v="2881493538574.5518"/>
    <n v="2935806320010.0503"/>
    <n v="2990119101445.5391"/>
    <n v="3044431882881.0459"/>
    <n v="3098744664316.5352"/>
    <n v="3153057445752.0415"/>
    <n v="3207370227187.5313"/>
    <n v="3261683008623.0371"/>
    <n v="3315995790058.5269"/>
    <n v="3370308571494.0327"/>
    <n v="3424621352929.5229"/>
    <n v="3486224440597.9751"/>
    <n v="3547827528266.4272"/>
    <n v="3609430615934.8799"/>
    <n v="3671033703603.332"/>
    <n v="3732636791271.7842"/>
    <n v="3794239878940.2197"/>
    <n v="3855842966608.6719"/>
    <n v="3917446054277.1245"/>
    <n v="3979049141945.5767"/>
    <n v="4040652229614.0293"/>
    <n v="4047395762879.5127"/>
    <n v="4054139296144.9937"/>
    <n v="4060882829410.4751"/>
    <n v="4067626362675.9565"/>
    <n v="4074369895941.4375"/>
    <n v="4081113429206.9189"/>
    <n v="4087856962472.4004"/>
    <n v="4094600495737.8813"/>
    <n v="4101344029003.3628"/>
    <n v="4108087562268.8447"/>
  </r>
  <r>
    <s v="Coal"/>
    <x v="0"/>
    <n v="39569469125760"/>
    <n v="40061666845309.609"/>
    <n v="40553864564859.211"/>
    <n v="41046062284408.82"/>
    <n v="41538260003958.422"/>
    <n v="42030457723508.023"/>
    <n v="42522655443057.758"/>
    <n v="43324157740466.445"/>
    <n v="44125660037875"/>
    <n v="44927162335283.813"/>
    <n v="45728664632692.367"/>
    <n v="46530166930101.18"/>
    <n v="47331669227509.742"/>
    <n v="48133171524918.539"/>
    <n v="48934673822327.109"/>
    <n v="49736176119735.906"/>
    <n v="50537678417144.477"/>
    <n v="51446764915547.633"/>
    <n v="52355851413950.797"/>
    <n v="53264937912353.969"/>
    <n v="54174024410757.125"/>
    <n v="55083110909160.289"/>
    <n v="55992197407563.203"/>
    <n v="56901283905966.367"/>
    <n v="57810370404369.523"/>
    <n v="58719456902772.688"/>
    <n v="59628543401175.859"/>
    <n v="59728058787095.758"/>
    <n v="59827574173015.617"/>
    <n v="59927089558935.492"/>
    <n v="60026604944855.367"/>
    <n v="60126120330775.234"/>
    <n v="60225635716695.109"/>
    <n v="60325151102614.977"/>
    <n v="60424666488534.844"/>
    <n v="60524181874454.719"/>
    <n v="60623697260374.594"/>
  </r>
  <r>
    <s v="Coal"/>
    <x v="1"/>
    <n v="24777718377193.602"/>
    <n v="25085924091102.402"/>
    <n v="25394129805011.199"/>
    <n v="25702335518920"/>
    <n v="26010541232828.801"/>
    <n v="26318746946737.594"/>
    <n v="26626952660646.473"/>
    <n v="27128839560891.43"/>
    <n v="27630726461136.301"/>
    <n v="28132613361381.332"/>
    <n v="28634500261626.203"/>
    <n v="29136387161871.234"/>
    <n v="29638274062116.113"/>
    <n v="30140160962361.141"/>
    <n v="30642047862606.02"/>
    <n v="31143934762851.043"/>
    <n v="31645821663095.922"/>
    <n v="32215075932501.285"/>
    <n v="32784330201906.648"/>
    <n v="33353584471312.016"/>
    <n v="33922838740717.379"/>
    <n v="34492093010122.742"/>
    <n v="35061347279527.953"/>
    <n v="35630601548933.313"/>
    <n v="36199855818338.68"/>
    <n v="36769110087744.039"/>
    <n v="37338364357149.414"/>
    <n v="37400679173622.797"/>
    <n v="37462993990096.156"/>
    <n v="37525308806569.531"/>
    <n v="37587623623042.898"/>
    <n v="37649938439516.258"/>
    <n v="37712253255989.633"/>
    <n v="37774568072463"/>
    <n v="37836882888936.359"/>
    <n v="37899197705409.734"/>
    <n v="37961512521883.102"/>
  </r>
  <r>
    <s v="Coal"/>
    <x v="2"/>
    <n v="40643937646312"/>
    <n v="41149500492238.781"/>
    <n v="41655063338165.563"/>
    <n v="42160626184092.344"/>
    <n v="42666189030019.125"/>
    <n v="43171751875945.906"/>
    <n v="43677314721872.813"/>
    <n v="44500580995567.836"/>
    <n v="45323847269262.719"/>
    <n v="46147113542957.859"/>
    <n v="46970379816652.742"/>
    <n v="47793646090347.891"/>
    <n v="48616912364042.781"/>
    <n v="49440178637737.914"/>
    <n v="50263444911432.805"/>
    <n v="51086711185127.945"/>
    <n v="51909977458822.836"/>
    <n v="52843749272611.164"/>
    <n v="53777521086399.492"/>
    <n v="54711292900187.828"/>
    <n v="55645064713976.156"/>
    <n v="56578836527764.484"/>
    <n v="57512608341552.563"/>
    <n v="58446380155340.891"/>
    <n v="59380151969129.219"/>
    <n v="60313923782917.547"/>
    <n v="61247695596705.891"/>
    <n v="61349913221292.211"/>
    <n v="61452130845878.5"/>
    <n v="61554348470464.797"/>
    <n v="61656566095051.094"/>
    <n v="61758783719637.383"/>
    <n v="61861001344223.68"/>
    <n v="61963218968809.977"/>
    <n v="62065436593396.266"/>
    <n v="62167654217982.563"/>
    <n v="62269871842568.859"/>
  </r>
  <r>
    <s v="Coal"/>
    <x v="3"/>
    <n v="2376666962415.1997"/>
    <n v="2406229907910.1675"/>
    <n v="2435792853405.1348"/>
    <n v="2465355798900.1025"/>
    <n v="2494918744395.0708"/>
    <n v="2524481689890.0381"/>
    <n v="2554044635385.0132"/>
    <n v="2602185388158.2417"/>
    <n v="2650326140931.4624"/>
    <n v="2698466893704.6982"/>
    <n v="2746607646477.9185"/>
    <n v="2794748399251.1543"/>
    <n v="2842889152024.3755"/>
    <n v="2891029904797.6108"/>
    <n v="2939170657570.832"/>
    <n v="2987311410344.0674"/>
    <n v="3035452163117.2886"/>
    <n v="3090054761900.3472"/>
    <n v="3144657360683.4063"/>
    <n v="3199259959466.4658"/>
    <n v="3253862558249.5249"/>
    <n v="3308465157032.5835"/>
    <n v="3363067755815.6279"/>
    <n v="3417670354598.687"/>
    <n v="3472272953381.7456"/>
    <n v="3526875552164.8047"/>
    <n v="3581478150947.8643"/>
    <n v="3587455358506.958"/>
    <n v="3593432566066.0498"/>
    <n v="3599409773625.1421"/>
    <n v="3605386981184.2344"/>
    <n v="3611364188743.3262"/>
    <n v="3617341396302.4185"/>
    <n v="3623318603861.5107"/>
    <n v="3629295811420.6025"/>
    <n v="3635273018979.6948"/>
    <n v="3641250226538.7871"/>
  </r>
  <r>
    <s v="Coal"/>
    <x v="4"/>
    <n v="1218892816320"/>
    <n v="1234054411302.7727"/>
    <n v="1249216006285.5452"/>
    <n v="1264377601268.3179"/>
    <n v="1279539196251.0908"/>
    <n v="1294700791233.8633"/>
    <n v="1309862386216.6396"/>
    <n v="1334551759467.2761"/>
    <n v="1359241132717.9087"/>
    <n v="1383930505968.5488"/>
    <n v="1408619879219.1814"/>
    <n v="1433309252469.8215"/>
    <n v="1457998625720.4543"/>
    <n v="1482687998971.0942"/>
    <n v="1507377372221.7271"/>
    <n v="1532066745472.3669"/>
    <n v="1556756118722.9998"/>
    <n v="1584759501805.937"/>
    <n v="1612762884888.8743"/>
    <n v="1640766267971.8118"/>
    <n v="1668769651054.749"/>
    <n v="1696773034137.6863"/>
    <n v="1724776417220.616"/>
    <n v="1752779800303.5532"/>
    <n v="1780783183386.4905"/>
    <n v="1808786566469.428"/>
    <n v="1836789949552.3655"/>
    <n v="1839855408647.2439"/>
    <n v="1842920867742.1216"/>
    <n v="1845986326836.9993"/>
    <n v="1849051785931.877"/>
    <n v="1852117245026.7546"/>
    <n v="1855182704121.6323"/>
    <n v="1858248163216.51"/>
    <n v="1861313622311.3877"/>
    <n v="1864379081406.2654"/>
    <n v="1867444540501.1433"/>
  </r>
  <r>
    <s v="Coal"/>
    <x v="5"/>
    <n v="185772155520"/>
    <n v="188082942935.72586"/>
    <n v="190393730351.45169"/>
    <n v="192704517767.17755"/>
    <n v="195015305182.90341"/>
    <n v="197326092598.62921"/>
    <n v="199636880014.35565"/>
    <n v="203399801598.43402"/>
    <n v="207162723182.51175"/>
    <n v="210925644766.59067"/>
    <n v="214688566350.6684"/>
    <n v="218451487934.74731"/>
    <n v="222214409518.82507"/>
    <n v="225977331102.90396"/>
    <n v="229740252686.98172"/>
    <n v="233503174271.06061"/>
    <n v="237266095855.13837"/>
    <n v="241534107584.73068"/>
    <n v="245802119314.323"/>
    <n v="250070131043.91534"/>
    <n v="254338142773.50763"/>
    <n v="258606154503.09995"/>
    <n v="262874166232.6911"/>
    <n v="267142177962.28339"/>
    <n v="271410189691.8757"/>
    <n v="275678201421.46802"/>
    <n v="279946213151.06036"/>
    <n v="280413421535.66083"/>
    <n v="280880629920.26111"/>
    <n v="281347838304.86145"/>
    <n v="281815046689.46185"/>
    <n v="282282255074.06213"/>
    <n v="282749463458.66248"/>
    <n v="283216671843.26282"/>
    <n v="283683880227.8631"/>
    <n v="284151088612.46344"/>
    <n v="284618296997.06384"/>
  </r>
  <r>
    <s v="Coal"/>
    <x v="6"/>
    <n v="67186368247689.594"/>
    <n v="68022087754848.836"/>
    <n v="68857807262008.063"/>
    <n v="69693526769167.313"/>
    <n v="70529246276326.547"/>
    <n v="71364965783485.781"/>
    <n v="72200685290645.234"/>
    <n v="73561583723068.547"/>
    <n v="74922482155491.625"/>
    <n v="76283380587915.141"/>
    <n v="77644279020338.234"/>
    <n v="79005177452761.75"/>
    <n v="80366075885184.844"/>
    <n v="81726974317608.344"/>
    <n v="83087872750031.453"/>
    <n v="84448771182454.953"/>
    <n v="85809669614878.047"/>
    <n v="87353238977828.016"/>
    <n v="88896808340777.969"/>
    <n v="90440377703727.953"/>
    <n v="91983947066677.906"/>
    <n v="93527516429627.859"/>
    <n v="95071085792577.406"/>
    <n v="96614655155527.375"/>
    <n v="98158224518477.328"/>
    <n v="99701793881427.281"/>
    <n v="101245363244377.27"/>
    <n v="101414333855114.44"/>
    <n v="101583304465851.55"/>
    <n v="101752275076588.67"/>
    <n v="101921245687325.8"/>
    <n v="102090216298062.92"/>
    <n v="102259186908800.05"/>
    <n v="102428157519537.17"/>
    <n v="102597128130274.28"/>
    <n v="102766098741011.41"/>
    <n v="102935069351748.53"/>
  </r>
  <r>
    <s v="Coal"/>
    <x v="7"/>
    <n v="2356273360320"/>
    <n v="2385582633358.2373"/>
    <n v="2414891906396.4741"/>
    <n v="2444201179434.7109"/>
    <n v="2473510452472.9482"/>
    <n v="2502819725511.1851"/>
    <n v="2532128998549.4297"/>
    <n v="2579856667212.7905"/>
    <n v="2627584335876.1436"/>
    <n v="2675312004539.5122"/>
    <n v="2723039673202.8652"/>
    <n v="2770767341866.2339"/>
    <n v="2818495010529.5874"/>
    <n v="2866222679192.9551"/>
    <n v="2913950347856.3091"/>
    <n v="2961678016519.6768"/>
    <n v="3009405685183.0308"/>
    <n v="3063539752324.6963"/>
    <n v="3117673819466.3618"/>
    <n v="3171807886608.0283"/>
    <n v="3225941953749.6938"/>
    <n v="3280076020891.3594"/>
    <n v="3334210088033.0103"/>
    <n v="3388344155174.6763"/>
    <n v="3442478222316.3418"/>
    <n v="3496612289458.0073"/>
    <n v="3550746356599.6738"/>
    <n v="3556672275192.106"/>
    <n v="3562598193784.5366"/>
    <n v="3568524112376.9673"/>
    <n v="3574450030969.3984"/>
    <n v="3580375949561.8286"/>
    <n v="3586301868154.2598"/>
    <n v="3592227786746.6904"/>
    <n v="3598153705339.1211"/>
    <n v="3604079623931.5518"/>
    <n v="3610005542523.9829"/>
  </r>
  <r>
    <s v="Electricity"/>
    <x v="0"/>
    <n v="5088709322204.2842"/>
    <n v="5152109271428.8008"/>
    <n v="5215509220653.3164"/>
    <n v="5278909169877.833"/>
    <n v="5342309119102.3496"/>
    <n v="5405709068326.8643"/>
    <n v="5469109017551.3965"/>
    <n v="5572252142858.5098"/>
    <n v="5675395268165.6055"/>
    <n v="5778538393472.7354"/>
    <n v="5881681518779.8311"/>
    <n v="5984824644086.96"/>
    <n v="6087967769394.0566"/>
    <n v="6191110894701.1855"/>
    <n v="6294254020008.2832"/>
    <n v="6397397145315.4111"/>
    <n v="6500540270622.5078"/>
    <n v="6617466843824.1016"/>
    <n v="6734393417025.6943"/>
    <n v="6851319990227.29"/>
    <n v="6968246563428.8828"/>
    <n v="7085173136630.4775"/>
    <n v="7202099709832.0391"/>
    <n v="7319026283033.6318"/>
    <n v="7435952856235.2266"/>
    <n v="7552879429436.8193"/>
    <n v="7669806002638.415"/>
    <n v="7682413468352.333"/>
    <n v="7695020934066.248"/>
    <n v="7707628399780.1631"/>
    <n v="7720235865494.0781"/>
    <n v="7732843331207.9922"/>
    <n v="7745450796921.9082"/>
    <n v="7758058262635.8232"/>
    <n v="7770665728349.7383"/>
    <n v="7783273194063.6523"/>
    <n v="7795880659777.5684"/>
  </r>
  <r>
    <s v="Electricity"/>
    <x v="1"/>
    <n v="6327982416871.8711"/>
    <n v="6406026493351.7051"/>
    <n v="6484070569831.5371"/>
    <n v="6562114646311.3711"/>
    <n v="6640158722791.2051"/>
    <n v="6718202799271.0371"/>
    <n v="6796246875750.8916"/>
    <n v="6923590357439.4746"/>
    <n v="7050933839128.0371"/>
    <n v="7178277320816.6396"/>
    <n v="7305620802505.2012"/>
    <n v="7432964284193.8037"/>
    <n v="7560307765882.3672"/>
    <n v="7687651247570.9697"/>
    <n v="7814994729259.5322"/>
    <n v="7942338210948.1338"/>
    <n v="8069681692636.6973"/>
    <n v="8214083540150.8906"/>
    <n v="8358485387665.0859"/>
    <n v="8502887235179.2803"/>
    <n v="8647289082693.4746"/>
    <n v="8791690930207.6699"/>
    <n v="8936092777721.8242"/>
    <n v="9080494625236.0176"/>
    <n v="9224896472750.2109"/>
    <n v="9369298320264.4063"/>
    <n v="9513700167778.6016"/>
    <n v="9528943368142.5566"/>
    <n v="9544186568506.5059"/>
    <n v="9559429768870.457"/>
    <n v="9574672969234.4102"/>
    <n v="9589916169598.3594"/>
    <n v="9605159369962.3086"/>
    <n v="9620402570326.2598"/>
    <n v="9635645770690.2109"/>
    <n v="9650888971054.1621"/>
    <n v="9666132171418.1133"/>
  </r>
  <r>
    <s v="Electricity"/>
    <x v="2"/>
    <n v="29288584108177.395"/>
    <n v="29649805165307.734"/>
    <n v="30011026222438.063"/>
    <n v="30372247279568.398"/>
    <n v="30733468336698.734"/>
    <n v="31094689393829.07"/>
    <n v="31455910450959.496"/>
    <n v="32045310046021.574"/>
    <n v="32634709641083.551"/>
    <n v="33224109236145.715"/>
    <n v="33813508831207.691"/>
    <n v="34402908426269.859"/>
    <n v="34992308021331.844"/>
    <n v="35581707616394.008"/>
    <n v="36171107211455.984"/>
    <n v="36760506806518.148"/>
    <n v="37349906401580.133"/>
    <n v="38018259342166.586"/>
    <n v="38686612282753.039"/>
    <n v="39354965223339.5"/>
    <n v="40023318163925.953"/>
    <n v="40691671104512.406"/>
    <n v="41360024045098.672"/>
    <n v="42028376985685.125"/>
    <n v="42696729926271.578"/>
    <n v="43365082866858.031"/>
    <n v="44033435807444.484"/>
    <n v="44103987798035.859"/>
    <n v="44174539788627.195"/>
    <n v="44245091779218.555"/>
    <n v="44315643769809.906"/>
    <n v="44386195760401.25"/>
    <n v="44456747750992.609"/>
    <n v="44527299741583.953"/>
    <n v="44597851732175.305"/>
    <n v="44668403722766.656"/>
    <n v="44738955713358.008"/>
  </r>
  <r>
    <s v="Electricity"/>
    <x v="3"/>
    <n v="20406083248022.801"/>
    <n v="20657754921037.625"/>
    <n v="20909426594052.445"/>
    <n v="21161098267067.273"/>
    <n v="21412769940082.098"/>
    <n v="21664441613096.922"/>
    <n v="21916113286111.813"/>
    <n v="22326762608003.395"/>
    <n v="22737411929894.91"/>
    <n v="23148061251786.555"/>
    <n v="23558710573678.07"/>
    <n v="23969359895569.719"/>
    <n v="24380009217461.234"/>
    <n v="24790658539352.879"/>
    <n v="25201307861244.398"/>
    <n v="25611957183136.043"/>
    <n v="26022606505027.559"/>
    <n v="26488264581713.488"/>
    <n v="26953922658399.418"/>
    <n v="27419580735085.355"/>
    <n v="27885238811771.285"/>
    <n v="28350896888457.211"/>
    <n v="28816554965143.016"/>
    <n v="29282213041828.945"/>
    <n v="29747871118514.879"/>
    <n v="30213529195200.805"/>
    <n v="30679187271886.738"/>
    <n v="30728342594247.281"/>
    <n v="30777497916607.801"/>
    <n v="30826653238968.328"/>
    <n v="30875808561328.855"/>
    <n v="30924963883689.375"/>
    <n v="30974119206049.902"/>
    <n v="31023274528410.43"/>
    <n v="31072429850770.949"/>
    <n v="31121585173131.477"/>
    <n v="31170740495492.004"/>
  </r>
  <r>
    <s v="Electricity"/>
    <x v="4"/>
    <n v="29018836086659.027"/>
    <n v="29376730295856.676"/>
    <n v="29734624505054.316"/>
    <n v="30092518714251.965"/>
    <n v="30450412923449.613"/>
    <n v="30808307132647.254"/>
    <n v="31166201341844.992"/>
    <n v="31750172563378.852"/>
    <n v="32334143784912.617"/>
    <n v="32918115006446.57"/>
    <n v="33502086227980.332"/>
    <n v="34086057449514.281"/>
    <n v="34670028671048.055"/>
    <n v="35253999892582"/>
    <n v="35837971114115.773"/>
    <n v="36421942335649.711"/>
    <n v="37005913557183.477"/>
    <n v="37668110963493.055"/>
    <n v="38330308369802.633"/>
    <n v="38992505776112.203"/>
    <n v="39654703182421.773"/>
    <n v="40316900588731.344"/>
    <n v="40979097995040.742"/>
    <n v="41641295401350.305"/>
    <n v="42303492807659.883"/>
    <n v="42965690213969.453"/>
    <n v="43627887620279.039"/>
    <n v="43697789826647.109"/>
    <n v="43767692033015.156"/>
    <n v="43837594239383.211"/>
    <n v="43907496445751.266"/>
    <n v="43977398652119.313"/>
    <n v="44047300858487.367"/>
    <n v="44117203064855.422"/>
    <n v="44187105271223.469"/>
    <n v="44257007477591.531"/>
    <n v="44326909683959.586"/>
  </r>
  <r>
    <s v="Electricity"/>
    <x v="5"/>
    <n v="9128579111887.5742"/>
    <n v="9241163420665.1816"/>
    <n v="9353747729442.7852"/>
    <n v="9466332038220.3926"/>
    <n v="9578916346998"/>
    <n v="9691500655775.6035"/>
    <n v="9804084964553.2383"/>
    <n v="9987787283933.5898"/>
    <n v="10171489603313.91"/>
    <n v="10355191922694.289"/>
    <n v="10538894242074.607"/>
    <n v="10722596561454.986"/>
    <n v="10906298880835.307"/>
    <n v="11090001200215.686"/>
    <n v="11273703519596.006"/>
    <n v="11457405838976.383"/>
    <n v="11641108158356.705"/>
    <n v="11849418422528.973"/>
    <n v="12057728686701.242"/>
    <n v="12266038950873.512"/>
    <n v="12474349215045.779"/>
    <n v="12682659479218.047"/>
    <n v="12890969743390.26"/>
    <n v="13099280007562.527"/>
    <n v="13307590271734.795"/>
    <n v="13515900535907.063"/>
    <n v="13724210800079.334"/>
    <n v="13746200235459.197"/>
    <n v="13768189670839.053"/>
    <n v="13790179106218.91"/>
    <n v="13812168541598.77"/>
    <n v="13834157976978.625"/>
    <n v="13856147412358.484"/>
    <n v="13878136847738.342"/>
    <n v="13900126283118.199"/>
    <n v="13922115718498.055"/>
    <n v="13944105153877.914"/>
  </r>
  <r>
    <s v="Electricity"/>
    <x v="6"/>
    <n v="110317470395514.28"/>
    <n v="111678034399872.77"/>
    <n v="113038598404231.23"/>
    <n v="114399162408589.73"/>
    <n v="115759726412948.22"/>
    <n v="117120290417306.69"/>
    <n v="118480854421665.55"/>
    <n v="120700868613516.98"/>
    <n v="122920882805368.06"/>
    <n v="125140896997219.86"/>
    <n v="127360911189070.94"/>
    <n v="129580925380922.73"/>
    <n v="131800939572773.83"/>
    <n v="134020953764625.59"/>
    <n v="136240967956476.7"/>
    <n v="138460982148328.47"/>
    <n v="140680996340179.56"/>
    <n v="143198393748827.78"/>
    <n v="145715791157476"/>
    <n v="148233188566124.25"/>
    <n v="150750585974772.44"/>
    <n v="153267983383420.63"/>
    <n v="155785380792068.16"/>
    <n v="158302778200716.38"/>
    <n v="160820175609364.59"/>
    <n v="163337573018012.78"/>
    <n v="165854970426661.03"/>
    <n v="166120709361143.5"/>
    <n v="166386448295625.94"/>
    <n v="166652187230108.34"/>
    <n v="166917926164590.78"/>
    <n v="167183665099073.19"/>
    <n v="167449404033555.59"/>
    <n v="167715142968038.06"/>
    <n v="167980881902520.47"/>
    <n v="168246620837002.88"/>
    <n v="168512359771485.31"/>
  </r>
  <r>
    <s v="Electricity"/>
    <x v="7"/>
    <n v="9061672007836.3711"/>
    <n v="9175520768835.6348"/>
    <n v="9289369529834.8965"/>
    <n v="9403218290834.1602"/>
    <n v="9517067051833.4258"/>
    <n v="9630915812832.6875"/>
    <n v="9744764573831.9805"/>
    <n v="9929617464830.0176"/>
    <n v="10114470355828.025"/>
    <n v="10299323246826.092"/>
    <n v="10484176137824.098"/>
    <n v="10669029028822.162"/>
    <n v="10853881919820.172"/>
    <n v="11038734810818.234"/>
    <n v="11223587701816.246"/>
    <n v="11408440592814.309"/>
    <n v="11593293483812.318"/>
    <n v="11802926715826.998"/>
    <n v="12012559947841.682"/>
    <n v="12222193179856.363"/>
    <n v="12431826411871.047"/>
    <n v="12641459643885.727"/>
    <n v="12851092875900.352"/>
    <n v="13060726107915.033"/>
    <n v="13270359339929.715"/>
    <n v="13479992571944.396"/>
    <n v="13689625803959.078"/>
    <n v="13712786969823.551"/>
    <n v="13735948135688.01"/>
    <n v="13759109301552.475"/>
    <n v="13782270467416.938"/>
    <n v="13805431633281.4"/>
    <n v="13828592799145.863"/>
    <n v="13851753965010.328"/>
    <n v="13874915130874.789"/>
    <n v="13898076296739.252"/>
    <n v="13921237462603.717"/>
  </r>
  <r>
    <s v="Heat"/>
    <x v="0"/>
    <n v="620995067303.71509"/>
    <n v="633232276831.50281"/>
    <n v="645469486359.28955"/>
    <n v="657706695887.07715"/>
    <n v="669943905414.86426"/>
    <n v="682181114942.651"/>
    <n v="694418324470.44128"/>
    <n v="711154895701.255"/>
    <n v="727891466932.06604"/>
    <n v="744628038162.88245"/>
    <n v="761364609393.69336"/>
    <n v="778101180624.50989"/>
    <n v="794837751855.32092"/>
    <n v="811574323086.13721"/>
    <n v="828310894316.94836"/>
    <n v="845047465547.76465"/>
    <n v="861784036778.57581"/>
    <n v="879755598836.43323"/>
    <n v="897727160894.29041"/>
    <n v="915698722952.14807"/>
    <n v="933670285010.00586"/>
    <n v="951641847067.86304"/>
    <n v="969613409125.71533"/>
    <n v="987584971183.57214"/>
    <n v="1005556533241.4299"/>
    <n v="1023528095299.2876"/>
    <n v="1041499657357.1447"/>
    <n v="1044729302637.7698"/>
    <n v="1047958947918.3936"/>
    <n v="1051188593199.0176"/>
    <n v="1054418238479.6417"/>
    <n v="1057647883760.2655"/>
    <n v="1060877529040.8899"/>
    <n v="1064107174321.5142"/>
    <n v="1067336819602.1378"/>
    <n v="1070566464882.7618"/>
    <n v="1073796110163.3861"/>
  </r>
  <r>
    <s v="Heat"/>
    <x v="1"/>
    <n v="5431073822.5374575"/>
    <n v="5498630001.8145313"/>
    <n v="5566186181.0916052"/>
    <n v="5633742360.36868"/>
    <n v="5701298539.6457548"/>
    <n v="5768854718.9228277"/>
    <n v="5836410898.1999197"/>
    <n v="5946420414.1811714"/>
    <n v="6056429930.162405"/>
    <n v="6166439446.1436739"/>
    <n v="6276448962.1249084"/>
    <n v="6386458478.1061773"/>
    <n v="6496467994.0874128"/>
    <n v="6606477510.0686798"/>
    <n v="6716487026.0499163"/>
    <n v="6826496542.0311832"/>
    <n v="6936506058.0124168"/>
    <n v="7061281951.9777336"/>
    <n v="7186057845.9430494"/>
    <n v="7310833739.9083652"/>
    <n v="7435609633.873682"/>
    <n v="7560385527.838995"/>
    <n v="7685161421.8042784"/>
    <n v="7809937315.7695923"/>
    <n v="7934713209.7349091"/>
    <n v="8059489103.700223"/>
    <n v="8184264997.6655407"/>
    <n v="8197923897.3008013"/>
    <n v="8211582796.9360561"/>
    <n v="8225241696.571312"/>
    <n v="8238900596.2065678"/>
    <n v="8252559495.8418236"/>
    <n v="8266218395.4770813"/>
    <n v="8279877295.1123371"/>
    <n v="8293536194.7475929"/>
    <n v="8307195094.3828487"/>
    <n v="8320853994.0181046"/>
  </r>
  <r>
    <s v="Heat"/>
    <x v="2"/>
    <n v="2344028350854.7305"/>
    <n v="2373185310357.6123"/>
    <n v="2402342269860.4941"/>
    <n v="2431499229363.376"/>
    <n v="2460656188866.2583"/>
    <n v="2489813148369.1396"/>
    <n v="2518970107872.0293"/>
    <n v="2566449746843.9375"/>
    <n v="2613929385815.8384"/>
    <n v="2661409024787.7539"/>
    <n v="2708888663759.6548"/>
    <n v="2756368302731.5703"/>
    <n v="2803847941703.4717"/>
    <n v="2851327580675.3867"/>
    <n v="2898807219647.2881"/>
    <n v="2946286858619.2031"/>
    <n v="2993766497591.1045"/>
    <n v="3047619242465.2832"/>
    <n v="3101471987339.4629"/>
    <n v="3155324732213.6426"/>
    <n v="3209177477087.8223"/>
    <n v="3263030221962.0005"/>
    <n v="3316882966836.165"/>
    <n v="3370735711710.3447"/>
    <n v="3424588456584.5234"/>
    <n v="3478441201458.7031"/>
    <n v="3532293946332.8828"/>
    <n v="3538189069292.4834"/>
    <n v="3544084192252.083"/>
    <n v="3549979315211.6826"/>
    <n v="3555874438171.2817"/>
    <n v="3561769561130.8804"/>
    <n v="3567664684090.481"/>
    <n v="3573559807050.0801"/>
    <n v="3579454930009.6787"/>
    <n v="3585350052969.2783"/>
    <n v="3591245175928.8779"/>
  </r>
  <r>
    <s v="Heat"/>
    <x v="3"/>
    <n v="1094881371671.115"/>
    <n v="1108500409940.27"/>
    <n v="1122119448209.4248"/>
    <n v="1135738486478.5796"/>
    <n v="1149357524747.7344"/>
    <n v="1162976563016.8892"/>
    <n v="1176595601286.0476"/>
    <n v="1198773051582.2681"/>
    <n v="1220950501878.4849"/>
    <n v="1243127952174.7087"/>
    <n v="1265305402470.9255"/>
    <n v="1287482852767.1497"/>
    <n v="1309660303063.3667"/>
    <n v="1331837753359.5903"/>
    <n v="1354015203655.8076"/>
    <n v="1376192653952.0313"/>
    <n v="1398370104248.248"/>
    <n v="1423524393510.4048"/>
    <n v="1448678682772.5613"/>
    <n v="1473832972034.7183"/>
    <n v="1498987261296.875"/>
    <n v="1524141550559.0315"/>
    <n v="1549295839821.1814"/>
    <n v="1574450129083.3384"/>
    <n v="1599604418345.4949"/>
    <n v="1624758707607.6519"/>
    <n v="1649912996869.8086"/>
    <n v="1652666572913.2998"/>
    <n v="1655420148956.7898"/>
    <n v="1658173725000.2803"/>
    <n v="1660927301043.771"/>
    <n v="1663680877087.2615"/>
    <n v="1666434453130.752"/>
    <n v="1669188029174.2427"/>
    <n v="1671941605217.7327"/>
    <n v="1674695181261.2231"/>
    <n v="1677448757304.7139"/>
  </r>
  <r>
    <s v="Heat"/>
    <x v="4"/>
    <n v="4311085756126.2358"/>
    <n v="4364710599340.6914"/>
    <n v="4418335442555.1465"/>
    <n v="4471960285769.6025"/>
    <n v="4525585128984.0586"/>
    <n v="4579209972198.5137"/>
    <n v="4632834815412.9824"/>
    <n v="4720158330592.8115"/>
    <n v="4807481845772.625"/>
    <n v="4894805360952.4658"/>
    <n v="4982128876132.2803"/>
    <n v="5069452391312.1211"/>
    <n v="5156775906491.9365"/>
    <n v="5244099421671.7773"/>
    <n v="5331422936851.5918"/>
    <n v="5418746452031.4326"/>
    <n v="5506069967211.248"/>
    <n v="5605114759596.4238"/>
    <n v="5704159551981.6006"/>
    <n v="5803204344366.7773"/>
    <n v="5902249136751.9541"/>
    <n v="6001293929137.1309"/>
    <n v="6100338721522.2793"/>
    <n v="6199383513907.4561"/>
    <n v="6298428306292.6328"/>
    <n v="6397473098677.8086"/>
    <n v="6496517891062.9844"/>
    <n v="6507360072477.9355"/>
    <n v="6518202253892.8789"/>
    <n v="6529044435307.8242"/>
    <n v="6539886616722.7695"/>
    <n v="6550728798137.7148"/>
    <n v="6561570979552.6602"/>
    <n v="6572413160967.6055"/>
    <n v="6583255342382.5488"/>
    <n v="6594097523797.4961"/>
    <n v="6604939705212.4414"/>
  </r>
  <r>
    <s v="Heat"/>
    <x v="5"/>
    <n v="1065351537685.4846"/>
    <n v="1078603259504.1658"/>
    <n v="1091854981322.8467"/>
    <n v="1105106703141.5278"/>
    <n v="1118358424960.209"/>
    <n v="1131610146778.8899"/>
    <n v="1144861868597.5742"/>
    <n v="1166441175165.7009"/>
    <n v="1188020481733.824"/>
    <n v="1209599788301.9536"/>
    <n v="1231179094870.0767"/>
    <n v="1252758401438.2068"/>
    <n v="1274337708006.3301"/>
    <n v="1295917014574.4597"/>
    <n v="1317496321142.5828"/>
    <n v="1339075627710.7124"/>
    <n v="1360654934278.8357"/>
    <n v="1385130792064.1611"/>
    <n v="1409606649849.4863"/>
    <n v="1434082507634.8118"/>
    <n v="1458558365420.137"/>
    <n v="1483034223205.4624"/>
    <n v="1507510080990.7808"/>
    <n v="1531985938776.1062"/>
    <n v="1556461796561.4316"/>
    <n v="1580937654346.7568"/>
    <n v="1605413512132.082"/>
    <n v="1608092822007.9912"/>
    <n v="1610772131883.8994"/>
    <n v="1613451441759.8076"/>
    <n v="1616130751635.7166"/>
    <n v="1618810061511.6245"/>
    <n v="1621489371387.5332"/>
    <n v="1624168681263.4414"/>
    <n v="1626847991139.3494"/>
    <n v="1629527301015.2581"/>
    <n v="1632206610891.1665"/>
  </r>
  <r>
    <s v="Heat"/>
    <x v="6"/>
    <n v="11349788741481.469"/>
    <n v="11490966782515.391"/>
    <n v="11632144823549.307"/>
    <n v="11773322864583.227"/>
    <n v="11914500905617.148"/>
    <n v="12055678946651.066"/>
    <n v="12196856987685.023"/>
    <n v="12426753469805.844"/>
    <n v="12656649951926.625"/>
    <n v="12886546434047.484"/>
    <n v="13116442916168.266"/>
    <n v="13346339398289.121"/>
    <n v="13576235880409.908"/>
    <n v="13806132362530.762"/>
    <n v="14036028844651.545"/>
    <n v="14265925326772.398"/>
    <n v="14495821808893.188"/>
    <n v="14756576879218.148"/>
    <n v="15017331949543.109"/>
    <n v="15278087019868.078"/>
    <n v="15538842090193.039"/>
    <n v="15799597160518.002"/>
    <n v="16060352230842.896"/>
    <n v="16321107301167.859"/>
    <n v="16581862371492.824"/>
    <n v="16842617441817.785"/>
    <n v="17103372512142.75"/>
    <n v="17131916706231.588"/>
    <n v="17160460900320.412"/>
    <n v="17189005094409.238"/>
    <n v="17217549288498.066"/>
    <n v="17246093482586.891"/>
    <n v="17274637676675.719"/>
    <n v="17303181870764.547"/>
    <n v="17331726064853.375"/>
    <n v="17360270258942.201"/>
    <n v="17388814453031.027"/>
  </r>
  <r>
    <s v="Heat"/>
    <x v="7"/>
    <n v="500936020958.3302"/>
    <n v="511200871495.4325"/>
    <n v="521465722032.53387"/>
    <n v="531730572569.63611"/>
    <n v="541995423106.73779"/>
    <n v="552260273643.83984"/>
    <n v="562525124180.9436"/>
    <n v="577316045562.41528"/>
    <n v="592106966943.88428"/>
    <n v="606897888325.35791"/>
    <n v="621688809706.82703"/>
    <n v="636479731088.30042"/>
    <n v="651270652469.76965"/>
    <n v="666061573851.2428"/>
    <n v="680852495232.71216"/>
    <n v="695643416614.1853"/>
    <n v="710434337995.65466"/>
    <n v="727096154507.95789"/>
    <n v="743757971020.26172"/>
    <n v="760419787532.56567"/>
    <n v="777081604044.86914"/>
    <n v="793743420557.17297"/>
    <n v="810405237069.47217"/>
    <n v="827067053581.77588"/>
    <n v="843728870094.07947"/>
    <n v="860390686606.3833"/>
    <n v="877052503118.68726"/>
    <n v="879635833771.48047"/>
    <n v="882219164424.27307"/>
    <n v="884802495077.06555"/>
    <n v="887385825729.85828"/>
    <n v="889969156382.65063"/>
    <n v="892552487035.44336"/>
    <n v="895135817688.23584"/>
    <n v="897719148341.02832"/>
    <n v="900302478993.82117"/>
    <n v="902885809646.61365"/>
  </r>
  <r>
    <s v="Natural Gas"/>
    <x v="0"/>
    <n v="4052866005120"/>
    <n v="4103278897924.3052"/>
    <n v="4153691790728.6094"/>
    <n v="4204104683532.9141"/>
    <n v="4254517576337.2192"/>
    <n v="4304930469141.5234"/>
    <n v="4355343361945.8408"/>
    <n v="4437436487933.1826"/>
    <n v="4519529613920.5107"/>
    <n v="4601622739907.8652"/>
    <n v="4683715865895.1943"/>
    <n v="4765808991882.5488"/>
    <n v="4847902117869.8779"/>
    <n v="4929995243857.2314"/>
    <n v="5012088369844.5605"/>
    <n v="5094181495831.9141"/>
    <n v="5176274621819.2432"/>
    <n v="5269386959348.5117"/>
    <n v="5362499296877.7813"/>
    <n v="5455611634407.0508"/>
    <n v="5548723971936.3193"/>
    <n v="5641836309465.5889"/>
    <n v="5734948646994.832"/>
    <n v="5828060984524.1016"/>
    <n v="5921173322053.3701"/>
    <n v="6014285659582.6387"/>
    <n v="6107397997111.9082"/>
    <n v="6117590767788.1924"/>
    <n v="6127783538464.4727"/>
    <n v="6137976309140.7539"/>
    <n v="6148169079817.0342"/>
    <n v="6158361850493.3145"/>
    <n v="6168554621169.5957"/>
    <n v="6178747391845.877"/>
    <n v="6188940162522.1563"/>
    <n v="6199132933198.4375"/>
    <n v="6209325703874.7188"/>
  </r>
  <r>
    <s v="Natural Gas"/>
    <x v="1"/>
    <n v="2707069345562.4004"/>
    <n v="2740742108629.1421"/>
    <n v="2774414871695.8833"/>
    <n v="2808087634762.6245"/>
    <n v="2841760397829.3662"/>
    <n v="2875433160896.1074"/>
    <n v="2909105923962.8574"/>
    <n v="2963939166552.4175"/>
    <n v="3018772409141.9683"/>
    <n v="3073605651731.5361"/>
    <n v="3128438894321.0869"/>
    <n v="3183272136910.6553"/>
    <n v="3238105379500.2065"/>
    <n v="3292938622089.7744"/>
    <n v="3347771864679.3257"/>
    <n v="3402605107268.8936"/>
    <n v="3457438349858.4448"/>
    <n v="3519631759238.5508"/>
    <n v="3581825168618.6572"/>
    <n v="3644018577998.7637"/>
    <n v="3706211987378.8696"/>
    <n v="3768405396758.9761"/>
    <n v="3830598806139.0649"/>
    <n v="3892792215519.1714"/>
    <n v="3954985624899.2773"/>
    <n v="4017179034279.3833"/>
    <n v="4079372443659.4897"/>
    <n v="4086180597940.7461"/>
    <n v="4092988752221.9995"/>
    <n v="4099796906503.2539"/>
    <n v="4106605060784.5083"/>
    <n v="4113413215065.7622"/>
    <n v="4120221369347.0161"/>
    <n v="4127029523628.2705"/>
    <n v="4133837677909.5244"/>
    <n v="4140645832190.7783"/>
    <n v="4147453986472.0327"/>
  </r>
  <r>
    <s v="Natural Gas"/>
    <x v="2"/>
    <n v="14355003372528"/>
    <n v="14533562753793.127"/>
    <n v="14712122135058.25"/>
    <n v="14890681516323.375"/>
    <n v="15069240897588.502"/>
    <n v="15247800278853.625"/>
    <n v="15426359660118.795"/>
    <n v="15717128488627.047"/>
    <n v="16007897317135.25"/>
    <n v="16298666145643.547"/>
    <n v="16589434974151.75"/>
    <n v="16880203802660.045"/>
    <n v="17170972631168.252"/>
    <n v="17461741459676.545"/>
    <n v="17752510288184.75"/>
    <n v="18043279116693.043"/>
    <n v="18334047945201.25"/>
    <n v="18663846146663.637"/>
    <n v="18993644348126.02"/>
    <n v="19323442549588.41"/>
    <n v="19653240751050.797"/>
    <n v="19983038952513.184"/>
    <n v="20312837153975.477"/>
    <n v="20642635355437.863"/>
    <n v="20972433556900.25"/>
    <n v="21302231758362.637"/>
    <n v="21632029959825.023"/>
    <n v="21668132129807.602"/>
    <n v="21704234299790.168"/>
    <n v="21740336469772.738"/>
    <n v="21776438639755.309"/>
    <n v="21812540809737.875"/>
    <n v="21848642979720.441"/>
    <n v="21884745149703.012"/>
    <n v="21920847319685.578"/>
    <n v="21956949489668.148"/>
    <n v="21993051659650.715"/>
  </r>
  <r>
    <s v="Natural Gas"/>
    <x v="3"/>
    <n v="35138329162591.199"/>
    <n v="35575408705600.578"/>
    <n v="36012488248609.945"/>
    <n v="36449567791619.328"/>
    <n v="36886647334628.703"/>
    <n v="37323726877638.078"/>
    <n v="37760806420647.563"/>
    <n v="38472553436039.914"/>
    <n v="39184300451432.156"/>
    <n v="39896047466824.617"/>
    <n v="40607794482216.852"/>
    <n v="41319541497609.313"/>
    <n v="42031288513001.555"/>
    <n v="42743035528394.008"/>
    <n v="43454782543786.25"/>
    <n v="44166529559178.711"/>
    <n v="44878276574570.953"/>
    <n v="45685560102096.523"/>
    <n v="46492843629622.094"/>
    <n v="47300127157147.672"/>
    <n v="48107410684673.242"/>
    <n v="48914694212198.813"/>
    <n v="49721977739724.164"/>
    <n v="50529261267249.742"/>
    <n v="51336544794775.313"/>
    <n v="52143828322300.883"/>
    <n v="52951111849826.461"/>
    <n v="53039483123549.695"/>
    <n v="53127854397272.906"/>
    <n v="53216225670996.117"/>
    <n v="53304596944719.336"/>
    <n v="53392968218442.539"/>
    <n v="53481339492165.75"/>
    <n v="53569710765888.969"/>
    <n v="53658082039612.172"/>
    <n v="53746453313335.391"/>
    <n v="53834824587058.602"/>
  </r>
  <r>
    <s v="Natural Gas"/>
    <x v="4"/>
    <n v="1575272053440"/>
    <n v="1594866587546.8184"/>
    <n v="1614461121653.6362"/>
    <n v="1634055655760.4546"/>
    <n v="1653650189867.2727"/>
    <n v="1673244723974.0906"/>
    <n v="1692839258080.9138"/>
    <n v="1724747297227.5374"/>
    <n v="1756655336374.1558"/>
    <n v="1788563375520.7842"/>
    <n v="1820471414667.4023"/>
    <n v="1852379453814.0308"/>
    <n v="1884287492960.6494"/>
    <n v="1916195532107.2773"/>
    <n v="1948103571253.896"/>
    <n v="1980011610400.5242"/>
    <n v="2011919649547.1428"/>
    <n v="2048110646968.4814"/>
    <n v="2084301644389.8203"/>
    <n v="2120492641811.1597"/>
    <n v="2156683639232.4985"/>
    <n v="2192874636653.8372"/>
    <n v="2229065634075.1665"/>
    <n v="2265256631496.5054"/>
    <n v="2301447628917.8438"/>
    <n v="2337638626339.1826"/>
    <n v="2373829623760.522"/>
    <n v="2377791360164.6343"/>
    <n v="2381753096568.7451"/>
    <n v="2385714832972.856"/>
    <n v="2389676569376.9673"/>
    <n v="2393638305781.0776"/>
    <n v="2397600042185.189"/>
    <n v="2401561778589.2998"/>
    <n v="2405523514993.4106"/>
    <n v="2409485251397.522"/>
    <n v="2413446987801.6328"/>
  </r>
  <r>
    <s v="Natural Gas"/>
    <x v="5"/>
    <n v="77094496723680"/>
    <n v="78053461711474.516"/>
    <n v="79012426699269.016"/>
    <n v="79971391687063.547"/>
    <n v="80930356674858.063"/>
    <n v="81889321662652.563"/>
    <n v="82848286650447.328"/>
    <n v="84409879909260.328"/>
    <n v="85971473168073.078"/>
    <n v="87533066426886.313"/>
    <n v="89094659685699.063"/>
    <n v="90656252944512.297"/>
    <n v="92217846203325.063"/>
    <n v="93779439462138.297"/>
    <n v="95341032720951.047"/>
    <n v="96902625979764.281"/>
    <n v="98464219238577.047"/>
    <n v="100235422330787.8"/>
    <n v="102006625422998.56"/>
    <n v="103777828515209.33"/>
    <n v="105549031607420.09"/>
    <n v="107320234699630.84"/>
    <n v="109091437791841.13"/>
    <n v="110862640884051.89"/>
    <n v="112633843976262.64"/>
    <n v="114405047068473.41"/>
    <n v="116176250160684.17"/>
    <n v="116370139256577.13"/>
    <n v="116564028352470"/>
    <n v="116757917448362.89"/>
    <n v="116951806544255.8"/>
    <n v="117145695640148.67"/>
    <n v="117339584736041.56"/>
    <n v="117533473831934.47"/>
    <n v="117727362927827.34"/>
    <n v="117921252023720.23"/>
    <n v="118115141119613.13"/>
  </r>
  <r>
    <s v="Natural Gas"/>
    <x v="6"/>
    <n v="122617062560865.59"/>
    <n v="124142274799081.86"/>
    <n v="125667487037298.09"/>
    <n v="127192699275514.36"/>
    <n v="128717911513730.63"/>
    <n v="130243123751946.86"/>
    <n v="131768335990163.5"/>
    <n v="134252014935455.67"/>
    <n v="136735693880747.42"/>
    <n v="139219372826039.97"/>
    <n v="141703051771331.72"/>
    <n v="144186730716624.28"/>
    <n v="146670409661916.06"/>
    <n v="149154088607208.59"/>
    <n v="151637767552500.38"/>
    <n v="154121446497792.88"/>
    <n v="156605125443084.66"/>
    <n v="159422184112577.19"/>
    <n v="162239242782069.69"/>
    <n v="165056301451562.25"/>
    <n v="167873360121054.75"/>
    <n v="170690418790547.28"/>
    <n v="173507477460039.03"/>
    <n v="176324536129531.53"/>
    <n v="179141594799024.06"/>
    <n v="181958653468516.59"/>
    <n v="184775712138009.13"/>
    <n v="185084088382894.47"/>
    <n v="185392464627779.72"/>
    <n v="185700840872665"/>
    <n v="186009217117550.28"/>
    <n v="186317593362435.53"/>
    <n v="186625969607320.81"/>
    <n v="186934345852206.09"/>
    <n v="187242722097091.34"/>
    <n v="187551098341976.63"/>
    <n v="187859474586861.91"/>
  </r>
  <r>
    <s v="Natural Gas"/>
    <x v="7"/>
    <n v="2260543831200"/>
    <n v="2288662341335.2358"/>
    <n v="2316780851470.4707"/>
    <n v="2344899361605.7065"/>
    <n v="2373017871740.9419"/>
    <n v="2401136381876.1772"/>
    <n v="2429254892011.4199"/>
    <n v="2475043504144.21"/>
    <n v="2520832116276.9922"/>
    <n v="2566620728409.7896"/>
    <n v="2612409340542.5718"/>
    <n v="2658197952675.3691"/>
    <n v="2703986564808.1519"/>
    <n v="2749775176940.9487"/>
    <n v="2795563789073.7314"/>
    <n v="2841352401206.5283"/>
    <n v="2887141013339.3115"/>
    <n v="2939075747906.0342"/>
    <n v="2991010482472.7568"/>
    <n v="3042945217039.48"/>
    <n v="3094879951606.2026"/>
    <n v="3146814686172.9253"/>
    <n v="3198749420739.6338"/>
    <n v="3250684155306.3564"/>
    <n v="3302618889873.0796"/>
    <n v="3354553624439.8022"/>
    <n v="3406488359006.5254"/>
    <n v="3412173522257.9136"/>
    <n v="3417858685509.2998"/>
    <n v="3423543848760.687"/>
    <n v="3429229012012.0737"/>
    <n v="3434914175263.46"/>
    <n v="3440599338514.8472"/>
    <n v="3446284501766.2339"/>
    <n v="3451969665017.6201"/>
    <n v="3457654828269.0068"/>
    <n v="3463339991520.394"/>
  </r>
  <r>
    <s v="Petroleum Diesel"/>
    <x v="0"/>
    <n v="68713897748640"/>
    <n v="69568617928629.172"/>
    <n v="70423338108618.328"/>
    <n v="71278058288607.5"/>
    <n v="72132778468596.672"/>
    <n v="72987498648585.828"/>
    <n v="73842218828575.219"/>
    <n v="75234058247355.469"/>
    <n v="76625897666135.469"/>
    <n v="78017737084915.938"/>
    <n v="79409576503695.953"/>
    <n v="80801415922476.406"/>
    <n v="82193255341256.438"/>
    <n v="83585094760036.875"/>
    <n v="84976934178816.906"/>
    <n v="86368773597597.344"/>
    <n v="87760613016377.375"/>
    <n v="89339276518215.406"/>
    <n v="90917940020053.438"/>
    <n v="92496603521891.484"/>
    <n v="94075267023729.5"/>
    <n v="95653930525567.531"/>
    <n v="97232594027405.141"/>
    <n v="98811257529243.156"/>
    <n v="100389921031081.19"/>
    <n v="101968584532919.22"/>
    <n v="103547248034757.27"/>
    <n v="103720060311585.73"/>
    <n v="103892872588414.14"/>
    <n v="104065684865242.56"/>
    <n v="104238497142070.98"/>
    <n v="104411309418899.39"/>
    <n v="104584121695727.83"/>
    <n v="104756933972556.25"/>
    <n v="104929746249384.66"/>
    <n v="105102558526213.08"/>
    <n v="105275370803041.5"/>
  </r>
  <r>
    <s v="Petroleum Diesel"/>
    <x v="1"/>
    <n v="1128709462389.6001"/>
    <n v="1142749282374.4622"/>
    <n v="1156789102359.324"/>
    <n v="1170828922344.1858"/>
    <n v="1184868742329.0479"/>
    <n v="1198908562313.9097"/>
    <n v="1212948382298.7751"/>
    <n v="1235811039979.0432"/>
    <n v="1258673697659.3076"/>
    <n v="1281536355339.5793"/>
    <n v="1304399013019.8438"/>
    <n v="1327261670700.1152"/>
    <n v="1350124328380.3799"/>
    <n v="1372986986060.6514"/>
    <n v="1395849643740.9158"/>
    <n v="1418712301421.1873"/>
    <n v="1441574959101.4519"/>
    <n v="1467506429893.166"/>
    <n v="1493437900684.8799"/>
    <n v="1519369371476.5942"/>
    <n v="1545300842268.3083"/>
    <n v="1571232313060.0222"/>
    <n v="1597163783851.7292"/>
    <n v="1623095254643.4434"/>
    <n v="1649026725435.1575"/>
    <n v="1674958196226.8716"/>
    <n v="1700889667018.5857"/>
    <n v="1703728319146.6736"/>
    <n v="1706566971274.7605"/>
    <n v="1709405623402.8474"/>
    <n v="1712244275530.9346"/>
    <n v="1715082927659.0215"/>
    <n v="1717921579787.1084"/>
    <n v="1720760231915.1956"/>
    <n v="1723598884043.2822"/>
    <n v="1726437536171.3694"/>
    <n v="1729276188299.4565"/>
  </r>
  <r>
    <s v="Petroleum Diesel"/>
    <x v="2"/>
    <n v="17699385025722.398"/>
    <n v="17919544586605.152"/>
    <n v="18139704147487.906"/>
    <n v="18359863708370.66"/>
    <n v="18580023269253.414"/>
    <n v="18800182830136.164"/>
    <n v="19020342391018.977"/>
    <n v="19378853588522.059"/>
    <n v="19737364786025.078"/>
    <n v="20095875983528.215"/>
    <n v="20454387181031.238"/>
    <n v="20812898378534.375"/>
    <n v="21171409576037.402"/>
    <n v="21529920773540.535"/>
    <n v="21888431971043.559"/>
    <n v="22246943168546.691"/>
    <n v="22605454366049.719"/>
    <n v="23012087871942.484"/>
    <n v="23418721377835.25"/>
    <n v="23825354883728.02"/>
    <n v="24231988389620.785"/>
    <n v="24638621895513.547"/>
    <n v="25045255401406.203"/>
    <n v="25451888907298.969"/>
    <n v="25858522413191.734"/>
    <n v="26265155919084.5"/>
    <n v="26671789424977.27"/>
    <n v="26716302560237.73"/>
    <n v="26760815695498.18"/>
    <n v="26805328830758.629"/>
    <n v="26849841966019.082"/>
    <n v="26894355101279.527"/>
    <n v="26938868236539.98"/>
    <n v="26983381371800.43"/>
    <n v="27027894507060.875"/>
    <n v="27072407642321.328"/>
    <n v="27116920777581.777"/>
  </r>
  <r>
    <s v="Petroleum Diesel"/>
    <x v="3"/>
    <n v="124208438536"/>
    <n v="125753445622.19408"/>
    <n v="127298452708.38812"/>
    <n v="128843459794.5822"/>
    <n v="130388466880.77628"/>
    <n v="131933473966.97032"/>
    <n v="133478481053.16479"/>
    <n v="135994394231.77602"/>
    <n v="138510307410.38684"/>
    <n v="141026220588.99844"/>
    <n v="143542133767.60925"/>
    <n v="146058046946.22089"/>
    <n v="148573960124.83173"/>
    <n v="151089873303.4433"/>
    <n v="153605786482.05417"/>
    <n v="156121699660.66574"/>
    <n v="158637612839.27658"/>
    <n v="161491232484.81555"/>
    <n v="164344852130.35452"/>
    <n v="167198471775.89352"/>
    <n v="170052091421.4325"/>
    <n v="172905711066.97147"/>
    <n v="175759330712.50967"/>
    <n v="178612950358.04865"/>
    <n v="181466570003.58762"/>
    <n v="184320189649.12659"/>
    <n v="187173809294.66559"/>
    <n v="187486187776.57376"/>
    <n v="187798566258.48187"/>
    <n v="188110944740.38998"/>
    <n v="188423323222.2981"/>
    <n v="188735701704.20618"/>
    <n v="189048080186.11429"/>
    <n v="189360458668.0224"/>
    <n v="189672837149.93051"/>
    <n v="189985215631.83862"/>
    <n v="190297594113.74673"/>
  </r>
  <r>
    <s v="Petroleum Diesel"/>
    <x v="4"/>
    <n v="5207307257280"/>
    <n v="5272080043310.6016"/>
    <n v="5336852829341.2021"/>
    <n v="5401625615371.8027"/>
    <n v="5466398401402.4043"/>
    <n v="5531171187433.0049"/>
    <n v="5595943973463.623"/>
    <n v="5701420969294.8799"/>
    <n v="5806897965126.1201"/>
    <n v="5912374960957.3936"/>
    <n v="6017851956788.6328"/>
    <n v="6123328952619.9063"/>
    <n v="6228805948451.1475"/>
    <n v="6334282944282.4199"/>
    <n v="6439759940113.6611"/>
    <n v="6545236935944.9336"/>
    <n v="6650713931776.1748"/>
    <n v="6770348913625.0527"/>
    <n v="6889983895473.9307"/>
    <n v="7009618877322.8105"/>
    <n v="7129253859171.6885"/>
    <n v="7248888841020.5664"/>
    <n v="7368523822869.4121"/>
    <n v="7488158804718.291"/>
    <n v="7607793786567.1689"/>
    <n v="7727428768416.0469"/>
    <n v="7847063750264.9268"/>
    <n v="7860159887331.2275"/>
    <n v="7873256024397.5234"/>
    <n v="7886352161463.8213"/>
    <n v="7899448298530.1182"/>
    <n v="7912544435596.415"/>
    <n v="7925640572662.7119"/>
    <n v="7938736709729.0098"/>
    <n v="7951832846795.3057"/>
    <n v="7964928983861.6035"/>
    <n v="7978025120927.9014"/>
  </r>
  <r>
    <s v="Petroleum Diesel"/>
    <x v="5"/>
    <n v="17035117097760"/>
    <n v="17247013945835.719"/>
    <n v="17458910793911.434"/>
    <n v="17670807641987.152"/>
    <n v="17882704490062.871"/>
    <n v="18094601338138.586"/>
    <n v="18306498186214.359"/>
    <n v="18651554255758.441"/>
    <n v="18996610325302.465"/>
    <n v="19341666394846.602"/>
    <n v="19686722464390.629"/>
    <n v="20031778533934.762"/>
    <n v="20376834603478.793"/>
    <n v="20721890673022.922"/>
    <n v="21066946742566.953"/>
    <n v="21412002812111.082"/>
    <n v="21757058881655.113"/>
    <n v="22148431202144.715"/>
    <n v="22539803522634.32"/>
    <n v="22931175843123.93"/>
    <n v="23322548163613.535"/>
    <n v="23713920484103.141"/>
    <n v="24105292804592.637"/>
    <n v="24496665125082.242"/>
    <n v="24888037445571.848"/>
    <n v="25279409766061.453"/>
    <n v="25670782086551.059"/>
    <n v="25713624618675.672"/>
    <n v="25756467150800.273"/>
    <n v="25799309682924.875"/>
    <n v="25842152215049.477"/>
    <n v="25884994747174.074"/>
    <n v="25927837279298.676"/>
    <n v="25970679811423.277"/>
    <n v="26013522343547.879"/>
    <n v="26056364875672.48"/>
    <n v="26099207407797.082"/>
  </r>
  <r>
    <s v="Petroleum Diesel"/>
    <x v="6"/>
    <n v="13213440519326.32"/>
    <n v="13377800199521.85"/>
    <n v="13542159879717.377"/>
    <n v="13706519559912.908"/>
    <n v="13870879240108.438"/>
    <n v="14035238920303.965"/>
    <n v="14199598600499.535"/>
    <n v="14467244418522.869"/>
    <n v="14734890236546.158"/>
    <n v="15002536054569.533"/>
    <n v="15270181872592.824"/>
    <n v="15537827690616.199"/>
    <n v="15805473508639.49"/>
    <n v="16073119326662.863"/>
    <n v="16340765144686.156"/>
    <n v="16608410962709.527"/>
    <n v="16876056780732.82"/>
    <n v="17179628211913.654"/>
    <n v="17483199643094.49"/>
    <n v="17786771074275.328"/>
    <n v="18090342505456.16"/>
    <n v="18393913936636.996"/>
    <n v="18697485367817.75"/>
    <n v="19001056798998.582"/>
    <n v="19304628230179.418"/>
    <n v="19608199661360.254"/>
    <n v="19911771092541.09"/>
    <n v="19945002284711.781"/>
    <n v="19978233476882.465"/>
    <n v="20011464669053.145"/>
    <n v="20044695861223.828"/>
    <n v="20077927053394.512"/>
    <n v="20111158245565.195"/>
    <n v="20144389437735.879"/>
    <n v="20177620629906.559"/>
    <n v="20210851822077.242"/>
    <n v="20244083014247.926"/>
  </r>
  <r>
    <s v="Petroleum Diesel"/>
    <x v="7"/>
    <n v="4927701206880"/>
    <n v="4988996022055.2998"/>
    <n v="5050290837230.5986"/>
    <n v="5111585652405.8984"/>
    <n v="5172880467581.1982"/>
    <n v="5234175282756.4971"/>
    <n v="5295470097931.8115"/>
    <n v="5395283512807.4414"/>
    <n v="5495096927683.0537"/>
    <n v="5594910342558.6982"/>
    <n v="5694723757434.3105"/>
    <n v="5794537172309.9551"/>
    <n v="5894350587185.5693"/>
    <n v="5994164002061.2129"/>
    <n v="6093977416936.8262"/>
    <n v="6193790831812.4697"/>
    <n v="6293604246688.084"/>
    <n v="6406815435372.5244"/>
    <n v="6520026624056.9648"/>
    <n v="6633237812741.4072"/>
    <n v="6746449001425.8477"/>
    <n v="6859660190110.2891"/>
    <n v="6972871378794.6992"/>
    <n v="7086082567479.1396"/>
    <n v="7199293756163.5801"/>
    <n v="7312504944848.0215"/>
    <n v="7425716133532.4629"/>
    <n v="7438109074305.6152"/>
    <n v="7450502015078.7637"/>
    <n v="7462894955851.9121"/>
    <n v="7475287896625.0615"/>
    <n v="7487680837398.209"/>
    <n v="7500073778171.3584"/>
    <n v="7512466718944.5068"/>
    <n v="7524859659717.6553"/>
    <n v="7537252600490.8037"/>
    <n v="7549645541263.95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5" cacheId="0" applyNumberFormats="0" applyBorderFormats="0" applyFontFormats="0" applyPatternFormats="0" applyAlignmentFormats="0" applyWidthHeightFormats="1" dataCaption="Wartości" updatedVersion="5" minRefreshableVersion="3" useAutoFormatting="1" itemPrintTitles="1" createdVersion="5" indent="0" outline="1" outlineData="1" multipleFieldFilters="0">
  <location ref="A85:E94" firstHeaderRow="0" firstDataRow="1" firstDataCol="1"/>
  <pivotFields count="39">
    <pivotField showAll="0"/>
    <pivotField axis="axisRow" showAll="0">
      <items count="9">
        <item x="0"/>
        <item x="1"/>
        <item x="2"/>
        <item x="3"/>
        <item x="4"/>
        <item x="5"/>
        <item x="6"/>
        <item x="7"/>
        <item t="default"/>
      </items>
    </pivotField>
    <pivotField dataField="1"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9">
    <i>
      <x/>
    </i>
    <i>
      <x v="1"/>
    </i>
    <i>
      <x v="2"/>
    </i>
    <i>
      <x v="3"/>
    </i>
    <i>
      <x v="4"/>
    </i>
    <i>
      <x v="5"/>
    </i>
    <i>
      <x v="6"/>
    </i>
    <i>
      <x v="7"/>
    </i>
    <i t="grand">
      <x/>
    </i>
  </rowItems>
  <colFields count="1">
    <field x="-2"/>
  </colFields>
  <colItems count="4">
    <i>
      <x/>
    </i>
    <i i="1">
      <x v="1"/>
    </i>
    <i i="2">
      <x v="2"/>
    </i>
    <i i="3">
      <x v="3"/>
    </i>
  </colItems>
  <dataFields count="4">
    <dataField name="Suma z 2014" fld="2" baseField="0" baseItem="0"/>
    <dataField name="Suma z 2020" fld="8" baseField="0" baseItem="0"/>
    <dataField name="Suma z 2025" fld="13" baseField="0" baseItem="0"/>
    <dataField name="Suma z 2030"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unfccc.int/national_reports/annex_i_ghg_inventories/national_inventories_submissions/items/9492.php" TargetMode="External"/><Relationship Id="rId1" Type="http://schemas.openxmlformats.org/officeDocument/2006/relationships/hyperlink" Target="http://unfccc.int/national_reports/annex_i_ghg_inventories/national_inventories_submissions/items/6598.php"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abSelected="1" workbookViewId="0"/>
  </sheetViews>
  <sheetFormatPr defaultColWidth="9" defaultRowHeight="14.5" x14ac:dyDescent="0.35"/>
  <cols>
    <col min="1" max="1" width="9.83203125" style="44" customWidth="1"/>
    <col min="2" max="2" width="68.33203125" style="44" customWidth="1"/>
    <col min="3" max="5" width="9" style="44"/>
    <col min="6" max="16384" width="9" style="35"/>
  </cols>
  <sheetData>
    <row r="1" spans="1:2" x14ac:dyDescent="0.35">
      <c r="A1" s="1" t="s">
        <v>70</v>
      </c>
    </row>
    <row r="3" spans="1:2" x14ac:dyDescent="0.35">
      <c r="A3" s="1" t="s">
        <v>71</v>
      </c>
      <c r="B3" s="25" t="s">
        <v>72</v>
      </c>
    </row>
    <row r="4" spans="1:2" x14ac:dyDescent="0.35">
      <c r="B4" s="44" t="s">
        <v>19</v>
      </c>
    </row>
    <row r="5" spans="1:2" x14ac:dyDescent="0.35">
      <c r="B5" s="45">
        <v>2012</v>
      </c>
    </row>
    <row r="6" spans="1:2" x14ac:dyDescent="0.35">
      <c r="B6" s="44" t="s">
        <v>89</v>
      </c>
    </row>
    <row r="7" spans="1:2" x14ac:dyDescent="0.35">
      <c r="B7" s="17" t="s">
        <v>150</v>
      </c>
    </row>
    <row r="8" spans="1:2" x14ac:dyDescent="0.35">
      <c r="B8" s="44" t="s">
        <v>90</v>
      </c>
    </row>
    <row r="10" spans="1:2" x14ac:dyDescent="0.35">
      <c r="B10" s="25" t="s">
        <v>145</v>
      </c>
    </row>
    <row r="11" spans="1:2" x14ac:dyDescent="0.35">
      <c r="A11" s="68"/>
      <c r="B11" s="44" t="s">
        <v>146</v>
      </c>
    </row>
    <row r="12" spans="1:2" x14ac:dyDescent="0.35">
      <c r="B12" s="45">
        <v>2012</v>
      </c>
    </row>
    <row r="13" spans="1:2" x14ac:dyDescent="0.35">
      <c r="B13" s="44" t="s">
        <v>138</v>
      </c>
    </row>
    <row r="14" spans="1:2" x14ac:dyDescent="0.35">
      <c r="B14" s="17" t="s">
        <v>139</v>
      </c>
    </row>
    <row r="15" spans="1:2" x14ac:dyDescent="0.35">
      <c r="B15" s="44" t="s">
        <v>147</v>
      </c>
    </row>
    <row r="17" spans="1:2" x14ac:dyDescent="0.35">
      <c r="A17" s="68"/>
      <c r="B17" s="25" t="s">
        <v>148</v>
      </c>
    </row>
    <row r="18" spans="1:2" customFormat="1" ht="15.5" x14ac:dyDescent="0.35">
      <c r="B18" s="44" t="s">
        <v>146</v>
      </c>
    </row>
    <row r="19" spans="1:2" x14ac:dyDescent="0.35">
      <c r="B19" s="45">
        <v>2016</v>
      </c>
    </row>
    <row r="20" spans="1:2" x14ac:dyDescent="0.35">
      <c r="B20" s="44" t="s">
        <v>140</v>
      </c>
    </row>
    <row r="21" spans="1:2" x14ac:dyDescent="0.35">
      <c r="B21" s="17" t="s">
        <v>141</v>
      </c>
    </row>
    <row r="22" spans="1:2" x14ac:dyDescent="0.35">
      <c r="B22" s="44" t="s">
        <v>149</v>
      </c>
    </row>
    <row r="24" spans="1:2" x14ac:dyDescent="0.35">
      <c r="A24" s="1" t="s">
        <v>88</v>
      </c>
      <c r="B24" s="44" t="s">
        <v>142</v>
      </c>
    </row>
    <row r="25" spans="1:2" x14ac:dyDescent="0.35">
      <c r="B25" s="44" t="s">
        <v>143</v>
      </c>
    </row>
    <row r="26" spans="1:2" x14ac:dyDescent="0.35">
      <c r="B26" s="44" t="s">
        <v>144</v>
      </c>
    </row>
    <row r="29" spans="1:2" x14ac:dyDescent="0.35">
      <c r="A29" s="44" t="s">
        <v>95</v>
      </c>
    </row>
  </sheetData>
  <hyperlinks>
    <hyperlink ref="B14" r:id="rId1"/>
    <hyperlink ref="B21"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94"/>
  <sheetViews>
    <sheetView topLeftCell="A7" zoomScaleNormal="100" workbookViewId="0">
      <selection activeCell="E24" sqref="E24"/>
    </sheetView>
  </sheetViews>
  <sheetFormatPr defaultColWidth="11" defaultRowHeight="14.5" x14ac:dyDescent="0.35"/>
  <cols>
    <col min="1" max="1" width="53.58203125" style="44" customWidth="1"/>
    <col min="2" max="2" width="11" style="44"/>
    <col min="3" max="3" width="15.75" style="44" bestFit="1" customWidth="1"/>
    <col min="4" max="4" width="11.83203125" style="44" bestFit="1" customWidth="1"/>
    <col min="5" max="10" width="11" style="44"/>
    <col min="11" max="11" width="44.75" style="44" customWidth="1"/>
    <col min="12" max="12" width="12.58203125" style="45" customWidth="1"/>
    <col min="13" max="16384" width="11" style="2"/>
  </cols>
  <sheetData>
    <row r="1" spans="1:3" x14ac:dyDescent="0.35">
      <c r="A1" s="38" t="s">
        <v>74</v>
      </c>
    </row>
    <row r="2" spans="1:3" x14ac:dyDescent="0.35">
      <c r="A2" s="44" t="s">
        <v>75</v>
      </c>
    </row>
    <row r="3" spans="1:3" x14ac:dyDescent="0.35">
      <c r="A3" s="44" t="s">
        <v>76</v>
      </c>
    </row>
    <row r="4" spans="1:3" x14ac:dyDescent="0.35">
      <c r="A4" s="44" t="s">
        <v>77</v>
      </c>
    </row>
    <row r="6" spans="1:3" x14ac:dyDescent="0.35">
      <c r="A6" s="44" t="s">
        <v>78</v>
      </c>
    </row>
    <row r="7" spans="1:3" x14ac:dyDescent="0.35">
      <c r="A7" s="44" t="s">
        <v>79</v>
      </c>
    </row>
    <row r="8" spans="1:3" x14ac:dyDescent="0.35">
      <c r="A8" s="44" t="s">
        <v>80</v>
      </c>
    </row>
    <row r="9" spans="1:3" x14ac:dyDescent="0.35">
      <c r="A9" s="44" t="s">
        <v>81</v>
      </c>
    </row>
    <row r="11" spans="1:3" x14ac:dyDescent="0.35">
      <c r="A11" s="44" t="s">
        <v>82</v>
      </c>
    </row>
    <row r="12" spans="1:3" x14ac:dyDescent="0.35">
      <c r="A12" s="44" t="s">
        <v>83</v>
      </c>
    </row>
    <row r="13" spans="1:3" x14ac:dyDescent="0.35">
      <c r="A13" s="44" t="s">
        <v>84</v>
      </c>
    </row>
    <row r="14" spans="1:3" x14ac:dyDescent="0.35">
      <c r="A14" s="44" t="s">
        <v>85</v>
      </c>
    </row>
    <row r="15" spans="1:3" x14ac:dyDescent="0.35">
      <c r="A15" s="44" t="s">
        <v>86</v>
      </c>
    </row>
    <row r="16" spans="1:3" x14ac:dyDescent="0.35">
      <c r="C16" s="22"/>
    </row>
    <row r="17" spans="1:26" x14ac:dyDescent="0.35">
      <c r="A17" s="28" t="s">
        <v>87</v>
      </c>
    </row>
    <row r="18" spans="1:26" x14ac:dyDescent="0.35">
      <c r="A18" s="26"/>
      <c r="B18" s="24">
        <v>2010</v>
      </c>
      <c r="C18" s="24" t="s">
        <v>96</v>
      </c>
      <c r="D18" s="24">
        <v>2020</v>
      </c>
      <c r="E18" s="24">
        <v>2025</v>
      </c>
      <c r="F18" s="24">
        <v>2030</v>
      </c>
      <c r="G18" s="24">
        <v>2035</v>
      </c>
      <c r="H18" s="24">
        <v>2040</v>
      </c>
      <c r="I18" s="24">
        <v>2045</v>
      </c>
      <c r="J18" s="24">
        <v>2050</v>
      </c>
      <c r="K18" s="25" t="s">
        <v>26</v>
      </c>
      <c r="L18" s="29" t="s">
        <v>34</v>
      </c>
    </row>
    <row r="19" spans="1:26" x14ac:dyDescent="0.35">
      <c r="A19" s="4" t="s">
        <v>0</v>
      </c>
      <c r="B19" s="18"/>
      <c r="C19" s="18"/>
      <c r="D19" s="18"/>
      <c r="E19" s="18"/>
      <c r="F19" s="18"/>
      <c r="G19" s="18"/>
      <c r="H19" s="18"/>
      <c r="I19" s="18"/>
      <c r="J19" s="18"/>
    </row>
    <row r="20" spans="1:26" x14ac:dyDescent="0.35">
      <c r="A20" s="5" t="s">
        <v>13</v>
      </c>
      <c r="B20" s="46">
        <f>6221.49/1000</f>
        <v>6.2214900000000002</v>
      </c>
      <c r="C20" s="46">
        <f>6456.42/1000</f>
        <v>6.4564200000000005</v>
      </c>
      <c r="D20" s="46">
        <f>C20/GETPIVOTDATA("Suma z 2014",$A$85,"Model Industry Sector","Cement and other carbonate use (BTU)")*GETPIVOTDATA("Suma z 2020",$A$85,"Model Industry Sector","Cement and other carbonate use (BTU)")</f>
        <v>6.9378129289987527</v>
      </c>
      <c r="E20" s="46">
        <f>D20/GETPIVOTDATA("Suma z 2020",$A$85,"Model Industry Sector","Cement and other carbonate use (BTU)")*GETPIVOTDATA("Suma z 2025",$A$85,"Model Industry Sector","Cement and other carbonate use (BTU)")</f>
        <v>7.5912184414915185</v>
      </c>
      <c r="F20" s="46">
        <f>E20/GETPIVOTDATA("Suma z 2025",$A$85,"Model Industry Sector","Cement and other carbonate use (BTU)")*GETPIVOTDATA("Suma z 2030",$A$85,"Model Industry Sector","Cement and other carbonate use (BTU)")</f>
        <v>8.2446239539842612</v>
      </c>
      <c r="G20" s="43">
        <f>TREND($E20:$F20,$E$18:$F$18,G$18)</f>
        <v>8.8980294664769986</v>
      </c>
      <c r="H20" s="43">
        <f t="shared" ref="H20:J20" si="0">TREND($E20:$F20,$E$18:$F$18,H$18)</f>
        <v>9.5514349789697235</v>
      </c>
      <c r="I20" s="43">
        <f t="shared" si="0"/>
        <v>10.204840491462448</v>
      </c>
      <c r="J20" s="43">
        <f t="shared" si="0"/>
        <v>10.85824600395523</v>
      </c>
      <c r="K20" s="44" t="s">
        <v>20</v>
      </c>
      <c r="L20" s="19"/>
      <c r="M20" s="6"/>
      <c r="N20" s="6"/>
      <c r="O20" s="6"/>
      <c r="P20" s="6"/>
      <c r="Q20" s="6"/>
      <c r="R20" s="6"/>
      <c r="S20" s="6"/>
      <c r="T20" s="6"/>
      <c r="U20" s="6"/>
      <c r="V20" s="6"/>
      <c r="W20" s="6"/>
      <c r="X20" s="6"/>
      <c r="Y20" s="6"/>
      <c r="Z20" s="6"/>
    </row>
    <row r="21" spans="1:26" x14ac:dyDescent="0.35">
      <c r="A21" s="4"/>
      <c r="B21" s="47"/>
      <c r="C21" s="47"/>
      <c r="D21" s="47"/>
      <c r="E21" s="47"/>
      <c r="F21" s="47"/>
      <c r="G21" s="20"/>
      <c r="H21" s="20"/>
      <c r="I21" s="20"/>
      <c r="J21" s="20"/>
    </row>
    <row r="22" spans="1:26" x14ac:dyDescent="0.35">
      <c r="A22" s="4" t="s">
        <v>1</v>
      </c>
      <c r="B22" s="47"/>
      <c r="C22" s="47"/>
      <c r="D22" s="47"/>
      <c r="E22" s="47"/>
      <c r="F22" s="47"/>
      <c r="G22" s="20"/>
      <c r="H22" s="20"/>
      <c r="I22" s="20"/>
      <c r="J22" s="20"/>
    </row>
    <row r="23" spans="1:26" x14ac:dyDescent="0.35">
      <c r="A23" s="5" t="s">
        <v>6</v>
      </c>
      <c r="B23" s="48">
        <f>SUM(B26:B27)</f>
        <v>4.1591084698867737</v>
      </c>
      <c r="C23" s="48">
        <f t="shared" ref="C23:F23" si="1">SUM(C26:C27)</f>
        <v>4.3774899999999999</v>
      </c>
      <c r="D23" s="48">
        <f t="shared" si="1"/>
        <v>4.8514600000000003</v>
      </c>
      <c r="E23" s="48">
        <f t="shared" si="1"/>
        <v>4.8987727002514001</v>
      </c>
      <c r="F23" s="48">
        <f t="shared" si="1"/>
        <v>5.6886000000000001</v>
      </c>
      <c r="G23" s="43">
        <f>TREND($E23:$F23,$E$18:$F$18,G$18)</f>
        <v>6.4784272997486028</v>
      </c>
      <c r="H23" s="43">
        <f t="shared" ref="H23:J27" si="2">TREND($E23:$F23,$E$18:$F$18,H$18)</f>
        <v>7.2682545994971974</v>
      </c>
      <c r="I23" s="43">
        <f t="shared" si="2"/>
        <v>8.0580818992457921</v>
      </c>
      <c r="J23" s="43">
        <f t="shared" si="2"/>
        <v>8.8479091989943868</v>
      </c>
    </row>
    <row r="24" spans="1:26" x14ac:dyDescent="0.35">
      <c r="A24" s="5" t="s">
        <v>16</v>
      </c>
      <c r="B24" s="49">
        <f>189.09/1000</f>
        <v>0.18909000000000001</v>
      </c>
      <c r="C24" s="49">
        <f>1857.54/1000</f>
        <v>1.85754</v>
      </c>
      <c r="D24" s="49">
        <f>C24/GETPIVOTDATA("Suma z 2014",$A$85,"Model Industry Sector","Natural gas and petroleum systems (BTU)")*GETPIVOTDATA("Suma z 2020",$A$85,"Model Industry Sector","Natural gas and petroleum systems (BTU)")</f>
        <v>1.996070837985783</v>
      </c>
      <c r="E24" s="49">
        <f>D24/GETPIVOTDATA("Suma z 2020",$A$85,"Model Industry Sector","Natural gas and petroleum systems (BTU)")*GETPIVOTDATA("Suma z 2025",$A$85,"Model Industry Sector","Natural gas and petroleum systems (BTU)")</f>
        <v>2.1840916828767667</v>
      </c>
      <c r="F24" s="49">
        <f>E24/GETPIVOTDATA("Suma z 2025",$A$85,"Model Industry Sector","Natural gas and petroleum systems (BTU)")*GETPIVOTDATA("Suma z 2030",$A$85,"Model Industry Sector","Natural gas and petroleum systems (BTU)")</f>
        <v>2.3721125277677451</v>
      </c>
      <c r="G24" s="43">
        <f>TREND($E24:$F24,$E$18:$F$18,G$18)</f>
        <v>2.5601333726587256</v>
      </c>
      <c r="H24" s="43">
        <f t="shared" si="2"/>
        <v>2.7481542175497111</v>
      </c>
      <c r="I24" s="43">
        <f t="shared" si="2"/>
        <v>2.9361750624406824</v>
      </c>
      <c r="J24" s="43">
        <f t="shared" si="2"/>
        <v>3.1241959073316679</v>
      </c>
      <c r="K24" s="44" t="s">
        <v>21</v>
      </c>
    </row>
    <row r="25" spans="1:26" x14ac:dyDescent="0.35">
      <c r="A25" s="8" t="s">
        <v>67</v>
      </c>
      <c r="B25" s="50">
        <v>2.8818525096614228E-2</v>
      </c>
      <c r="C25" s="50">
        <v>2.8818525096614228E-2</v>
      </c>
      <c r="D25" s="50">
        <v>2.8818525096614228E-2</v>
      </c>
      <c r="E25" s="50">
        <v>2.8818525096614228E-2</v>
      </c>
      <c r="F25" s="50">
        <v>2.8818525096614228E-2</v>
      </c>
      <c r="G25" s="43">
        <f t="shared" ref="G25:G27" si="3">TREND($E25:$F25,$E$18:$F$18,G$18)</f>
        <v>2.8818525096614228E-2</v>
      </c>
      <c r="H25" s="43">
        <f t="shared" si="2"/>
        <v>2.8818525096614228E-2</v>
      </c>
      <c r="I25" s="43">
        <f t="shared" si="2"/>
        <v>2.8818525096614228E-2</v>
      </c>
      <c r="J25" s="43">
        <f t="shared" si="2"/>
        <v>2.8818525096614228E-2</v>
      </c>
      <c r="K25" s="44" t="s">
        <v>97</v>
      </c>
      <c r="L25" s="45">
        <v>28</v>
      </c>
    </row>
    <row r="26" spans="1:26" x14ac:dyDescent="0.35">
      <c r="A26" s="10" t="s">
        <v>68</v>
      </c>
      <c r="B26" s="50">
        <v>4.1591084698867737</v>
      </c>
      <c r="C26" s="50">
        <v>4.3774899999999999</v>
      </c>
      <c r="D26" s="50">
        <v>4.8514600000000003</v>
      </c>
      <c r="E26" s="50">
        <v>4.8987727002514001</v>
      </c>
      <c r="F26" s="50">
        <v>5.6886000000000001</v>
      </c>
      <c r="G26" s="43">
        <f t="shared" si="3"/>
        <v>6.4784272997486028</v>
      </c>
      <c r="H26" s="43">
        <f t="shared" si="2"/>
        <v>7.2682545994971974</v>
      </c>
      <c r="I26" s="43">
        <f t="shared" si="2"/>
        <v>8.0580818992457921</v>
      </c>
      <c r="J26" s="43">
        <f t="shared" si="2"/>
        <v>8.8479091989943868</v>
      </c>
      <c r="K26" s="44" t="s">
        <v>98</v>
      </c>
      <c r="L26" s="45">
        <v>35</v>
      </c>
    </row>
    <row r="27" spans="1:26" x14ac:dyDescent="0.35">
      <c r="A27" s="8" t="s">
        <v>69</v>
      </c>
      <c r="B27" s="50">
        <v>0</v>
      </c>
      <c r="C27" s="50">
        <v>0</v>
      </c>
      <c r="D27" s="50">
        <v>0</v>
      </c>
      <c r="E27" s="50">
        <v>0</v>
      </c>
      <c r="F27" s="50">
        <v>0</v>
      </c>
      <c r="G27" s="43">
        <f t="shared" si="3"/>
        <v>0</v>
      </c>
      <c r="H27" s="43">
        <f t="shared" si="2"/>
        <v>0</v>
      </c>
      <c r="I27" s="43">
        <f t="shared" si="2"/>
        <v>0</v>
      </c>
      <c r="J27" s="43">
        <f t="shared" si="2"/>
        <v>0</v>
      </c>
      <c r="K27" s="44" t="s">
        <v>99</v>
      </c>
      <c r="L27" s="45">
        <v>27</v>
      </c>
    </row>
    <row r="28" spans="1:26" x14ac:dyDescent="0.35">
      <c r="A28" s="11"/>
      <c r="B28" s="48"/>
      <c r="C28" s="48"/>
      <c r="D28" s="48"/>
      <c r="E28" s="48"/>
      <c r="F28" s="48"/>
      <c r="G28" s="21"/>
      <c r="H28" s="21"/>
      <c r="I28" s="21"/>
      <c r="J28" s="21"/>
    </row>
    <row r="29" spans="1:26" x14ac:dyDescent="0.35">
      <c r="A29" s="4" t="s">
        <v>2</v>
      </c>
      <c r="B29" s="51"/>
      <c r="C29" s="51"/>
      <c r="D29" s="51"/>
      <c r="E29" s="51"/>
      <c r="F29" s="51"/>
      <c r="G29" s="19"/>
      <c r="H29" s="19"/>
      <c r="I29" s="19"/>
      <c r="J29" s="19"/>
    </row>
    <row r="30" spans="1:26" x14ac:dyDescent="0.35">
      <c r="A30" s="5" t="s">
        <v>22</v>
      </c>
      <c r="B30" s="46">
        <f>6707.95/1000</f>
        <v>6.7079499999999994</v>
      </c>
      <c r="C30" s="46">
        <f>2077.98/1000</f>
        <v>2.0779800000000002</v>
      </c>
      <c r="D30" s="46">
        <f>C30/GETPIVOTDATA("Suma z 2014",$A$85,"Model Industry Sector","Iron and steel (BTU)")*GETPIVOTDATA("Suma z 2020",$A$85,"Model Industry Sector","Iron and steel (BTU)")</f>
        <v>2.2326112542351781</v>
      </c>
      <c r="E30" s="46">
        <f>D30/GETPIVOTDATA("Suma z 2020",$A$85,"Model Industry Sector","Iron and steel (BTU)")*GETPIVOTDATA("Suma z 2025",$A$85,"Model Industry Sector","Iron and steel (BTU)")</f>
        <v>2.4425924792081433</v>
      </c>
      <c r="F30" s="46">
        <f>E30/GETPIVOTDATA("Suma z 2025",$A$85,"Model Industry Sector","Iron and steel (BTU)")*GETPIVOTDATA("Suma z 2030",$A$85,"Model Industry Sector","Iron and steel (BTU)")</f>
        <v>2.6525737041811026</v>
      </c>
      <c r="G30" s="43">
        <f t="shared" ref="G30:J30" si="4">TREND($E30:$F30,$E$18:$F$18,G$18)</f>
        <v>2.862554929154058</v>
      </c>
      <c r="H30" s="43">
        <f t="shared" si="4"/>
        <v>3.0725361541270217</v>
      </c>
      <c r="I30" s="43">
        <f t="shared" si="4"/>
        <v>3.2825173790999713</v>
      </c>
      <c r="J30" s="43">
        <f t="shared" si="4"/>
        <v>3.4924986040729351</v>
      </c>
      <c r="K30" s="44" t="s">
        <v>23</v>
      </c>
    </row>
    <row r="31" spans="1:26" ht="60" customHeight="1" x14ac:dyDescent="0.35">
      <c r="A31" s="63" t="s">
        <v>27</v>
      </c>
      <c r="B31" s="52"/>
      <c r="C31" s="52"/>
      <c r="D31" s="52"/>
      <c r="E31" s="52"/>
      <c r="F31" s="52"/>
      <c r="G31" s="45"/>
      <c r="H31" s="45"/>
      <c r="I31" s="45"/>
      <c r="J31" s="45"/>
    </row>
    <row r="32" spans="1:26" x14ac:dyDescent="0.35">
      <c r="B32" s="52"/>
      <c r="C32" s="52"/>
      <c r="D32" s="52"/>
      <c r="E32" s="52"/>
      <c r="F32" s="52"/>
      <c r="G32" s="45"/>
      <c r="H32" s="45"/>
      <c r="I32" s="45"/>
      <c r="J32" s="45"/>
    </row>
    <row r="33" spans="1:12" x14ac:dyDescent="0.35">
      <c r="A33" s="4"/>
      <c r="B33" s="47"/>
      <c r="C33" s="47"/>
      <c r="D33" s="47"/>
      <c r="E33" s="47"/>
      <c r="F33" s="47"/>
      <c r="G33" s="20"/>
      <c r="H33" s="20"/>
      <c r="I33" s="20"/>
      <c r="J33" s="20"/>
    </row>
    <row r="34" spans="1:12" x14ac:dyDescent="0.35">
      <c r="A34" s="5" t="s">
        <v>4</v>
      </c>
      <c r="B34" s="48">
        <f>SUM(B38:B39)</f>
        <v>1.0079042519614776</v>
      </c>
      <c r="C34" s="48">
        <f t="shared" ref="C34:F34" si="5">SUM(C38:C39)</f>
        <v>1.3089936578395247</v>
      </c>
      <c r="D34" s="48">
        <f t="shared" si="5"/>
        <v>1.3089936578395247</v>
      </c>
      <c r="E34" s="48">
        <f t="shared" si="5"/>
        <v>1.3089936578395247</v>
      </c>
      <c r="F34" s="48">
        <f t="shared" si="5"/>
        <v>4.6898590809124023</v>
      </c>
      <c r="G34" s="43">
        <f t="shared" ref="G34:J42" si="6">TREND($E34:$F34,$E$18:$F$18,G$18)</f>
        <v>8.0707245039852751</v>
      </c>
      <c r="H34" s="43">
        <f t="shared" si="6"/>
        <v>11.451589927057967</v>
      </c>
      <c r="I34" s="43">
        <f t="shared" si="6"/>
        <v>14.832455350130886</v>
      </c>
      <c r="J34" s="43">
        <f t="shared" si="6"/>
        <v>18.213320773203804</v>
      </c>
    </row>
    <row r="35" spans="1:12" x14ac:dyDescent="0.35">
      <c r="A35" s="5" t="s">
        <v>17</v>
      </c>
      <c r="B35" s="48">
        <f>SUM(B40)</f>
        <v>0.33464465983668451</v>
      </c>
      <c r="C35" s="48">
        <f t="shared" ref="C35:F35" si="7">SUM(C40)</f>
        <v>0.33464465983668451</v>
      </c>
      <c r="D35" s="48">
        <f t="shared" si="7"/>
        <v>0.33464465983668451</v>
      </c>
      <c r="E35" s="48">
        <f t="shared" si="7"/>
        <v>0.33464465983668451</v>
      </c>
      <c r="F35" s="48">
        <f t="shared" si="7"/>
        <v>0.33464465983668451</v>
      </c>
      <c r="G35" s="43">
        <f t="shared" si="6"/>
        <v>0.33464465983668451</v>
      </c>
      <c r="H35" s="43">
        <f t="shared" si="6"/>
        <v>0.33464465983668451</v>
      </c>
      <c r="I35" s="43">
        <f t="shared" si="6"/>
        <v>0.33464465983668451</v>
      </c>
      <c r="J35" s="43">
        <f t="shared" si="6"/>
        <v>0.33464465983668451</v>
      </c>
      <c r="K35" s="44" t="s">
        <v>18</v>
      </c>
    </row>
    <row r="36" spans="1:12" x14ac:dyDescent="0.35">
      <c r="A36" s="5" t="s">
        <v>5</v>
      </c>
      <c r="B36" s="48">
        <f>SUM(B41:B42)</f>
        <v>3.0528977748180077</v>
      </c>
      <c r="C36" s="48">
        <f t="shared" ref="C36:F36" si="8">SUM(C41:C42)</f>
        <v>4.4829680703613821</v>
      </c>
      <c r="D36" s="48">
        <f t="shared" si="8"/>
        <v>5.8902094994473249</v>
      </c>
      <c r="E36" s="48">
        <f t="shared" si="8"/>
        <v>7.8147724644582688</v>
      </c>
      <c r="F36" s="48">
        <f t="shared" si="8"/>
        <v>9.0184267619131155</v>
      </c>
      <c r="G36" s="43">
        <f t="shared" si="6"/>
        <v>10.222081059367952</v>
      </c>
      <c r="H36" s="43">
        <f t="shared" si="6"/>
        <v>11.425735356822827</v>
      </c>
      <c r="I36" s="43">
        <f t="shared" si="6"/>
        <v>12.629389654277645</v>
      </c>
      <c r="J36" s="43">
        <f t="shared" si="6"/>
        <v>13.83304395173252</v>
      </c>
    </row>
    <row r="37" spans="1:12" x14ac:dyDescent="0.35">
      <c r="A37" s="5" t="s">
        <v>14</v>
      </c>
      <c r="B37" s="49">
        <f>3625.43/1000</f>
        <v>3.6254299999999997</v>
      </c>
      <c r="C37" s="53">
        <f>5663.42/1000</f>
        <v>5.6634200000000003</v>
      </c>
      <c r="D37" s="49">
        <f>C37/GETPIVOTDATA("Suma z 2014",$A$85,"Model Industry Sector","Chemicals (BTU)")*GETPIVOTDATA("Suma z 2020",$A$85,"Model Industry Sector","Chemicals (BTU)")</f>
        <v>6.0851006799896412</v>
      </c>
      <c r="E37" s="49">
        <f>D37/GETPIVOTDATA("Suma z 2020",$A$85,"Model Industry Sector","Chemicals (BTU)")*GETPIVOTDATA("Suma z 2025",$A$85,"Model Industry Sector","Chemicals (BTU)")</f>
        <v>6.6576440318190464</v>
      </c>
      <c r="F37" s="49">
        <f>E37/GETPIVOTDATA("Suma z 2025",$A$85,"Model Industry Sector","Chemicals (BTU)")*GETPIVOTDATA("Suma z 2030",$A$85,"Model Industry Sector","Chemicals (BTU)")</f>
        <v>7.2301873836484338</v>
      </c>
      <c r="G37" s="43">
        <f t="shared" si="6"/>
        <v>7.8027307354778088</v>
      </c>
      <c r="H37" s="43">
        <f t="shared" si="6"/>
        <v>8.37527408730719</v>
      </c>
      <c r="I37" s="43">
        <f t="shared" si="6"/>
        <v>8.9478174391365997</v>
      </c>
      <c r="J37" s="43">
        <f t="shared" si="6"/>
        <v>9.5203607909659809</v>
      </c>
      <c r="K37" s="44" t="s">
        <v>24</v>
      </c>
    </row>
    <row r="38" spans="1:12" x14ac:dyDescent="0.35">
      <c r="A38" s="12" t="s">
        <v>28</v>
      </c>
      <c r="B38" s="50">
        <v>0.87073517104907483</v>
      </c>
      <c r="C38" s="50">
        <v>1.1718245769271218</v>
      </c>
      <c r="D38" s="50">
        <v>1.1718245769271218</v>
      </c>
      <c r="E38" s="50">
        <v>1.1718245769271218</v>
      </c>
      <c r="F38" s="50">
        <v>4.5526899999999992</v>
      </c>
      <c r="G38" s="43">
        <f t="shared" si="6"/>
        <v>7.9335554230729031</v>
      </c>
      <c r="H38" s="43">
        <f t="shared" si="6"/>
        <v>11.314420846145595</v>
      </c>
      <c r="I38" s="43">
        <f t="shared" si="6"/>
        <v>14.695286269218514</v>
      </c>
      <c r="J38" s="43">
        <f t="shared" si="6"/>
        <v>18.076151692291432</v>
      </c>
      <c r="K38" s="44" t="s">
        <v>100</v>
      </c>
      <c r="L38" s="45">
        <v>18</v>
      </c>
    </row>
    <row r="39" spans="1:12" x14ac:dyDescent="0.35">
      <c r="A39" s="8" t="s">
        <v>29</v>
      </c>
      <c r="B39" s="50">
        <v>0.13716908091240276</v>
      </c>
      <c r="C39" s="50">
        <v>0.13716908091240276</v>
      </c>
      <c r="D39" s="50">
        <v>0.13716908091240276</v>
      </c>
      <c r="E39" s="50">
        <v>0.13716908091240276</v>
      </c>
      <c r="F39" s="50">
        <v>0.13716908091240276</v>
      </c>
      <c r="G39" s="43">
        <f t="shared" si="6"/>
        <v>0.13716908091240276</v>
      </c>
      <c r="H39" s="43">
        <f t="shared" si="6"/>
        <v>0.13716908091240276</v>
      </c>
      <c r="I39" s="43">
        <f t="shared" si="6"/>
        <v>0.13716908091240276</v>
      </c>
      <c r="J39" s="43">
        <f t="shared" si="6"/>
        <v>0.13716908091240276</v>
      </c>
      <c r="K39" s="44" t="s">
        <v>101</v>
      </c>
      <c r="L39" s="45">
        <v>30</v>
      </c>
    </row>
    <row r="40" spans="1:12" x14ac:dyDescent="0.35">
      <c r="A40" s="8" t="s">
        <v>30</v>
      </c>
      <c r="B40" s="50">
        <v>0.33464465983668451</v>
      </c>
      <c r="C40" s="50">
        <v>0.33464465983668451</v>
      </c>
      <c r="D40" s="50">
        <v>0.33464465983668451</v>
      </c>
      <c r="E40" s="50">
        <v>0.33464465983668451</v>
      </c>
      <c r="F40" s="50">
        <v>0.33464465983668451</v>
      </c>
      <c r="G40" s="43">
        <f t="shared" si="6"/>
        <v>0.33464465983668451</v>
      </c>
      <c r="H40" s="43">
        <f t="shared" si="6"/>
        <v>0.33464465983668451</v>
      </c>
      <c r="I40" s="43">
        <f t="shared" si="6"/>
        <v>0.33464465983668451</v>
      </c>
      <c r="J40" s="43">
        <f t="shared" si="6"/>
        <v>0.33464465983668451</v>
      </c>
      <c r="K40" s="44" t="s">
        <v>102</v>
      </c>
      <c r="L40" s="45">
        <v>29</v>
      </c>
    </row>
    <row r="41" spans="1:12" x14ac:dyDescent="0.35">
      <c r="A41" s="12" t="s">
        <v>31</v>
      </c>
      <c r="B41" s="50">
        <v>0</v>
      </c>
      <c r="C41" s="50">
        <v>0</v>
      </c>
      <c r="D41" s="50">
        <v>0</v>
      </c>
      <c r="E41" s="50">
        <v>0</v>
      </c>
      <c r="F41" s="50">
        <v>0</v>
      </c>
      <c r="G41" s="43">
        <f t="shared" si="6"/>
        <v>0</v>
      </c>
      <c r="H41" s="43">
        <f t="shared" si="6"/>
        <v>0</v>
      </c>
      <c r="I41" s="43">
        <f t="shared" si="6"/>
        <v>0</v>
      </c>
      <c r="J41" s="43">
        <f t="shared" si="6"/>
        <v>0</v>
      </c>
      <c r="K41" s="44" t="s">
        <v>103</v>
      </c>
      <c r="L41" s="45">
        <v>37</v>
      </c>
    </row>
    <row r="42" spans="1:12" x14ac:dyDescent="0.35">
      <c r="A42" s="12" t="s">
        <v>32</v>
      </c>
      <c r="B42" s="50">
        <v>3.0528977748180077</v>
      </c>
      <c r="C42" s="50">
        <v>4.4829680703613821</v>
      </c>
      <c r="D42" s="50">
        <v>5.8902094994473249</v>
      </c>
      <c r="E42" s="50">
        <v>7.8147724644582688</v>
      </c>
      <c r="F42" s="50">
        <v>9.0184267619131155</v>
      </c>
      <c r="G42" s="43">
        <f t="shared" si="6"/>
        <v>10.222081059367952</v>
      </c>
      <c r="H42" s="43">
        <f t="shared" si="6"/>
        <v>11.425735356822827</v>
      </c>
      <c r="I42" s="43">
        <f t="shared" si="6"/>
        <v>12.629389654277645</v>
      </c>
      <c r="J42" s="43">
        <f t="shared" si="6"/>
        <v>13.83304395173252</v>
      </c>
      <c r="K42" s="44" t="s">
        <v>104</v>
      </c>
      <c r="L42" s="45">
        <v>14</v>
      </c>
    </row>
    <row r="43" spans="1:12" x14ac:dyDescent="0.35">
      <c r="A43" s="12"/>
      <c r="B43" s="54"/>
      <c r="C43" s="54"/>
      <c r="D43" s="54"/>
      <c r="E43" s="54"/>
      <c r="F43" s="54"/>
      <c r="G43" s="23"/>
      <c r="H43" s="23"/>
      <c r="I43" s="23"/>
      <c r="J43" s="23"/>
    </row>
    <row r="44" spans="1:12" x14ac:dyDescent="0.35">
      <c r="A44" s="4" t="s">
        <v>3</v>
      </c>
      <c r="B44" s="55"/>
      <c r="C44" s="55"/>
      <c r="D44" s="55"/>
      <c r="E44" s="55"/>
      <c r="F44" s="55"/>
      <c r="G44" s="13"/>
      <c r="H44" s="13"/>
      <c r="I44" s="13"/>
      <c r="J44" s="13"/>
    </row>
    <row r="45" spans="1:12" x14ac:dyDescent="0.35">
      <c r="A45" s="5" t="s">
        <v>7</v>
      </c>
      <c r="B45" s="56">
        <f>SUM(B46)</f>
        <v>7.8993991019823335</v>
      </c>
      <c r="C45" s="56">
        <f t="shared" ref="C45:F45" si="9">SUM(C46)</f>
        <v>7.5774800163216112</v>
      </c>
      <c r="D45" s="56">
        <f t="shared" si="9"/>
        <v>7.4908094932591096</v>
      </c>
      <c r="E45" s="56">
        <f t="shared" si="9"/>
        <v>7.3298499504287484</v>
      </c>
      <c r="F45" s="56">
        <f t="shared" si="9"/>
        <v>7.2803239372501753</v>
      </c>
      <c r="G45" s="43">
        <f t="shared" ref="G45:J46" si="10">TREND($E45:$F45,$E$18:$F$18,G$18)</f>
        <v>7.2307979240716023</v>
      </c>
      <c r="H45" s="43">
        <f t="shared" si="10"/>
        <v>7.181271910893031</v>
      </c>
      <c r="I45" s="43">
        <f t="shared" si="10"/>
        <v>7.1317458977144561</v>
      </c>
      <c r="J45" s="43">
        <f t="shared" si="10"/>
        <v>7.0822198845358848</v>
      </c>
    </row>
    <row r="46" spans="1:12" x14ac:dyDescent="0.35">
      <c r="A46" s="12" t="s">
        <v>36</v>
      </c>
      <c r="B46" s="57">
        <v>7.8993991019823335</v>
      </c>
      <c r="C46" s="57">
        <v>7.5774800163216112</v>
      </c>
      <c r="D46" s="57">
        <v>7.4908094932591096</v>
      </c>
      <c r="E46" s="57">
        <v>7.3298499504287484</v>
      </c>
      <c r="F46" s="57">
        <v>7.2803239372501753</v>
      </c>
      <c r="G46" s="43">
        <f t="shared" si="10"/>
        <v>7.2307979240716023</v>
      </c>
      <c r="H46" s="43">
        <f t="shared" si="10"/>
        <v>7.181271910893031</v>
      </c>
      <c r="I46" s="43">
        <f t="shared" si="10"/>
        <v>7.1317458977144561</v>
      </c>
      <c r="J46" s="43">
        <f t="shared" si="10"/>
        <v>7.0822198845358848</v>
      </c>
      <c r="K46" s="44" t="s">
        <v>105</v>
      </c>
      <c r="L46" s="45">
        <v>36</v>
      </c>
    </row>
    <row r="47" spans="1:12" x14ac:dyDescent="0.35">
      <c r="A47" s="12"/>
      <c r="B47" s="55"/>
      <c r="C47" s="55"/>
      <c r="D47" s="55"/>
      <c r="E47" s="55"/>
      <c r="F47" s="55"/>
      <c r="G47" s="13"/>
      <c r="H47" s="13"/>
      <c r="I47" s="13"/>
      <c r="J47" s="13"/>
    </row>
    <row r="48" spans="1:12" x14ac:dyDescent="0.35">
      <c r="A48" s="4" t="s">
        <v>8</v>
      </c>
      <c r="B48" s="55"/>
      <c r="C48" s="55"/>
      <c r="D48" s="55"/>
      <c r="E48" s="55"/>
      <c r="F48" s="55"/>
      <c r="G48" s="13"/>
      <c r="H48" s="13"/>
      <c r="I48" s="13"/>
      <c r="J48" s="13"/>
    </row>
    <row r="49" spans="1:12" x14ac:dyDescent="0.35">
      <c r="A49" s="14" t="s">
        <v>9</v>
      </c>
      <c r="B49" s="56">
        <f>SUM(B51:B52)</f>
        <v>1.1084210982264011</v>
      </c>
      <c r="C49" s="56">
        <f t="shared" ref="C49:F49" si="11">SUM(C51:C52)</f>
        <v>1.08023</v>
      </c>
      <c r="D49" s="56">
        <f t="shared" si="11"/>
        <v>1.07494</v>
      </c>
      <c r="E49" s="56">
        <f t="shared" si="11"/>
        <v>1.0602499999999999</v>
      </c>
      <c r="F49" s="56">
        <f t="shared" si="11"/>
        <v>1.04556</v>
      </c>
      <c r="G49" s="43">
        <f t="shared" ref="G49:J55" si="12">TREND($E49:$F49,$E$18:$F$18,G$18)</f>
        <v>1.0308700000000002</v>
      </c>
      <c r="H49" s="43">
        <f t="shared" si="12"/>
        <v>1.0161800000000003</v>
      </c>
      <c r="I49" s="43">
        <f t="shared" si="12"/>
        <v>1.0014900000000004</v>
      </c>
      <c r="J49" s="43">
        <f t="shared" si="12"/>
        <v>0.98680000000000057</v>
      </c>
    </row>
    <row r="50" spans="1:12" x14ac:dyDescent="0.35">
      <c r="A50" s="15" t="s">
        <v>10</v>
      </c>
      <c r="B50" s="56">
        <f>SUM(B53:B55)</f>
        <v>7.5306502639510731</v>
      </c>
      <c r="C50" s="56">
        <f t="shared" ref="C50:F50" si="13">SUM(C53:C55)</f>
        <v>7.6357300000000006</v>
      </c>
      <c r="D50" s="56">
        <f t="shared" si="13"/>
        <v>8.020150000000001</v>
      </c>
      <c r="E50" s="56">
        <f t="shared" si="13"/>
        <v>8.2810450000000007</v>
      </c>
      <c r="F50" s="56">
        <f t="shared" si="13"/>
        <v>8.5419400000000003</v>
      </c>
      <c r="G50" s="43">
        <f t="shared" si="12"/>
        <v>8.8028350000000017</v>
      </c>
      <c r="H50" s="43">
        <f t="shared" si="12"/>
        <v>9.0637299999999925</v>
      </c>
      <c r="I50" s="43">
        <f t="shared" si="12"/>
        <v>9.3246249999999975</v>
      </c>
      <c r="J50" s="43">
        <f t="shared" si="12"/>
        <v>9.5855200000000025</v>
      </c>
    </row>
    <row r="51" spans="1:12" x14ac:dyDescent="0.35">
      <c r="A51" s="10" t="s">
        <v>37</v>
      </c>
      <c r="B51" s="57">
        <v>1.1084210982264011</v>
      </c>
      <c r="C51" s="57">
        <v>1.08023</v>
      </c>
      <c r="D51" s="57">
        <v>1.07494</v>
      </c>
      <c r="E51" s="57">
        <v>1.0602499999999999</v>
      </c>
      <c r="F51" s="57">
        <v>1.04556</v>
      </c>
      <c r="G51" s="43">
        <f t="shared" si="12"/>
        <v>1.0308700000000002</v>
      </c>
      <c r="H51" s="43">
        <f t="shared" si="12"/>
        <v>1.0161800000000003</v>
      </c>
      <c r="I51" s="43">
        <f t="shared" si="12"/>
        <v>1.0014900000000004</v>
      </c>
      <c r="J51" s="43">
        <f t="shared" si="12"/>
        <v>0.98680000000000057</v>
      </c>
      <c r="K51" s="44" t="s">
        <v>106</v>
      </c>
      <c r="L51" s="45">
        <v>41</v>
      </c>
    </row>
    <row r="52" spans="1:12" x14ac:dyDescent="0.35">
      <c r="A52" s="12" t="s">
        <v>38</v>
      </c>
      <c r="B52" s="57">
        <v>0</v>
      </c>
      <c r="C52" s="57">
        <v>0</v>
      </c>
      <c r="D52" s="57">
        <v>0</v>
      </c>
      <c r="E52" s="57">
        <v>0</v>
      </c>
      <c r="F52" s="57">
        <v>0</v>
      </c>
      <c r="G52" s="43">
        <f t="shared" si="12"/>
        <v>0</v>
      </c>
      <c r="H52" s="43">
        <f t="shared" si="12"/>
        <v>0</v>
      </c>
      <c r="I52" s="43">
        <f t="shared" si="12"/>
        <v>0</v>
      </c>
      <c r="J52" s="43">
        <f t="shared" si="12"/>
        <v>0</v>
      </c>
      <c r="K52" s="44" t="s">
        <v>107</v>
      </c>
      <c r="L52" s="45">
        <v>32</v>
      </c>
    </row>
    <row r="53" spans="1:12" x14ac:dyDescent="0.35">
      <c r="A53" s="10" t="s">
        <v>39</v>
      </c>
      <c r="B53" s="57">
        <v>1.1004483738661923</v>
      </c>
      <c r="C53" s="57">
        <v>1.1782600000000003</v>
      </c>
      <c r="D53" s="57">
        <v>1.2442299999999999</v>
      </c>
      <c r="E53" s="57">
        <v>1.2987649999999999</v>
      </c>
      <c r="F53" s="57">
        <v>1.3532999999999999</v>
      </c>
      <c r="G53" s="43">
        <f t="shared" si="12"/>
        <v>1.4078349999999986</v>
      </c>
      <c r="H53" s="43">
        <f t="shared" si="12"/>
        <v>1.4623699999999999</v>
      </c>
      <c r="I53" s="43">
        <f t="shared" si="12"/>
        <v>1.5169050000000013</v>
      </c>
      <c r="J53" s="43">
        <f t="shared" si="12"/>
        <v>1.5714399999999991</v>
      </c>
      <c r="K53" s="44" t="s">
        <v>108</v>
      </c>
      <c r="L53" s="45">
        <v>24</v>
      </c>
    </row>
    <row r="54" spans="1:12" x14ac:dyDescent="0.35">
      <c r="A54" s="10" t="s">
        <v>40</v>
      </c>
      <c r="B54" s="57">
        <v>6.4302018900848807</v>
      </c>
      <c r="C54" s="57">
        <v>6.4574699999999998</v>
      </c>
      <c r="D54" s="57">
        <v>6.7759200000000002</v>
      </c>
      <c r="E54" s="57">
        <v>6.9822800000000012</v>
      </c>
      <c r="F54" s="57">
        <v>7.1886400000000004</v>
      </c>
      <c r="G54" s="43">
        <f t="shared" si="12"/>
        <v>7.394999999999996</v>
      </c>
      <c r="H54" s="43">
        <f t="shared" si="12"/>
        <v>7.6013599999999997</v>
      </c>
      <c r="I54" s="43">
        <f t="shared" si="12"/>
        <v>7.8077199999999891</v>
      </c>
      <c r="J54" s="43">
        <f t="shared" si="12"/>
        <v>8.0140799999999928</v>
      </c>
      <c r="K54" s="44" t="s">
        <v>109</v>
      </c>
      <c r="L54" s="45">
        <v>20</v>
      </c>
    </row>
    <row r="55" spans="1:12" x14ac:dyDescent="0.35">
      <c r="A55" s="12" t="s">
        <v>41</v>
      </c>
      <c r="B55" s="57">
        <v>0</v>
      </c>
      <c r="C55" s="57">
        <v>0</v>
      </c>
      <c r="D55" s="57">
        <v>0</v>
      </c>
      <c r="E55" s="57">
        <v>0</v>
      </c>
      <c r="F55" s="57">
        <v>0</v>
      </c>
      <c r="G55" s="43">
        <f t="shared" si="12"/>
        <v>0</v>
      </c>
      <c r="H55" s="43">
        <f t="shared" si="12"/>
        <v>0</v>
      </c>
      <c r="I55" s="43">
        <f t="shared" si="12"/>
        <v>0</v>
      </c>
      <c r="J55" s="43">
        <f t="shared" si="12"/>
        <v>0</v>
      </c>
      <c r="K55" s="44" t="s">
        <v>110</v>
      </c>
      <c r="L55" s="45">
        <v>31</v>
      </c>
    </row>
    <row r="56" spans="1:12" x14ac:dyDescent="0.35">
      <c r="A56" s="40"/>
      <c r="B56" s="57"/>
      <c r="C56" s="57"/>
      <c r="D56" s="57"/>
      <c r="E56" s="57"/>
      <c r="F56" s="57"/>
      <c r="G56" s="32"/>
      <c r="H56" s="32"/>
      <c r="I56" s="32"/>
      <c r="J56" s="32"/>
    </row>
    <row r="57" spans="1:12" x14ac:dyDescent="0.35">
      <c r="A57" s="39" t="s">
        <v>91</v>
      </c>
      <c r="B57" s="57"/>
      <c r="C57" s="57"/>
      <c r="D57" s="57"/>
      <c r="E57" s="57"/>
      <c r="F57" s="57"/>
      <c r="G57" s="32"/>
      <c r="H57" s="32"/>
      <c r="I57" s="32"/>
      <c r="J57" s="32"/>
    </row>
    <row r="58" spans="1:12" x14ac:dyDescent="0.35">
      <c r="A58" s="41" t="s">
        <v>92</v>
      </c>
      <c r="B58" s="56">
        <f>SUM(B60:B62)</f>
        <v>22.015392914677729</v>
      </c>
      <c r="C58" s="56">
        <f t="shared" ref="C58:F58" si="14">SUM(C60:C62)</f>
        <v>22.617636961999999</v>
      </c>
      <c r="D58" s="56">
        <f t="shared" si="14"/>
        <v>22.745406962000004</v>
      </c>
      <c r="E58" s="56">
        <f t="shared" si="14"/>
        <v>22.817516961999999</v>
      </c>
      <c r="F58" s="56">
        <f t="shared" si="14"/>
        <v>23.079046962000003</v>
      </c>
      <c r="G58" s="43">
        <f t="shared" ref="G58:J66" si="15">TREND($E58:$F58,$E$18:$F$18,G$18)</f>
        <v>23.340576962000014</v>
      </c>
      <c r="H58" s="43">
        <f t="shared" si="15"/>
        <v>23.602106962000008</v>
      </c>
      <c r="I58" s="43">
        <f t="shared" si="15"/>
        <v>23.863636962000015</v>
      </c>
      <c r="J58" s="43">
        <f t="shared" si="15"/>
        <v>24.125166962000023</v>
      </c>
    </row>
    <row r="59" spans="1:12" x14ac:dyDescent="0.35">
      <c r="A59" s="41" t="s">
        <v>93</v>
      </c>
      <c r="B59" s="56">
        <f>SUM(B63:B66)</f>
        <v>12.342445927906818</v>
      </c>
      <c r="C59" s="56">
        <f t="shared" ref="C59:F59" si="16">SUM(C63:C66)</f>
        <v>12.827599064000001</v>
      </c>
      <c r="D59" s="56">
        <f t="shared" si="16"/>
        <v>13.081209064000001</v>
      </c>
      <c r="E59" s="56">
        <f t="shared" si="16"/>
        <v>13.369314064000003</v>
      </c>
      <c r="F59" s="56">
        <f t="shared" si="16"/>
        <v>13.657419064000001</v>
      </c>
      <c r="G59" s="43">
        <f t="shared" si="15"/>
        <v>13.945524064000011</v>
      </c>
      <c r="H59" s="43">
        <f t="shared" si="15"/>
        <v>14.233629064000013</v>
      </c>
      <c r="I59" s="43">
        <f t="shared" si="15"/>
        <v>14.521734064000015</v>
      </c>
      <c r="J59" s="43">
        <f t="shared" si="15"/>
        <v>14.809839064000002</v>
      </c>
    </row>
    <row r="60" spans="1:12" x14ac:dyDescent="0.35">
      <c r="A60" s="8" t="s">
        <v>49</v>
      </c>
      <c r="B60" s="57">
        <v>7.1606961999999996E-2</v>
      </c>
      <c r="C60" s="57">
        <v>7.1606961999999996E-2</v>
      </c>
      <c r="D60" s="57">
        <v>7.1606961999999996E-2</v>
      </c>
      <c r="E60" s="57">
        <v>7.1606961999999996E-2</v>
      </c>
      <c r="F60" s="57">
        <v>7.1606961999999996E-2</v>
      </c>
      <c r="G60" s="43">
        <f t="shared" si="15"/>
        <v>7.1606961999999996E-2</v>
      </c>
      <c r="H60" s="43">
        <f t="shared" si="15"/>
        <v>7.1606961999999996E-2</v>
      </c>
      <c r="I60" s="43">
        <f t="shared" si="15"/>
        <v>7.1606961999999996E-2</v>
      </c>
      <c r="J60" s="43">
        <f t="shared" si="15"/>
        <v>7.1606961999999996E-2</v>
      </c>
      <c r="K60" s="44" t="s">
        <v>111</v>
      </c>
      <c r="L60" s="45">
        <v>26</v>
      </c>
    </row>
    <row r="61" spans="1:12" x14ac:dyDescent="0.35">
      <c r="A61" s="8" t="s">
        <v>50</v>
      </c>
      <c r="B61" s="57">
        <v>16.782154999999996</v>
      </c>
      <c r="C61" s="57">
        <v>16.829509999999999</v>
      </c>
      <c r="D61" s="57">
        <v>16.849770000000003</v>
      </c>
      <c r="E61" s="57">
        <v>16.802415</v>
      </c>
      <c r="F61" s="57">
        <v>16.944480000000002</v>
      </c>
      <c r="G61" s="43">
        <f t="shared" si="15"/>
        <v>17.086545000000001</v>
      </c>
      <c r="H61" s="43">
        <f t="shared" si="15"/>
        <v>17.228610000000003</v>
      </c>
      <c r="I61" s="43">
        <f t="shared" si="15"/>
        <v>17.370675000000006</v>
      </c>
      <c r="J61" s="43">
        <f t="shared" si="15"/>
        <v>17.512740000000008</v>
      </c>
      <c r="K61" s="44" t="s">
        <v>112</v>
      </c>
      <c r="L61" s="45">
        <v>34</v>
      </c>
    </row>
    <row r="62" spans="1:12" x14ac:dyDescent="0.35">
      <c r="A62" s="8" t="s">
        <v>51</v>
      </c>
      <c r="B62" s="57">
        <v>5.1616309526777329</v>
      </c>
      <c r="C62" s="57">
        <v>5.71652</v>
      </c>
      <c r="D62" s="57">
        <v>5.8240299999999987</v>
      </c>
      <c r="E62" s="57">
        <v>5.9434950000000004</v>
      </c>
      <c r="F62" s="57">
        <v>6.0629600000000003</v>
      </c>
      <c r="G62" s="43">
        <f t="shared" si="15"/>
        <v>6.1824250000000021</v>
      </c>
      <c r="H62" s="43">
        <f t="shared" si="15"/>
        <v>6.3018900000000002</v>
      </c>
      <c r="I62" s="43">
        <f t="shared" si="15"/>
        <v>6.4213549999999984</v>
      </c>
      <c r="J62" s="43">
        <f t="shared" si="15"/>
        <v>6.5408200000000036</v>
      </c>
      <c r="K62" s="44" t="s">
        <v>113</v>
      </c>
      <c r="L62" s="45">
        <v>40</v>
      </c>
    </row>
    <row r="63" spans="1:12" x14ac:dyDescent="0.35">
      <c r="A63" s="8" t="s">
        <v>54</v>
      </c>
      <c r="B63" s="57">
        <v>0</v>
      </c>
      <c r="C63" s="57">
        <v>0</v>
      </c>
      <c r="D63" s="57">
        <v>0</v>
      </c>
      <c r="E63" s="57">
        <v>0</v>
      </c>
      <c r="F63" s="57">
        <v>0</v>
      </c>
      <c r="G63" s="43">
        <f t="shared" si="15"/>
        <v>0</v>
      </c>
      <c r="H63" s="43">
        <f t="shared" si="15"/>
        <v>0</v>
      </c>
      <c r="I63" s="43">
        <f t="shared" si="15"/>
        <v>0</v>
      </c>
      <c r="J63" s="43">
        <f t="shared" si="15"/>
        <v>0</v>
      </c>
      <c r="K63" s="44" t="s">
        <v>114</v>
      </c>
      <c r="L63" s="45">
        <v>17</v>
      </c>
    </row>
    <row r="64" spans="1:12" x14ac:dyDescent="0.35">
      <c r="A64" s="8" t="s">
        <v>55</v>
      </c>
      <c r="B64" s="57">
        <v>9.1281249594875025</v>
      </c>
      <c r="C64" s="57">
        <v>9.2973400000000002</v>
      </c>
      <c r="D64" s="57">
        <v>9.5023</v>
      </c>
      <c r="E64" s="57">
        <v>9.714735000000001</v>
      </c>
      <c r="F64" s="57">
        <v>9.9271700000000003</v>
      </c>
      <c r="G64" s="43">
        <f t="shared" si="15"/>
        <v>10.139605000000003</v>
      </c>
      <c r="H64" s="43">
        <f t="shared" si="15"/>
        <v>10.352040000000002</v>
      </c>
      <c r="I64" s="43">
        <f t="shared" si="15"/>
        <v>10.564475000000002</v>
      </c>
      <c r="J64" s="43">
        <f t="shared" si="15"/>
        <v>10.776910000000001</v>
      </c>
      <c r="K64" s="44" t="s">
        <v>115</v>
      </c>
      <c r="L64" s="45">
        <v>19</v>
      </c>
    </row>
    <row r="65" spans="1:12" x14ac:dyDescent="0.35">
      <c r="A65" s="8" t="s">
        <v>56</v>
      </c>
      <c r="B65" s="57">
        <v>0.142409064</v>
      </c>
      <c r="C65" s="57">
        <v>0.142409064</v>
      </c>
      <c r="D65" s="57">
        <v>0.142409064</v>
      </c>
      <c r="E65" s="57">
        <v>0.142409064</v>
      </c>
      <c r="F65" s="57">
        <v>0.142409064</v>
      </c>
      <c r="G65" s="43">
        <f t="shared" si="15"/>
        <v>0.142409064</v>
      </c>
      <c r="H65" s="43">
        <f t="shared" si="15"/>
        <v>0.142409064</v>
      </c>
      <c r="I65" s="43">
        <f t="shared" si="15"/>
        <v>0.142409064</v>
      </c>
      <c r="J65" s="43">
        <f t="shared" si="15"/>
        <v>0.142409064</v>
      </c>
      <c r="K65" s="44" t="s">
        <v>116</v>
      </c>
      <c r="L65" s="45">
        <v>25</v>
      </c>
    </row>
    <row r="66" spans="1:12" x14ac:dyDescent="0.35">
      <c r="A66" s="8" t="s">
        <v>58</v>
      </c>
      <c r="B66" s="57">
        <v>3.0719119044193146</v>
      </c>
      <c r="C66" s="57">
        <v>3.3878499999999998</v>
      </c>
      <c r="D66" s="57">
        <v>3.4365000000000001</v>
      </c>
      <c r="E66" s="57">
        <v>3.5121700000000007</v>
      </c>
      <c r="F66" s="57">
        <v>3.5878400000000004</v>
      </c>
      <c r="G66" s="43">
        <f t="shared" si="15"/>
        <v>3.6635100000000023</v>
      </c>
      <c r="H66" s="43">
        <f t="shared" si="15"/>
        <v>3.7391800000000046</v>
      </c>
      <c r="I66" s="43">
        <f t="shared" si="15"/>
        <v>3.8148500000000034</v>
      </c>
      <c r="J66" s="43">
        <f t="shared" si="15"/>
        <v>3.8905200000000022</v>
      </c>
      <c r="K66" s="44" t="s">
        <v>117</v>
      </c>
      <c r="L66" s="45">
        <v>39</v>
      </c>
    </row>
    <row r="67" spans="1:12" x14ac:dyDescent="0.35">
      <c r="A67" s="40"/>
      <c r="B67" s="57"/>
      <c r="C67" s="57"/>
      <c r="D67" s="57"/>
      <c r="E67" s="57"/>
      <c r="F67" s="57"/>
      <c r="G67" s="32"/>
      <c r="H67" s="32"/>
      <c r="I67" s="32"/>
      <c r="J67" s="32"/>
    </row>
    <row r="68" spans="1:12" x14ac:dyDescent="0.35">
      <c r="A68" s="16" t="s">
        <v>11</v>
      </c>
      <c r="B68" s="58"/>
      <c r="C68" s="58"/>
      <c r="D68" s="58"/>
      <c r="E68" s="58"/>
      <c r="F68" s="58"/>
      <c r="G68" s="59"/>
      <c r="H68" s="59"/>
      <c r="I68" s="59"/>
      <c r="J68" s="59"/>
    </row>
    <row r="69" spans="1:12" x14ac:dyDescent="0.35">
      <c r="A69" s="15" t="s">
        <v>12</v>
      </c>
      <c r="B69" s="56">
        <f>SUM(B71:B76)</f>
        <v>2.2049930117922986E-2</v>
      </c>
      <c r="C69" s="56">
        <f t="shared" ref="C69:F69" si="17">SUM(C71:C76)</f>
        <v>1.8996957617351429E-2</v>
      </c>
      <c r="D69" s="56">
        <f t="shared" si="17"/>
        <v>1.7048551707879493E-2</v>
      </c>
      <c r="E69" s="56">
        <f t="shared" si="17"/>
        <v>1.445067716191689E-2</v>
      </c>
      <c r="F69" s="56">
        <f t="shared" si="17"/>
        <v>1.2015169775076995E-2</v>
      </c>
      <c r="G69" s="43">
        <f t="shared" ref="G69:J76" si="18">TREND($E69:$F69,$E$18:$F$18,G$18)</f>
        <v>9.5796623882370424E-3</v>
      </c>
      <c r="H69" s="43">
        <f t="shared" si="18"/>
        <v>7.1441550013972011E-3</v>
      </c>
      <c r="I69" s="43">
        <f t="shared" si="18"/>
        <v>4.7086476145572487E-3</v>
      </c>
      <c r="J69" s="43">
        <f t="shared" si="18"/>
        <v>2.2731402277174073E-3</v>
      </c>
    </row>
    <row r="70" spans="1:12" x14ac:dyDescent="0.35">
      <c r="A70" s="15" t="s">
        <v>15</v>
      </c>
      <c r="B70" s="60">
        <f>4780.62/1000</f>
        <v>4.7806199999999999</v>
      </c>
      <c r="C70" s="60">
        <f>6253.04/1000</f>
        <v>6.2530400000000004</v>
      </c>
      <c r="D70" s="60">
        <f>C70/GETPIVOTDATA("Suma z 2014",$A$85,"Model Industry Sector","Other industries (BTU)")*GETPIVOTDATA("Suma z 2020",$A$85,"Model Industry Sector","Other industries (BTU)")</f>
        <v>6.7186196865641783</v>
      </c>
      <c r="E70" s="60">
        <f>D70/GETPIVOTDATA("Suma z 2020",$A$85,"Model Industry Sector","Other industries (BTU)")*GETPIVOTDATA("Suma z 2025",$A$85,"Model Industry Sector","Other industries (BTU)")</f>
        <v>7.3507683055119841</v>
      </c>
      <c r="F70" s="60">
        <f>E70/GETPIVOTDATA("Suma z 2025",$A$85,"Model Industry Sector","Other industries (BTU)")*GETPIVOTDATA("Suma z 2030",$A$85,"Model Industry Sector","Other industries (BTU)")</f>
        <v>7.9829169244597704</v>
      </c>
      <c r="G70" s="43">
        <f t="shared" si="18"/>
        <v>8.6150655434075532</v>
      </c>
      <c r="H70" s="43">
        <f t="shared" si="18"/>
        <v>9.2472141623553341</v>
      </c>
      <c r="I70" s="43">
        <f t="shared" si="18"/>
        <v>9.8793627813031151</v>
      </c>
      <c r="J70" s="43">
        <f t="shared" si="18"/>
        <v>10.511511400250896</v>
      </c>
      <c r="K70" s="44" t="s">
        <v>25</v>
      </c>
    </row>
    <row r="71" spans="1:12" x14ac:dyDescent="0.35">
      <c r="A71" s="8" t="s">
        <v>42</v>
      </c>
      <c r="B71" s="50">
        <v>0</v>
      </c>
      <c r="C71" s="50">
        <v>0</v>
      </c>
      <c r="D71" s="50">
        <v>0</v>
      </c>
      <c r="E71" s="50">
        <v>0</v>
      </c>
      <c r="F71" s="50">
        <v>0</v>
      </c>
      <c r="G71" s="43">
        <f t="shared" si="18"/>
        <v>0</v>
      </c>
      <c r="H71" s="43">
        <f t="shared" si="18"/>
        <v>0</v>
      </c>
      <c r="I71" s="43">
        <f t="shared" si="18"/>
        <v>0</v>
      </c>
      <c r="J71" s="43">
        <f t="shared" si="18"/>
        <v>0</v>
      </c>
      <c r="K71" s="44" t="s">
        <v>118</v>
      </c>
      <c r="L71" s="45">
        <v>42</v>
      </c>
    </row>
    <row r="72" spans="1:12" x14ac:dyDescent="0.35">
      <c r="A72" s="8" t="s">
        <v>43</v>
      </c>
      <c r="B72" s="50">
        <v>0</v>
      </c>
      <c r="C72" s="50">
        <v>0</v>
      </c>
      <c r="D72" s="50">
        <v>0</v>
      </c>
      <c r="E72" s="50">
        <v>0</v>
      </c>
      <c r="F72" s="50">
        <v>0</v>
      </c>
      <c r="G72" s="43">
        <f t="shared" si="18"/>
        <v>0</v>
      </c>
      <c r="H72" s="43">
        <f t="shared" si="18"/>
        <v>0</v>
      </c>
      <c r="I72" s="43">
        <f t="shared" si="18"/>
        <v>0</v>
      </c>
      <c r="J72" s="43">
        <f t="shared" si="18"/>
        <v>0</v>
      </c>
      <c r="K72" s="44" t="s">
        <v>119</v>
      </c>
      <c r="L72" s="45">
        <v>38</v>
      </c>
    </row>
    <row r="73" spans="1:12" x14ac:dyDescent="0.35">
      <c r="A73" s="8" t="s">
        <v>44</v>
      </c>
      <c r="B73" s="50">
        <v>1.3036363636363625E-4</v>
      </c>
      <c r="C73" s="50">
        <v>0</v>
      </c>
      <c r="D73" s="50">
        <v>0</v>
      </c>
      <c r="E73" s="50">
        <v>0</v>
      </c>
      <c r="F73" s="50">
        <v>0</v>
      </c>
      <c r="G73" s="43">
        <f t="shared" si="18"/>
        <v>0</v>
      </c>
      <c r="H73" s="43">
        <f t="shared" si="18"/>
        <v>0</v>
      </c>
      <c r="I73" s="43">
        <f t="shared" si="18"/>
        <v>0</v>
      </c>
      <c r="J73" s="43">
        <f t="shared" si="18"/>
        <v>0</v>
      </c>
      <c r="K73" s="44" t="s">
        <v>120</v>
      </c>
      <c r="L73" s="45">
        <v>33</v>
      </c>
    </row>
    <row r="74" spans="1:12" x14ac:dyDescent="0.35">
      <c r="A74" s="8" t="s">
        <v>45</v>
      </c>
      <c r="B74" s="50">
        <v>0</v>
      </c>
      <c r="C74" s="50">
        <v>0</v>
      </c>
      <c r="D74" s="50">
        <v>0</v>
      </c>
      <c r="E74" s="50">
        <v>0</v>
      </c>
      <c r="F74" s="50">
        <v>0</v>
      </c>
      <c r="G74" s="43">
        <f t="shared" si="18"/>
        <v>0</v>
      </c>
      <c r="H74" s="43">
        <f t="shared" si="18"/>
        <v>0</v>
      </c>
      <c r="I74" s="43">
        <f t="shared" si="18"/>
        <v>0</v>
      </c>
      <c r="J74" s="43">
        <f t="shared" si="18"/>
        <v>0</v>
      </c>
      <c r="K74" s="44" t="s">
        <v>121</v>
      </c>
      <c r="L74" s="45">
        <v>23</v>
      </c>
    </row>
    <row r="75" spans="1:12" x14ac:dyDescent="0.35">
      <c r="A75" s="8" t="s">
        <v>46</v>
      </c>
      <c r="B75" s="50">
        <v>0</v>
      </c>
      <c r="C75" s="50">
        <v>0</v>
      </c>
      <c r="D75" s="50">
        <v>0</v>
      </c>
      <c r="E75" s="50">
        <v>0</v>
      </c>
      <c r="F75" s="50">
        <v>0</v>
      </c>
      <c r="G75" s="43">
        <f t="shared" si="18"/>
        <v>0</v>
      </c>
      <c r="H75" s="43">
        <f t="shared" si="18"/>
        <v>0</v>
      </c>
      <c r="I75" s="43">
        <f t="shared" si="18"/>
        <v>0</v>
      </c>
      <c r="J75" s="43">
        <f t="shared" si="18"/>
        <v>0</v>
      </c>
      <c r="K75" s="44" t="s">
        <v>122</v>
      </c>
      <c r="L75" s="45">
        <v>16</v>
      </c>
    </row>
    <row r="76" spans="1:12" x14ac:dyDescent="0.35">
      <c r="A76" s="8" t="s">
        <v>47</v>
      </c>
      <c r="B76" s="50">
        <v>2.1919566481559349E-2</v>
      </c>
      <c r="C76" s="50">
        <v>1.8996957617351429E-2</v>
      </c>
      <c r="D76" s="50">
        <v>1.7048551707879493E-2</v>
      </c>
      <c r="E76" s="50">
        <v>1.445067716191689E-2</v>
      </c>
      <c r="F76" s="50">
        <v>1.2015169775076995E-2</v>
      </c>
      <c r="G76" s="43">
        <f t="shared" si="18"/>
        <v>9.5796623882370424E-3</v>
      </c>
      <c r="H76" s="43">
        <f t="shared" si="18"/>
        <v>7.1441550013972011E-3</v>
      </c>
      <c r="I76" s="43">
        <f t="shared" si="18"/>
        <v>4.7086476145572487E-3</v>
      </c>
      <c r="J76" s="43">
        <f t="shared" si="18"/>
        <v>2.2731402277174073E-3</v>
      </c>
      <c r="K76" s="44" t="s">
        <v>123</v>
      </c>
      <c r="L76" s="45">
        <v>15</v>
      </c>
    </row>
    <row r="77" spans="1:12" x14ac:dyDescent="0.35">
      <c r="B77" s="3"/>
    </row>
    <row r="78" spans="1:12" ht="43.5" x14ac:dyDescent="0.35">
      <c r="A78" s="30" t="s">
        <v>35</v>
      </c>
      <c r="B78" s="25" t="s">
        <v>33</v>
      </c>
      <c r="C78" s="61"/>
      <c r="D78" s="61"/>
      <c r="E78" s="61"/>
      <c r="F78" s="61"/>
      <c r="G78" s="61"/>
      <c r="H78" s="61"/>
      <c r="I78" s="61"/>
      <c r="J78" s="61"/>
      <c r="K78" s="61"/>
      <c r="L78" s="29" t="s">
        <v>34</v>
      </c>
    </row>
    <row r="79" spans="1:12" x14ac:dyDescent="0.35">
      <c r="A79" s="64" t="s">
        <v>48</v>
      </c>
      <c r="B79" s="7" t="s">
        <v>73</v>
      </c>
      <c r="L79" s="45">
        <v>13</v>
      </c>
    </row>
    <row r="80" spans="1:12" x14ac:dyDescent="0.35">
      <c r="A80" s="65" t="s">
        <v>52</v>
      </c>
      <c r="B80" s="7" t="s">
        <v>73</v>
      </c>
      <c r="C80" s="9"/>
      <c r="D80" s="9"/>
      <c r="E80" s="9"/>
      <c r="F80" s="9"/>
      <c r="G80" s="9"/>
      <c r="H80" s="9"/>
      <c r="I80" s="9"/>
      <c r="J80" s="9"/>
      <c r="L80" s="45">
        <v>22</v>
      </c>
    </row>
    <row r="81" spans="1:12" x14ac:dyDescent="0.35">
      <c r="A81" s="64" t="s">
        <v>53</v>
      </c>
      <c r="B81" s="7" t="s">
        <v>73</v>
      </c>
      <c r="L81" s="45">
        <v>12</v>
      </c>
    </row>
    <row r="82" spans="1:12" x14ac:dyDescent="0.35">
      <c r="A82" s="65" t="s">
        <v>57</v>
      </c>
      <c r="B82" s="7" t="s">
        <v>73</v>
      </c>
      <c r="C82" s="9"/>
      <c r="D82" s="9"/>
      <c r="E82" s="9"/>
      <c r="F82" s="9"/>
      <c r="G82" s="9"/>
      <c r="H82" s="9"/>
      <c r="I82" s="9"/>
      <c r="J82" s="9"/>
      <c r="L82" s="45">
        <v>21</v>
      </c>
    </row>
    <row r="85" spans="1:12" ht="15.5" x14ac:dyDescent="0.35">
      <c r="A85" s="67" t="s">
        <v>128</v>
      </c>
      <c r="B85" s="67" t="s">
        <v>124</v>
      </c>
      <c r="C85" t="s">
        <v>125</v>
      </c>
      <c r="D85" t="s">
        <v>126</v>
      </c>
      <c r="E85" t="s">
        <v>127</v>
      </c>
    </row>
    <row r="86" spans="1:12" ht="15.5" x14ac:dyDescent="0.35">
      <c r="A86" s="66" t="s">
        <v>129</v>
      </c>
      <c r="B86" s="62">
        <v>136659169871588</v>
      </c>
      <c r="C86" s="62">
        <v>146886138086426.75</v>
      </c>
      <c r="D86" s="62">
        <v>160747819302143.87</v>
      </c>
      <c r="E86" s="62">
        <v>174609500517860.56</v>
      </c>
    </row>
    <row r="87" spans="1:12" ht="15.5" x14ac:dyDescent="0.35">
      <c r="A87" s="66" t="s">
        <v>130</v>
      </c>
      <c r="B87" s="62">
        <v>55252807800080.008</v>
      </c>
      <c r="C87" s="62">
        <v>59372476437232.734</v>
      </c>
      <c r="D87" s="62">
        <v>64964195872659.109</v>
      </c>
      <c r="E87" s="62">
        <v>70555915308085.297</v>
      </c>
    </row>
    <row r="88" spans="1:12" ht="15.5" x14ac:dyDescent="0.35">
      <c r="A88" s="66" t="s">
        <v>131</v>
      </c>
      <c r="B88" s="62">
        <v>105461949592001.72</v>
      </c>
      <c r="C88" s="62">
        <v>113314319117304.19</v>
      </c>
      <c r="D88" s="62">
        <v>123975993178184.08</v>
      </c>
      <c r="E88" s="62">
        <v>134637667239063.64</v>
      </c>
    </row>
    <row r="89" spans="1:12" ht="15.5" x14ac:dyDescent="0.35">
      <c r="A89" s="66" t="s">
        <v>132</v>
      </c>
      <c r="B89" s="62">
        <v>59140764431344.312</v>
      </c>
      <c r="C89" s="62">
        <v>63541678097715.484</v>
      </c>
      <c r="D89" s="62">
        <v>69517890650834.984</v>
      </c>
      <c r="E89" s="62">
        <v>75494103203954.312</v>
      </c>
    </row>
    <row r="90" spans="1:12" ht="15.5" x14ac:dyDescent="0.35">
      <c r="A90" s="66" t="s">
        <v>133</v>
      </c>
      <c r="B90" s="62">
        <v>41373097923105.266</v>
      </c>
      <c r="C90" s="62">
        <v>44442498217471.359</v>
      </c>
      <c r="D90" s="62">
        <v>48613567629674.703</v>
      </c>
      <c r="E90" s="62">
        <v>52784637041877.906</v>
      </c>
    </row>
    <row r="91" spans="1:12" ht="15.5" x14ac:dyDescent="0.35">
      <c r="A91" s="66" t="s">
        <v>134</v>
      </c>
      <c r="B91" s="62">
        <v>104509316626533.06</v>
      </c>
      <c r="C91" s="62">
        <v>112303368549826.86</v>
      </c>
      <c r="D91" s="62">
        <v>122881837929275</v>
      </c>
      <c r="E91" s="62">
        <v>133460307308722.83</v>
      </c>
    </row>
    <row r="92" spans="1:12" ht="15.5" x14ac:dyDescent="0.35">
      <c r="A92" s="66" t="s">
        <v>135</v>
      </c>
      <c r="B92" s="62">
        <v>396412638608678.81</v>
      </c>
      <c r="C92" s="62">
        <v>425928149789401.69</v>
      </c>
      <c r="D92" s="62">
        <v>466003329546756.81</v>
      </c>
      <c r="E92" s="62">
        <v>506078509304110.69</v>
      </c>
    </row>
    <row r="93" spans="1:12" ht="15.5" x14ac:dyDescent="0.35">
      <c r="A93" s="66" t="s">
        <v>136</v>
      </c>
      <c r="B93" s="62">
        <v>21788501059674.703</v>
      </c>
      <c r="C93" s="62">
        <v>23445637225080.137</v>
      </c>
      <c r="D93" s="62">
        <v>25682068672514.062</v>
      </c>
      <c r="E93" s="62">
        <v>27918500119947.922</v>
      </c>
    </row>
    <row r="94" spans="1:12" ht="15.5" x14ac:dyDescent="0.35">
      <c r="A94" s="66" t="s">
        <v>137</v>
      </c>
      <c r="B94" s="62">
        <v>920598245913006</v>
      </c>
      <c r="C94" s="62">
        <v>989234265520459.25</v>
      </c>
      <c r="D94" s="62">
        <v>1082386702782042.5</v>
      </c>
      <c r="E94" s="62">
        <v>1175539140043623.2</v>
      </c>
    </row>
  </sheetData>
  <pageMargins left="0.75" right="0.75" top="1" bottom="1" header="0.5" footer="0.5"/>
  <pageSetup orientation="portrait" horizontalDpi="4294967292" verticalDpi="4294967292"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42"/>
  <sheetViews>
    <sheetView workbookViewId="0"/>
  </sheetViews>
  <sheetFormatPr defaultColWidth="9" defaultRowHeight="14.5" x14ac:dyDescent="0.35"/>
  <cols>
    <col min="1" max="1" width="9" style="31"/>
    <col min="2" max="9" width="17.58203125" style="31" customWidth="1"/>
    <col min="10" max="16384" width="9" style="27"/>
  </cols>
  <sheetData>
    <row r="1" spans="1:9" x14ac:dyDescent="0.35">
      <c r="A1" s="31" t="s">
        <v>59</v>
      </c>
      <c r="B1" s="31" t="s">
        <v>60</v>
      </c>
      <c r="C1" s="31" t="s">
        <v>61</v>
      </c>
      <c r="D1" s="31" t="s">
        <v>62</v>
      </c>
      <c r="E1" s="31" t="s">
        <v>63</v>
      </c>
      <c r="F1" s="31" t="s">
        <v>64</v>
      </c>
      <c r="G1" s="31" t="s">
        <v>65</v>
      </c>
      <c r="H1" s="42" t="s">
        <v>94</v>
      </c>
      <c r="I1" s="31" t="s">
        <v>66</v>
      </c>
    </row>
    <row r="2" spans="1:9" x14ac:dyDescent="0.35">
      <c r="A2" s="31">
        <v>2010</v>
      </c>
      <c r="B2" s="33">
        <f>Data!B$20*10^12</f>
        <v>6221490000000</v>
      </c>
      <c r="C2" s="33">
        <f>Data!B$24*10^12</f>
        <v>189090000000</v>
      </c>
      <c r="D2" s="33">
        <f>Data!B$30*10^12</f>
        <v>6707949999999.999</v>
      </c>
      <c r="E2" s="33">
        <f>Data!B$37*10^12</f>
        <v>3625429999999.9995</v>
      </c>
      <c r="F2" s="36">
        <v>0</v>
      </c>
      <c r="G2" s="36">
        <v>0</v>
      </c>
      <c r="H2" s="36">
        <v>0</v>
      </c>
      <c r="I2" s="33">
        <f>Data!B$70*10^12</f>
        <v>4780620000000</v>
      </c>
    </row>
    <row r="3" spans="1:9" x14ac:dyDescent="0.35">
      <c r="A3" s="31">
        <v>2011</v>
      </c>
      <c r="B3" s="34">
        <f>(B$7-B$2)/5*($A3-$A$2)+B$2</f>
        <v>6268476000000</v>
      </c>
      <c r="C3" s="34">
        <f t="shared" ref="C3:I3" si="0">(C$7-C$2)/5*($A3-$A$2)+C$2</f>
        <v>522780000000</v>
      </c>
      <c r="D3" s="34">
        <f t="shared" si="0"/>
        <v>5781955999999.999</v>
      </c>
      <c r="E3" s="34">
        <f t="shared" si="0"/>
        <v>4033027999999.9995</v>
      </c>
      <c r="F3" s="37">
        <f t="shared" si="0"/>
        <v>0</v>
      </c>
      <c r="G3" s="37">
        <f t="shared" si="0"/>
        <v>0</v>
      </c>
      <c r="H3" s="37">
        <f t="shared" si="0"/>
        <v>0</v>
      </c>
      <c r="I3" s="34">
        <f t="shared" si="0"/>
        <v>5075104000000</v>
      </c>
    </row>
    <row r="4" spans="1:9" x14ac:dyDescent="0.35">
      <c r="A4" s="31">
        <v>2012</v>
      </c>
      <c r="B4" s="34">
        <f t="shared" ref="B4:I6" si="1">(B$7-B$2)/5*($A4-$A$2)+B$2</f>
        <v>6315462000000</v>
      </c>
      <c r="C4" s="34">
        <f t="shared" si="1"/>
        <v>856470000000</v>
      </c>
      <c r="D4" s="34">
        <f t="shared" si="1"/>
        <v>4855962000000</v>
      </c>
      <c r="E4" s="34">
        <f t="shared" si="1"/>
        <v>4440626000000</v>
      </c>
      <c r="F4" s="37">
        <f t="shared" si="1"/>
        <v>0</v>
      </c>
      <c r="G4" s="37">
        <f t="shared" si="1"/>
        <v>0</v>
      </c>
      <c r="H4" s="37">
        <f t="shared" si="1"/>
        <v>0</v>
      </c>
      <c r="I4" s="34">
        <f t="shared" si="1"/>
        <v>5369588000000</v>
      </c>
    </row>
    <row r="5" spans="1:9" x14ac:dyDescent="0.35">
      <c r="A5" s="31">
        <v>2013</v>
      </c>
      <c r="B5" s="34">
        <f t="shared" si="1"/>
        <v>6362448000000.001</v>
      </c>
      <c r="C5" s="34">
        <f t="shared" si="1"/>
        <v>1190160000000</v>
      </c>
      <c r="D5" s="34">
        <f t="shared" si="1"/>
        <v>3929968000000</v>
      </c>
      <c r="E5" s="34">
        <f t="shared" si="1"/>
        <v>4848224000000</v>
      </c>
      <c r="F5" s="37">
        <f t="shared" si="1"/>
        <v>0</v>
      </c>
      <c r="G5" s="37">
        <f t="shared" si="1"/>
        <v>0</v>
      </c>
      <c r="H5" s="37">
        <f t="shared" si="1"/>
        <v>0</v>
      </c>
      <c r="I5" s="34">
        <f t="shared" si="1"/>
        <v>5664072000000</v>
      </c>
    </row>
    <row r="6" spans="1:9" x14ac:dyDescent="0.35">
      <c r="A6" s="31">
        <v>2014</v>
      </c>
      <c r="B6" s="34">
        <f t="shared" si="1"/>
        <v>6409434000000.001</v>
      </c>
      <c r="C6" s="34">
        <f t="shared" si="1"/>
        <v>1523850000000</v>
      </c>
      <c r="D6" s="34">
        <f t="shared" si="1"/>
        <v>3003974000000</v>
      </c>
      <c r="E6" s="34">
        <f t="shared" si="1"/>
        <v>5255822000000</v>
      </c>
      <c r="F6" s="37">
        <f t="shared" si="1"/>
        <v>0</v>
      </c>
      <c r="G6" s="37">
        <f t="shared" si="1"/>
        <v>0</v>
      </c>
      <c r="H6" s="37">
        <f t="shared" si="1"/>
        <v>0</v>
      </c>
      <c r="I6" s="34">
        <f t="shared" si="1"/>
        <v>5958556000000</v>
      </c>
    </row>
    <row r="7" spans="1:9" x14ac:dyDescent="0.35">
      <c r="A7" s="31">
        <v>2015</v>
      </c>
      <c r="B7" s="33">
        <f>Data!C$20*10^12</f>
        <v>6456420000000.001</v>
      </c>
      <c r="C7" s="33">
        <f>Data!C$24*10^12</f>
        <v>1857540000000</v>
      </c>
      <c r="D7" s="33">
        <f>Data!C$30*10^12</f>
        <v>2077980000000.0002</v>
      </c>
      <c r="E7" s="33">
        <f>Data!C$37*10^12</f>
        <v>5663420000000</v>
      </c>
      <c r="F7" s="36">
        <v>0</v>
      </c>
      <c r="G7" s="36">
        <v>0</v>
      </c>
      <c r="H7" s="36">
        <v>0</v>
      </c>
      <c r="I7" s="33">
        <f>Data!C$70*10^12</f>
        <v>6253040000000</v>
      </c>
    </row>
    <row r="8" spans="1:9" x14ac:dyDescent="0.35">
      <c r="A8" s="31">
        <v>2016</v>
      </c>
      <c r="B8" s="34">
        <f>(B$12-B$7)/5*($A8-$A$7)+B$7</f>
        <v>6552698585799.751</v>
      </c>
      <c r="C8" s="34">
        <f t="shared" ref="C8:I8" si="2">(C$12-C$7)/5*($A8-$A$7)+C$7</f>
        <v>1885246167597.1565</v>
      </c>
      <c r="D8" s="34">
        <f t="shared" si="2"/>
        <v>2108906250847.0359</v>
      </c>
      <c r="E8" s="34">
        <f t="shared" si="2"/>
        <v>5747756135997.9287</v>
      </c>
      <c r="F8" s="37">
        <f t="shared" si="2"/>
        <v>0</v>
      </c>
      <c r="G8" s="37">
        <f t="shared" si="2"/>
        <v>0</v>
      </c>
      <c r="H8" s="37">
        <f t="shared" si="2"/>
        <v>0</v>
      </c>
      <c r="I8" s="34">
        <f t="shared" si="2"/>
        <v>6346155937312.8359</v>
      </c>
    </row>
    <row r="9" spans="1:9" x14ac:dyDescent="0.35">
      <c r="A9" s="31">
        <v>2017</v>
      </c>
      <c r="B9" s="34">
        <f t="shared" ref="B9:I11" si="3">(B$12-B$7)/5*($A9-$A$7)+B$7</f>
        <v>6648977171599.502</v>
      </c>
      <c r="C9" s="34">
        <f t="shared" si="3"/>
        <v>1912952335194.3132</v>
      </c>
      <c r="D9" s="34">
        <f t="shared" si="3"/>
        <v>2139832501694.0715</v>
      </c>
      <c r="E9" s="34">
        <f t="shared" si="3"/>
        <v>5832092271995.8564</v>
      </c>
      <c r="F9" s="37">
        <f t="shared" si="3"/>
        <v>0</v>
      </c>
      <c r="G9" s="37">
        <f t="shared" si="3"/>
        <v>0</v>
      </c>
      <c r="H9" s="37">
        <f t="shared" si="3"/>
        <v>0</v>
      </c>
      <c r="I9" s="34">
        <f t="shared" si="3"/>
        <v>6439271874625.6719</v>
      </c>
    </row>
    <row r="10" spans="1:9" x14ac:dyDescent="0.35">
      <c r="A10" s="31">
        <v>2018</v>
      </c>
      <c r="B10" s="34">
        <f t="shared" si="3"/>
        <v>6745255757399.252</v>
      </c>
      <c r="C10" s="34">
        <f t="shared" si="3"/>
        <v>1940658502791.4697</v>
      </c>
      <c r="D10" s="34">
        <f t="shared" si="3"/>
        <v>2170758752541.1069</v>
      </c>
      <c r="E10" s="34">
        <f t="shared" si="3"/>
        <v>5916428407993.7852</v>
      </c>
      <c r="F10" s="37">
        <f t="shared" si="3"/>
        <v>0</v>
      </c>
      <c r="G10" s="37">
        <f t="shared" si="3"/>
        <v>0</v>
      </c>
      <c r="H10" s="37">
        <f t="shared" si="3"/>
        <v>0</v>
      </c>
      <c r="I10" s="34">
        <f t="shared" si="3"/>
        <v>6532387811938.5068</v>
      </c>
    </row>
    <row r="11" spans="1:9" x14ac:dyDescent="0.35">
      <c r="A11" s="31">
        <v>2019</v>
      </c>
      <c r="B11" s="34">
        <f t="shared" si="3"/>
        <v>6841534343199.0029</v>
      </c>
      <c r="C11" s="34">
        <f t="shared" si="3"/>
        <v>1968364670388.6265</v>
      </c>
      <c r="D11" s="34">
        <f t="shared" si="3"/>
        <v>2201685003388.1426</v>
      </c>
      <c r="E11" s="34">
        <f t="shared" si="3"/>
        <v>6000764543991.7129</v>
      </c>
      <c r="F11" s="37">
        <f t="shared" si="3"/>
        <v>0</v>
      </c>
      <c r="G11" s="37">
        <f t="shared" si="3"/>
        <v>0</v>
      </c>
      <c r="H11" s="37">
        <f t="shared" si="3"/>
        <v>0</v>
      </c>
      <c r="I11" s="34">
        <f t="shared" si="3"/>
        <v>6625503749251.3428</v>
      </c>
    </row>
    <row r="12" spans="1:9" x14ac:dyDescent="0.35">
      <c r="A12" s="31">
        <v>2020</v>
      </c>
      <c r="B12" s="33">
        <f>Data!D$20*10^12</f>
        <v>6937812928998.7529</v>
      </c>
      <c r="C12" s="33">
        <f>Data!D$24*10^12</f>
        <v>1996070837985.783</v>
      </c>
      <c r="D12" s="33">
        <f>Data!D$30*10^12</f>
        <v>2232611254235.1782</v>
      </c>
      <c r="E12" s="33">
        <f>Data!D$37*10^12</f>
        <v>6085100679989.6416</v>
      </c>
      <c r="F12" s="36">
        <v>0</v>
      </c>
      <c r="G12" s="36">
        <v>0</v>
      </c>
      <c r="H12" s="36">
        <v>0</v>
      </c>
      <c r="I12" s="33">
        <f>Data!D$70*10^12</f>
        <v>6718619686564.1787</v>
      </c>
    </row>
    <row r="13" spans="1:9" x14ac:dyDescent="0.35">
      <c r="A13" s="31">
        <v>2021</v>
      </c>
      <c r="B13" s="34">
        <f>(B$17-B$12)/5*($A13-$A$12)+B$12</f>
        <v>7068494031497.3057</v>
      </c>
      <c r="C13" s="34">
        <f t="shared" ref="C13:I13" si="4">(C$17-C$12)/5*($A13-$A$12)+C$12</f>
        <v>2033675006963.9797</v>
      </c>
      <c r="D13" s="34">
        <f t="shared" si="4"/>
        <v>2274607499229.771</v>
      </c>
      <c r="E13" s="34">
        <f t="shared" si="4"/>
        <v>6199609350355.5225</v>
      </c>
      <c r="F13" s="37">
        <f t="shared" si="4"/>
        <v>0</v>
      </c>
      <c r="G13" s="37">
        <f t="shared" si="4"/>
        <v>0</v>
      </c>
      <c r="H13" s="37">
        <f t="shared" si="4"/>
        <v>0</v>
      </c>
      <c r="I13" s="34">
        <f t="shared" si="4"/>
        <v>6845049410353.7402</v>
      </c>
    </row>
    <row r="14" spans="1:9" x14ac:dyDescent="0.35">
      <c r="A14" s="31">
        <v>2022</v>
      </c>
      <c r="B14" s="34">
        <f t="shared" ref="B14:I16" si="5">(B$17-B$12)/5*($A14-$A$12)+B$12</f>
        <v>7199175133995.8594</v>
      </c>
      <c r="C14" s="34">
        <f t="shared" si="5"/>
        <v>2071279175942.1765</v>
      </c>
      <c r="D14" s="34">
        <f t="shared" si="5"/>
        <v>2316603744224.3643</v>
      </c>
      <c r="E14" s="34">
        <f t="shared" si="5"/>
        <v>6314118020721.4033</v>
      </c>
      <c r="F14" s="37">
        <f t="shared" si="5"/>
        <v>0</v>
      </c>
      <c r="G14" s="37">
        <f t="shared" si="5"/>
        <v>0</v>
      </c>
      <c r="H14" s="37">
        <f t="shared" si="5"/>
        <v>0</v>
      </c>
      <c r="I14" s="34">
        <f t="shared" si="5"/>
        <v>6971479134143.3008</v>
      </c>
    </row>
    <row r="15" spans="1:9" x14ac:dyDescent="0.35">
      <c r="A15" s="31">
        <v>2023</v>
      </c>
      <c r="B15" s="34">
        <f t="shared" si="5"/>
        <v>7329856236494.4121</v>
      </c>
      <c r="C15" s="34">
        <f t="shared" si="5"/>
        <v>2108883344920.373</v>
      </c>
      <c r="D15" s="34">
        <f t="shared" si="5"/>
        <v>2358599989218.957</v>
      </c>
      <c r="E15" s="34">
        <f t="shared" si="5"/>
        <v>6428626691087.2852</v>
      </c>
      <c r="F15" s="37">
        <f t="shared" si="5"/>
        <v>0</v>
      </c>
      <c r="G15" s="37">
        <f t="shared" si="5"/>
        <v>0</v>
      </c>
      <c r="H15" s="37">
        <f t="shared" si="5"/>
        <v>0</v>
      </c>
      <c r="I15" s="34">
        <f t="shared" si="5"/>
        <v>7097908857932.8623</v>
      </c>
    </row>
    <row r="16" spans="1:9" x14ac:dyDescent="0.35">
      <c r="A16" s="31">
        <v>2024</v>
      </c>
      <c r="B16" s="34">
        <f t="shared" si="5"/>
        <v>7460537338992.9658</v>
      </c>
      <c r="C16" s="34">
        <f t="shared" si="5"/>
        <v>2146487513898.5698</v>
      </c>
      <c r="D16" s="34">
        <f t="shared" si="5"/>
        <v>2400596234213.5503</v>
      </c>
      <c r="E16" s="34">
        <f t="shared" si="5"/>
        <v>6543135361453.166</v>
      </c>
      <c r="F16" s="37">
        <f t="shared" si="5"/>
        <v>0</v>
      </c>
      <c r="G16" s="37">
        <f t="shared" si="5"/>
        <v>0</v>
      </c>
      <c r="H16" s="37">
        <f t="shared" si="5"/>
        <v>0</v>
      </c>
      <c r="I16" s="34">
        <f t="shared" si="5"/>
        <v>7224338581722.4229</v>
      </c>
    </row>
    <row r="17" spans="1:9" x14ac:dyDescent="0.35">
      <c r="A17" s="31">
        <v>2025</v>
      </c>
      <c r="B17" s="33">
        <f>Data!E$20*10^12</f>
        <v>7591218441491.5186</v>
      </c>
      <c r="C17" s="33">
        <f>Data!E$24*10^12</f>
        <v>2184091682876.7666</v>
      </c>
      <c r="D17" s="33">
        <f>Data!E$30*10^12</f>
        <v>2442592479208.1431</v>
      </c>
      <c r="E17" s="33">
        <f>Data!E$37*10^12</f>
        <v>6657644031819.0469</v>
      </c>
      <c r="F17" s="36">
        <v>0</v>
      </c>
      <c r="G17" s="36">
        <v>0</v>
      </c>
      <c r="H17" s="36">
        <v>0</v>
      </c>
      <c r="I17" s="33">
        <f>Data!E$70*10^12</f>
        <v>7350768305511.9844</v>
      </c>
    </row>
    <row r="18" spans="1:9" x14ac:dyDescent="0.35">
      <c r="A18" s="31">
        <v>2026</v>
      </c>
      <c r="B18" s="34">
        <f>(B$22-B$17)/5*($A18-$A$17)+B$17</f>
        <v>7721899543990.0674</v>
      </c>
      <c r="C18" s="34">
        <f t="shared" ref="C18:I18" si="6">(C$22-C$17)/5*($A18-$A$17)+C$17</f>
        <v>2221695851854.9624</v>
      </c>
      <c r="D18" s="34">
        <f t="shared" si="6"/>
        <v>2484588724202.7349</v>
      </c>
      <c r="E18" s="34">
        <f t="shared" si="6"/>
        <v>6772152702184.9238</v>
      </c>
      <c r="F18" s="37">
        <f t="shared" si="6"/>
        <v>0</v>
      </c>
      <c r="G18" s="37">
        <f t="shared" si="6"/>
        <v>0</v>
      </c>
      <c r="H18" s="37">
        <f t="shared" si="6"/>
        <v>0</v>
      </c>
      <c r="I18" s="34">
        <f t="shared" si="6"/>
        <v>7477198029301.542</v>
      </c>
    </row>
    <row r="19" spans="1:9" x14ac:dyDescent="0.35">
      <c r="A19" s="31">
        <v>2027</v>
      </c>
      <c r="B19" s="34">
        <f t="shared" ref="B19:I21" si="7">(B$22-B$17)/5*($A19-$A$17)+B$17</f>
        <v>7852580646488.6152</v>
      </c>
      <c r="C19" s="34">
        <f t="shared" si="7"/>
        <v>2259300020833.1582</v>
      </c>
      <c r="D19" s="34">
        <f t="shared" si="7"/>
        <v>2526584969197.3267</v>
      </c>
      <c r="E19" s="34">
        <f t="shared" si="7"/>
        <v>6886661372550.8018</v>
      </c>
      <c r="F19" s="37">
        <f t="shared" si="7"/>
        <v>0</v>
      </c>
      <c r="G19" s="37">
        <f t="shared" si="7"/>
        <v>0</v>
      </c>
      <c r="H19" s="37">
        <f t="shared" si="7"/>
        <v>0</v>
      </c>
      <c r="I19" s="34">
        <f t="shared" si="7"/>
        <v>7603627753091.0986</v>
      </c>
    </row>
    <row r="20" spans="1:9" x14ac:dyDescent="0.35">
      <c r="A20" s="31">
        <v>2028</v>
      </c>
      <c r="B20" s="34">
        <f t="shared" si="7"/>
        <v>7983261748987.1641</v>
      </c>
      <c r="C20" s="34">
        <f t="shared" si="7"/>
        <v>2296904189811.3535</v>
      </c>
      <c r="D20" s="34">
        <f t="shared" si="7"/>
        <v>2568581214191.9189</v>
      </c>
      <c r="E20" s="34">
        <f t="shared" si="7"/>
        <v>7001170042916.6787</v>
      </c>
      <c r="F20" s="37">
        <f t="shared" si="7"/>
        <v>0</v>
      </c>
      <c r="G20" s="37">
        <f t="shared" si="7"/>
        <v>0</v>
      </c>
      <c r="H20" s="37">
        <f t="shared" si="7"/>
        <v>0</v>
      </c>
      <c r="I20" s="34">
        <f t="shared" si="7"/>
        <v>7730057476880.6562</v>
      </c>
    </row>
    <row r="21" spans="1:9" x14ac:dyDescent="0.35">
      <c r="A21" s="31">
        <v>2029</v>
      </c>
      <c r="B21" s="34">
        <f t="shared" si="7"/>
        <v>8113942851485.7119</v>
      </c>
      <c r="C21" s="34">
        <f t="shared" si="7"/>
        <v>2334508358789.5493</v>
      </c>
      <c r="D21" s="34">
        <f t="shared" si="7"/>
        <v>2610577459186.5107</v>
      </c>
      <c r="E21" s="34">
        <f t="shared" si="7"/>
        <v>7115678713282.5566</v>
      </c>
      <c r="F21" s="37">
        <f t="shared" si="7"/>
        <v>0</v>
      </c>
      <c r="G21" s="37">
        <f t="shared" si="7"/>
        <v>0</v>
      </c>
      <c r="H21" s="37">
        <f t="shared" si="7"/>
        <v>0</v>
      </c>
      <c r="I21" s="34">
        <f t="shared" si="7"/>
        <v>7856487200670.2129</v>
      </c>
    </row>
    <row r="22" spans="1:9" x14ac:dyDescent="0.35">
      <c r="A22" s="31">
        <v>2030</v>
      </c>
      <c r="B22" s="33">
        <f>Data!F$20*10^12</f>
        <v>8244623953984.2607</v>
      </c>
      <c r="C22" s="33">
        <f>Data!F$24*10^12</f>
        <v>2372112527767.7451</v>
      </c>
      <c r="D22" s="33">
        <f>Data!F$30*10^12</f>
        <v>2652573704181.1025</v>
      </c>
      <c r="E22" s="33">
        <f>Data!F$37*10^12</f>
        <v>7230187383648.4336</v>
      </c>
      <c r="F22" s="36">
        <v>0</v>
      </c>
      <c r="G22" s="36">
        <v>0</v>
      </c>
      <c r="H22" s="36">
        <v>0</v>
      </c>
      <c r="I22" s="33">
        <f>Data!F$70*10^12</f>
        <v>7982916924459.7705</v>
      </c>
    </row>
    <row r="23" spans="1:9" x14ac:dyDescent="0.35">
      <c r="A23" s="31">
        <v>2031</v>
      </c>
      <c r="B23" s="34">
        <f>(B$27-B$22)/5*($A23-$A$22)+B$22</f>
        <v>8375305056482.8086</v>
      </c>
      <c r="C23" s="34">
        <f t="shared" ref="C23:I23" si="8">(C$27-C$22)/5*($A23-$A$22)+C$22</f>
        <v>2409716696745.9414</v>
      </c>
      <c r="D23" s="34">
        <f t="shared" si="8"/>
        <v>2694569949175.6938</v>
      </c>
      <c r="E23" s="34">
        <f t="shared" si="8"/>
        <v>7344696054014.3086</v>
      </c>
      <c r="F23" s="37">
        <f t="shared" si="8"/>
        <v>0</v>
      </c>
      <c r="G23" s="37">
        <f t="shared" si="8"/>
        <v>0</v>
      </c>
      <c r="H23" s="37">
        <f t="shared" si="8"/>
        <v>0</v>
      </c>
      <c r="I23" s="34">
        <f t="shared" si="8"/>
        <v>8109346648249.3271</v>
      </c>
    </row>
    <row r="24" spans="1:9" x14ac:dyDescent="0.35">
      <c r="A24" s="31">
        <v>2032</v>
      </c>
      <c r="B24" s="34">
        <f t="shared" ref="B24:I26" si="9">(B$27-B$22)/5*($A24-$A$22)+B$22</f>
        <v>8505986158981.3555</v>
      </c>
      <c r="C24" s="34">
        <f t="shared" si="9"/>
        <v>2447320865724.1372</v>
      </c>
      <c r="D24" s="34">
        <f t="shared" si="9"/>
        <v>2736566194170.2847</v>
      </c>
      <c r="E24" s="34">
        <f t="shared" si="9"/>
        <v>7459204724380.1836</v>
      </c>
      <c r="F24" s="37">
        <f t="shared" si="9"/>
        <v>0</v>
      </c>
      <c r="G24" s="37">
        <f t="shared" si="9"/>
        <v>0</v>
      </c>
      <c r="H24" s="37">
        <f t="shared" si="9"/>
        <v>0</v>
      </c>
      <c r="I24" s="34">
        <f t="shared" si="9"/>
        <v>8235776372038.8838</v>
      </c>
    </row>
    <row r="25" spans="1:9" x14ac:dyDescent="0.35">
      <c r="A25" s="31">
        <v>2033</v>
      </c>
      <c r="B25" s="34">
        <f t="shared" si="9"/>
        <v>8636667261479.9033</v>
      </c>
      <c r="C25" s="34">
        <f t="shared" si="9"/>
        <v>2484925034702.3335</v>
      </c>
      <c r="D25" s="34">
        <f t="shared" si="9"/>
        <v>2778562439164.876</v>
      </c>
      <c r="E25" s="34">
        <f t="shared" si="9"/>
        <v>7573713394746.0586</v>
      </c>
      <c r="F25" s="37">
        <f t="shared" si="9"/>
        <v>0</v>
      </c>
      <c r="G25" s="37">
        <f t="shared" si="9"/>
        <v>0</v>
      </c>
      <c r="H25" s="37">
        <f t="shared" si="9"/>
        <v>0</v>
      </c>
      <c r="I25" s="34">
        <f t="shared" si="9"/>
        <v>8362206095828.4395</v>
      </c>
    </row>
    <row r="26" spans="1:9" x14ac:dyDescent="0.35">
      <c r="A26" s="31">
        <v>2034</v>
      </c>
      <c r="B26" s="34">
        <f t="shared" si="9"/>
        <v>8767348363978.4502</v>
      </c>
      <c r="C26" s="34">
        <f t="shared" si="9"/>
        <v>2522529203680.5293</v>
      </c>
      <c r="D26" s="34">
        <f t="shared" si="9"/>
        <v>2820558684159.4668</v>
      </c>
      <c r="E26" s="34">
        <f t="shared" si="9"/>
        <v>7688222065111.9336</v>
      </c>
      <c r="F26" s="37">
        <f t="shared" si="9"/>
        <v>0</v>
      </c>
      <c r="G26" s="37">
        <f t="shared" si="9"/>
        <v>0</v>
      </c>
      <c r="H26" s="37">
        <f t="shared" si="9"/>
        <v>0</v>
      </c>
      <c r="I26" s="34">
        <f t="shared" si="9"/>
        <v>8488635819617.9961</v>
      </c>
    </row>
    <row r="27" spans="1:9" x14ac:dyDescent="0.35">
      <c r="A27" s="31">
        <v>2035</v>
      </c>
      <c r="B27" s="33">
        <f>Data!G$20*10^12</f>
        <v>8898029466476.998</v>
      </c>
      <c r="C27" s="33">
        <f>Data!G$24*10^12</f>
        <v>2560133372658.7256</v>
      </c>
      <c r="D27" s="33">
        <f>Data!G$30*10^12</f>
        <v>2862554929154.0581</v>
      </c>
      <c r="E27" s="33">
        <f>Data!G$37*10^12</f>
        <v>7802730735477.8086</v>
      </c>
      <c r="F27" s="36">
        <v>0</v>
      </c>
      <c r="G27" s="36">
        <v>0</v>
      </c>
      <c r="H27" s="36">
        <v>0</v>
      </c>
      <c r="I27" s="33">
        <f>Data!G$70*10^12</f>
        <v>8615065543407.5527</v>
      </c>
    </row>
    <row r="28" spans="1:9" x14ac:dyDescent="0.35">
      <c r="A28" s="31">
        <v>2036</v>
      </c>
      <c r="B28" s="34">
        <f>(B$32-B$27)/5*($A28-$A$27)+B$27</f>
        <v>9028710568975.543</v>
      </c>
      <c r="C28" s="34">
        <f t="shared" ref="C28:I28" si="10">(C$32-C$27)/5*($A28-$A$27)+C$27</f>
        <v>2597737541636.9229</v>
      </c>
      <c r="D28" s="34">
        <f t="shared" si="10"/>
        <v>2904551174148.6509</v>
      </c>
      <c r="E28" s="34">
        <f t="shared" si="10"/>
        <v>7917239405843.6846</v>
      </c>
      <c r="F28" s="37">
        <f t="shared" si="10"/>
        <v>0</v>
      </c>
      <c r="G28" s="37">
        <f t="shared" si="10"/>
        <v>0</v>
      </c>
      <c r="H28" s="37">
        <f t="shared" si="10"/>
        <v>0</v>
      </c>
      <c r="I28" s="34">
        <f t="shared" si="10"/>
        <v>8741495267197.1094</v>
      </c>
    </row>
    <row r="29" spans="1:9" x14ac:dyDescent="0.35">
      <c r="A29" s="31">
        <v>2037</v>
      </c>
      <c r="B29" s="34">
        <f t="shared" ref="B29:I31" si="11">(B$32-B$27)/5*($A29-$A$27)+B$27</f>
        <v>9159391671474.0879</v>
      </c>
      <c r="C29" s="34">
        <f t="shared" si="11"/>
        <v>2635341710615.1196</v>
      </c>
      <c r="D29" s="34">
        <f t="shared" si="11"/>
        <v>2946547419143.2437</v>
      </c>
      <c r="E29" s="34">
        <f t="shared" si="11"/>
        <v>8031748076209.5615</v>
      </c>
      <c r="F29" s="37">
        <f t="shared" si="11"/>
        <v>0</v>
      </c>
      <c r="G29" s="37">
        <f t="shared" si="11"/>
        <v>0</v>
      </c>
      <c r="H29" s="37">
        <f t="shared" si="11"/>
        <v>0</v>
      </c>
      <c r="I29" s="34">
        <f t="shared" si="11"/>
        <v>8867924990986.666</v>
      </c>
    </row>
    <row r="30" spans="1:9" x14ac:dyDescent="0.35">
      <c r="A30" s="31">
        <v>2038</v>
      </c>
      <c r="B30" s="34">
        <f t="shared" si="11"/>
        <v>9290072773972.6328</v>
      </c>
      <c r="C30" s="34">
        <f t="shared" si="11"/>
        <v>2672945879593.3169</v>
      </c>
      <c r="D30" s="34">
        <f t="shared" si="11"/>
        <v>2988543664137.8364</v>
      </c>
      <c r="E30" s="34">
        <f t="shared" si="11"/>
        <v>8146256746575.4375</v>
      </c>
      <c r="F30" s="37">
        <f t="shared" si="11"/>
        <v>0</v>
      </c>
      <c r="G30" s="37">
        <f t="shared" si="11"/>
        <v>0</v>
      </c>
      <c r="H30" s="37">
        <f t="shared" si="11"/>
        <v>0</v>
      </c>
      <c r="I30" s="34">
        <f t="shared" si="11"/>
        <v>8994354714776.2207</v>
      </c>
    </row>
    <row r="31" spans="1:9" x14ac:dyDescent="0.35">
      <c r="A31" s="31">
        <v>2039</v>
      </c>
      <c r="B31" s="34">
        <f t="shared" si="11"/>
        <v>9420753876471.1777</v>
      </c>
      <c r="C31" s="34">
        <f t="shared" si="11"/>
        <v>2710550048571.5137</v>
      </c>
      <c r="D31" s="34">
        <f t="shared" si="11"/>
        <v>3030539909132.4292</v>
      </c>
      <c r="E31" s="34">
        <f t="shared" si="11"/>
        <v>8260765416941.3145</v>
      </c>
      <c r="F31" s="37">
        <f t="shared" si="11"/>
        <v>0</v>
      </c>
      <c r="G31" s="37">
        <f t="shared" si="11"/>
        <v>0</v>
      </c>
      <c r="H31" s="37">
        <f t="shared" si="11"/>
        <v>0</v>
      </c>
      <c r="I31" s="34">
        <f t="shared" si="11"/>
        <v>9120784438565.7773</v>
      </c>
    </row>
    <row r="32" spans="1:9" x14ac:dyDescent="0.35">
      <c r="A32" s="31">
        <v>2040</v>
      </c>
      <c r="B32" s="33">
        <f>Data!H$20*10^12</f>
        <v>9551434978969.7227</v>
      </c>
      <c r="C32" s="33">
        <f>Data!H$24*10^12</f>
        <v>2748154217549.7109</v>
      </c>
      <c r="D32" s="33">
        <f>Data!H$30*10^12</f>
        <v>3072536154127.022</v>
      </c>
      <c r="E32" s="33">
        <f>Data!H$37*10^12</f>
        <v>8375274087307.1904</v>
      </c>
      <c r="F32" s="36">
        <v>0</v>
      </c>
      <c r="G32" s="36">
        <v>0</v>
      </c>
      <c r="H32" s="36">
        <v>0</v>
      </c>
      <c r="I32" s="33">
        <f>Data!H$70*10^12</f>
        <v>9247214162355.334</v>
      </c>
    </row>
    <row r="33" spans="1:9" x14ac:dyDescent="0.35">
      <c r="A33" s="31">
        <v>2041</v>
      </c>
      <c r="B33" s="34">
        <f>(B$37-B$32)/5*($A33-$A$32)+B$32</f>
        <v>9682116081468.2676</v>
      </c>
      <c r="C33" s="34">
        <f t="shared" ref="C33:I33" si="12">(C$37-C$32)/5*($A33-$A$32)+C$32</f>
        <v>2785758386527.9053</v>
      </c>
      <c r="D33" s="34">
        <f t="shared" si="12"/>
        <v>3114532399121.6118</v>
      </c>
      <c r="E33" s="34">
        <f t="shared" si="12"/>
        <v>8489782757673.0723</v>
      </c>
      <c r="F33" s="37">
        <f t="shared" si="12"/>
        <v>0</v>
      </c>
      <c r="G33" s="37">
        <f t="shared" si="12"/>
        <v>0</v>
      </c>
      <c r="H33" s="37">
        <f t="shared" si="12"/>
        <v>0</v>
      </c>
      <c r="I33" s="34">
        <f t="shared" si="12"/>
        <v>9373643886144.8906</v>
      </c>
    </row>
    <row r="34" spans="1:9" x14ac:dyDescent="0.35">
      <c r="A34" s="31">
        <v>2042</v>
      </c>
      <c r="B34" s="34">
        <f t="shared" ref="B34:I36" si="13">(B$37-B$32)/5*($A34-$A$32)+B$32</f>
        <v>9812797183966.8125</v>
      </c>
      <c r="C34" s="34">
        <f t="shared" si="13"/>
        <v>2823362555506.0996</v>
      </c>
      <c r="D34" s="34">
        <f t="shared" si="13"/>
        <v>3156528644116.2017</v>
      </c>
      <c r="E34" s="34">
        <f t="shared" si="13"/>
        <v>8604291428038.9541</v>
      </c>
      <c r="F34" s="37">
        <f t="shared" si="13"/>
        <v>0</v>
      </c>
      <c r="G34" s="37">
        <f t="shared" si="13"/>
        <v>0</v>
      </c>
      <c r="H34" s="37">
        <f t="shared" si="13"/>
        <v>0</v>
      </c>
      <c r="I34" s="34">
        <f t="shared" si="13"/>
        <v>9500073609934.4473</v>
      </c>
    </row>
    <row r="35" spans="1:9" x14ac:dyDescent="0.35">
      <c r="A35" s="31">
        <v>2043</v>
      </c>
      <c r="B35" s="34">
        <f t="shared" si="13"/>
        <v>9943478286465.3594</v>
      </c>
      <c r="C35" s="34">
        <f t="shared" si="13"/>
        <v>2860966724484.2939</v>
      </c>
      <c r="D35" s="34">
        <f t="shared" si="13"/>
        <v>3198524889110.7915</v>
      </c>
      <c r="E35" s="34">
        <f t="shared" si="13"/>
        <v>8718800098404.8359</v>
      </c>
      <c r="F35" s="37">
        <f t="shared" si="13"/>
        <v>0</v>
      </c>
      <c r="G35" s="37">
        <f t="shared" si="13"/>
        <v>0</v>
      </c>
      <c r="H35" s="37">
        <f t="shared" si="13"/>
        <v>0</v>
      </c>
      <c r="I35" s="34">
        <f t="shared" si="13"/>
        <v>9626503333724.002</v>
      </c>
    </row>
    <row r="36" spans="1:9" x14ac:dyDescent="0.35">
      <c r="A36" s="31">
        <v>2044</v>
      </c>
      <c r="B36" s="34">
        <f t="shared" si="13"/>
        <v>10074159388963.904</v>
      </c>
      <c r="C36" s="34">
        <f t="shared" si="13"/>
        <v>2898570893462.4883</v>
      </c>
      <c r="D36" s="34">
        <f t="shared" si="13"/>
        <v>3240521134105.3813</v>
      </c>
      <c r="E36" s="34">
        <f t="shared" si="13"/>
        <v>8833308768770.7187</v>
      </c>
      <c r="F36" s="37">
        <f t="shared" si="13"/>
        <v>0</v>
      </c>
      <c r="G36" s="37">
        <f t="shared" si="13"/>
        <v>0</v>
      </c>
      <c r="H36" s="37">
        <f t="shared" si="13"/>
        <v>0</v>
      </c>
      <c r="I36" s="34">
        <f t="shared" si="13"/>
        <v>9752933057513.5586</v>
      </c>
    </row>
    <row r="37" spans="1:9" x14ac:dyDescent="0.35">
      <c r="A37" s="31">
        <v>2045</v>
      </c>
      <c r="B37" s="33">
        <f>Data!I$20*10^12</f>
        <v>10204840491462.449</v>
      </c>
      <c r="C37" s="33">
        <f>Data!I$24*10^12</f>
        <v>2936175062440.6826</v>
      </c>
      <c r="D37" s="33">
        <f>Data!I$30*10^12</f>
        <v>3282517379099.9712</v>
      </c>
      <c r="E37" s="33">
        <f>Data!I$37*10^12</f>
        <v>8947817439136.5996</v>
      </c>
      <c r="F37" s="36">
        <v>0</v>
      </c>
      <c r="G37" s="36">
        <v>0</v>
      </c>
      <c r="H37" s="36">
        <v>0</v>
      </c>
      <c r="I37" s="33">
        <f>Data!I$70*10^12</f>
        <v>9879362781303.1152</v>
      </c>
    </row>
    <row r="38" spans="1:9" x14ac:dyDescent="0.35">
      <c r="A38" s="31">
        <v>2046</v>
      </c>
      <c r="B38" s="34">
        <f>(B$42-B$37)/5*($A38-$A$37)+B$37</f>
        <v>10335521593961.006</v>
      </c>
      <c r="C38" s="34">
        <f t="shared" ref="C38:I38" si="14">(C$42-C$37)/5*($A38-$A$37)+C$37</f>
        <v>2973779231418.8799</v>
      </c>
      <c r="D38" s="34">
        <f t="shared" si="14"/>
        <v>3324513624094.564</v>
      </c>
      <c r="E38" s="34">
        <f t="shared" si="14"/>
        <v>9062326109502.4766</v>
      </c>
      <c r="F38" s="37">
        <f t="shared" si="14"/>
        <v>0</v>
      </c>
      <c r="G38" s="37">
        <f t="shared" si="14"/>
        <v>0</v>
      </c>
      <c r="H38" s="37">
        <f t="shared" si="14"/>
        <v>0</v>
      </c>
      <c r="I38" s="34">
        <f t="shared" si="14"/>
        <v>10005792505092.672</v>
      </c>
    </row>
    <row r="39" spans="1:9" x14ac:dyDescent="0.35">
      <c r="A39" s="31">
        <v>2047</v>
      </c>
      <c r="B39" s="34">
        <f t="shared" ref="B39:I41" si="15">(B$42-B$37)/5*($A39-$A$37)+B$37</f>
        <v>10466202696459.562</v>
      </c>
      <c r="C39" s="34">
        <f t="shared" si="15"/>
        <v>3011383400397.0767</v>
      </c>
      <c r="D39" s="34">
        <f t="shared" si="15"/>
        <v>3366509869089.1567</v>
      </c>
      <c r="E39" s="34">
        <f t="shared" si="15"/>
        <v>9176834779868.3516</v>
      </c>
      <c r="F39" s="37">
        <f t="shared" si="15"/>
        <v>0</v>
      </c>
      <c r="G39" s="37">
        <f t="shared" si="15"/>
        <v>0</v>
      </c>
      <c r="H39" s="37">
        <f t="shared" si="15"/>
        <v>0</v>
      </c>
      <c r="I39" s="34">
        <f t="shared" si="15"/>
        <v>10132222228882.229</v>
      </c>
    </row>
    <row r="40" spans="1:9" x14ac:dyDescent="0.35">
      <c r="A40" s="31">
        <v>2048</v>
      </c>
      <c r="B40" s="34">
        <f t="shared" si="15"/>
        <v>10596883798958.117</v>
      </c>
      <c r="C40" s="34">
        <f t="shared" si="15"/>
        <v>3048987569375.2739</v>
      </c>
      <c r="D40" s="34">
        <f t="shared" si="15"/>
        <v>3408506114083.7495</v>
      </c>
      <c r="E40" s="34">
        <f t="shared" si="15"/>
        <v>9291343450234.2285</v>
      </c>
      <c r="F40" s="37">
        <f t="shared" si="15"/>
        <v>0</v>
      </c>
      <c r="G40" s="37">
        <f t="shared" si="15"/>
        <v>0</v>
      </c>
      <c r="H40" s="37">
        <f t="shared" si="15"/>
        <v>0</v>
      </c>
      <c r="I40" s="34">
        <f t="shared" si="15"/>
        <v>10258651952671.783</v>
      </c>
    </row>
    <row r="41" spans="1:9" x14ac:dyDescent="0.35">
      <c r="A41" s="31">
        <v>2049</v>
      </c>
      <c r="B41" s="34">
        <f t="shared" si="15"/>
        <v>10727564901456.674</v>
      </c>
      <c r="C41" s="34">
        <f t="shared" si="15"/>
        <v>3086591738353.4707</v>
      </c>
      <c r="D41" s="34">
        <f t="shared" si="15"/>
        <v>3450502359078.3423</v>
      </c>
      <c r="E41" s="34">
        <f t="shared" si="15"/>
        <v>9405852120600.1035</v>
      </c>
      <c r="F41" s="37">
        <f t="shared" si="15"/>
        <v>0</v>
      </c>
      <c r="G41" s="37">
        <f t="shared" si="15"/>
        <v>0</v>
      </c>
      <c r="H41" s="37">
        <f t="shared" si="15"/>
        <v>0</v>
      </c>
      <c r="I41" s="34">
        <f t="shared" si="15"/>
        <v>10385081676461.34</v>
      </c>
    </row>
    <row r="42" spans="1:9" x14ac:dyDescent="0.35">
      <c r="A42" s="31">
        <v>2050</v>
      </c>
      <c r="B42" s="33">
        <f>Data!J$20*10^12</f>
        <v>10858246003955.23</v>
      </c>
      <c r="C42" s="33">
        <f>Data!J$24*10^12</f>
        <v>3124195907331.668</v>
      </c>
      <c r="D42" s="33">
        <f>Data!J$30*10^12</f>
        <v>3492498604072.9351</v>
      </c>
      <c r="E42" s="33">
        <f>Data!J$37*10^12</f>
        <v>9520360790965.9805</v>
      </c>
      <c r="F42" s="36">
        <v>0</v>
      </c>
      <c r="G42" s="36">
        <v>0</v>
      </c>
      <c r="H42" s="36">
        <v>0</v>
      </c>
      <c r="I42" s="33">
        <f>Data!J$70*10^12</f>
        <v>10511511400250.896</v>
      </c>
    </row>
  </sheetData>
  <pageMargins left="0.7" right="0.7" top="0.75" bottom="0.75" header="0.3" footer="0.3"/>
  <ignoredErrors>
    <ignoredError sqref="B32"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42"/>
  <sheetViews>
    <sheetView workbookViewId="0"/>
  </sheetViews>
  <sheetFormatPr defaultColWidth="9" defaultRowHeight="14.5" x14ac:dyDescent="0.35"/>
  <cols>
    <col min="1" max="1" width="9" style="31"/>
    <col min="2" max="9" width="17.58203125" style="31" customWidth="1"/>
    <col min="10" max="16384" width="9" style="27"/>
  </cols>
  <sheetData>
    <row r="1" spans="1:9" x14ac:dyDescent="0.35">
      <c r="A1" s="31" t="s">
        <v>59</v>
      </c>
      <c r="B1" s="31" t="s">
        <v>60</v>
      </c>
      <c r="C1" s="31" t="s">
        <v>61</v>
      </c>
      <c r="D1" s="31" t="s">
        <v>62</v>
      </c>
      <c r="E1" s="31" t="s">
        <v>63</v>
      </c>
      <c r="F1" s="31" t="s">
        <v>64</v>
      </c>
      <c r="G1" s="31" t="s">
        <v>65</v>
      </c>
      <c r="H1" s="42" t="s">
        <v>94</v>
      </c>
      <c r="I1" s="31" t="s">
        <v>66</v>
      </c>
    </row>
    <row r="2" spans="1:9" x14ac:dyDescent="0.35">
      <c r="A2" s="31">
        <v>2010</v>
      </c>
      <c r="B2" s="36">
        <v>0</v>
      </c>
      <c r="C2" s="33">
        <f>Data!B$23*10^12</f>
        <v>4159108469886.7739</v>
      </c>
      <c r="D2" s="36">
        <v>0</v>
      </c>
      <c r="E2" s="33">
        <f>Data!B$35*10^12</f>
        <v>334644659836.68451</v>
      </c>
      <c r="F2" s="33">
        <f>Data!B$45*10^12</f>
        <v>7899399101982.334</v>
      </c>
      <c r="G2" s="33">
        <f>Data!B$50*10^12</f>
        <v>7530650263951.0732</v>
      </c>
      <c r="H2" s="33">
        <f>Data!B$59*10^12</f>
        <v>12342445927906.818</v>
      </c>
      <c r="I2" s="36">
        <v>0</v>
      </c>
    </row>
    <row r="3" spans="1:9" x14ac:dyDescent="0.35">
      <c r="A3" s="31">
        <v>2011</v>
      </c>
      <c r="B3" s="37">
        <f>(B$7-B$2)/5*($A3-$A$2)+B$2</f>
        <v>0</v>
      </c>
      <c r="C3" s="34">
        <f t="shared" ref="C3:I3" si="0">(C$7-C$2)/5*($A3-$A$2)+C$2</f>
        <v>4202784775909.4189</v>
      </c>
      <c r="D3" s="37">
        <f t="shared" si="0"/>
        <v>0</v>
      </c>
      <c r="E3" s="34">
        <f t="shared" si="0"/>
        <v>334644659836.68451</v>
      </c>
      <c r="F3" s="34">
        <f t="shared" si="0"/>
        <v>7835015284850.1895</v>
      </c>
      <c r="G3" s="34">
        <f t="shared" si="0"/>
        <v>7551666211160.8584</v>
      </c>
      <c r="H3" s="34">
        <f t="shared" si="0"/>
        <v>12439476555125.455</v>
      </c>
      <c r="I3" s="37">
        <f t="shared" si="0"/>
        <v>0</v>
      </c>
    </row>
    <row r="4" spans="1:9" x14ac:dyDescent="0.35">
      <c r="A4" s="31">
        <v>2012</v>
      </c>
      <c r="B4" s="37">
        <f t="shared" ref="B4:I6" si="1">(B$7-B$2)/5*($A4-$A$2)+B$2</f>
        <v>0</v>
      </c>
      <c r="C4" s="34">
        <f t="shared" si="1"/>
        <v>4246461081932.0645</v>
      </c>
      <c r="D4" s="37">
        <f t="shared" si="1"/>
        <v>0</v>
      </c>
      <c r="E4" s="34">
        <f t="shared" si="1"/>
        <v>334644659836.68451</v>
      </c>
      <c r="F4" s="34">
        <f t="shared" si="1"/>
        <v>7770631467718.0449</v>
      </c>
      <c r="G4" s="34">
        <f t="shared" si="1"/>
        <v>7572682158370.6445</v>
      </c>
      <c r="H4" s="34">
        <f t="shared" si="1"/>
        <v>12536507182344.092</v>
      </c>
      <c r="I4" s="37">
        <f t="shared" si="1"/>
        <v>0</v>
      </c>
    </row>
    <row r="5" spans="1:9" x14ac:dyDescent="0.35">
      <c r="A5" s="31">
        <v>2013</v>
      </c>
      <c r="B5" s="37">
        <f t="shared" si="1"/>
        <v>0</v>
      </c>
      <c r="C5" s="34">
        <f t="shared" si="1"/>
        <v>4290137387954.7095</v>
      </c>
      <c r="D5" s="37">
        <f t="shared" si="1"/>
        <v>0</v>
      </c>
      <c r="E5" s="34">
        <f t="shared" si="1"/>
        <v>334644659836.68451</v>
      </c>
      <c r="F5" s="34">
        <f t="shared" si="1"/>
        <v>7706247650585.9004</v>
      </c>
      <c r="G5" s="34">
        <f t="shared" si="1"/>
        <v>7593698105580.4297</v>
      </c>
      <c r="H5" s="34">
        <f t="shared" si="1"/>
        <v>12633537809562.729</v>
      </c>
      <c r="I5" s="37">
        <f t="shared" si="1"/>
        <v>0</v>
      </c>
    </row>
    <row r="6" spans="1:9" x14ac:dyDescent="0.35">
      <c r="A6" s="31">
        <v>2014</v>
      </c>
      <c r="B6" s="37">
        <f t="shared" si="1"/>
        <v>0</v>
      </c>
      <c r="C6" s="34">
        <f t="shared" si="1"/>
        <v>4333813693977.355</v>
      </c>
      <c r="D6" s="37">
        <f t="shared" si="1"/>
        <v>0</v>
      </c>
      <c r="E6" s="34">
        <f t="shared" si="1"/>
        <v>334644659836.68451</v>
      </c>
      <c r="F6" s="34">
        <f t="shared" si="1"/>
        <v>7641863833453.7559</v>
      </c>
      <c r="G6" s="34">
        <f t="shared" si="1"/>
        <v>7614714052790.2158</v>
      </c>
      <c r="H6" s="34">
        <f t="shared" si="1"/>
        <v>12730568436781.365</v>
      </c>
      <c r="I6" s="37">
        <f t="shared" si="1"/>
        <v>0</v>
      </c>
    </row>
    <row r="7" spans="1:9" x14ac:dyDescent="0.35">
      <c r="A7" s="31">
        <v>2015</v>
      </c>
      <c r="B7" s="36">
        <v>0</v>
      </c>
      <c r="C7" s="33">
        <f>Data!C$23*10^12</f>
        <v>4377490000000</v>
      </c>
      <c r="D7" s="36">
        <v>0</v>
      </c>
      <c r="E7" s="33">
        <f>Data!C$35*10^12</f>
        <v>334644659836.68451</v>
      </c>
      <c r="F7" s="33">
        <f>Data!C$45*10^12</f>
        <v>7577480016321.6113</v>
      </c>
      <c r="G7" s="33">
        <f>Data!C$50*10^12</f>
        <v>7635730000000.001</v>
      </c>
      <c r="H7" s="33">
        <f>Data!C$59*10^12</f>
        <v>12827599064000.002</v>
      </c>
      <c r="I7" s="36">
        <v>0</v>
      </c>
    </row>
    <row r="8" spans="1:9" x14ac:dyDescent="0.35">
      <c r="A8" s="31">
        <v>2016</v>
      </c>
      <c r="B8" s="37">
        <f>(B$12-B$7)/5*($A8-$A$7)+B$7</f>
        <v>0</v>
      </c>
      <c r="C8" s="34">
        <f t="shared" ref="C8:I8" si="2">(C$12-C$7)/5*($A8-$A$7)+C$7</f>
        <v>4472284000000</v>
      </c>
      <c r="D8" s="37">
        <f t="shared" si="2"/>
        <v>0</v>
      </c>
      <c r="E8" s="34">
        <f t="shared" si="2"/>
        <v>334644659836.68451</v>
      </c>
      <c r="F8" s="34">
        <f t="shared" si="2"/>
        <v>7560145911709.1113</v>
      </c>
      <c r="G8" s="34">
        <f t="shared" si="2"/>
        <v>7764793000000.001</v>
      </c>
      <c r="H8" s="34">
        <f t="shared" si="2"/>
        <v>12878321064000.002</v>
      </c>
      <c r="I8" s="37">
        <f t="shared" si="2"/>
        <v>0</v>
      </c>
    </row>
    <row r="9" spans="1:9" x14ac:dyDescent="0.35">
      <c r="A9" s="31">
        <v>2017</v>
      </c>
      <c r="B9" s="37">
        <f t="shared" ref="B9:I11" si="3">(B$12-B$7)/5*($A9-$A$7)+B$7</f>
        <v>0</v>
      </c>
      <c r="C9" s="34">
        <f t="shared" si="3"/>
        <v>4567078000000</v>
      </c>
      <c r="D9" s="37">
        <f t="shared" si="3"/>
        <v>0</v>
      </c>
      <c r="E9" s="34">
        <f t="shared" si="3"/>
        <v>334644659836.68451</v>
      </c>
      <c r="F9" s="34">
        <f t="shared" si="3"/>
        <v>7542811807096.6104</v>
      </c>
      <c r="G9" s="34">
        <f t="shared" si="3"/>
        <v>7893856000000.001</v>
      </c>
      <c r="H9" s="34">
        <f t="shared" si="3"/>
        <v>12929043064000.002</v>
      </c>
      <c r="I9" s="37">
        <f t="shared" si="3"/>
        <v>0</v>
      </c>
    </row>
    <row r="10" spans="1:9" x14ac:dyDescent="0.35">
      <c r="A10" s="31">
        <v>2018</v>
      </c>
      <c r="B10" s="37">
        <f t="shared" si="3"/>
        <v>0</v>
      </c>
      <c r="C10" s="34">
        <f t="shared" si="3"/>
        <v>4661872000000</v>
      </c>
      <c r="D10" s="37">
        <f t="shared" si="3"/>
        <v>0</v>
      </c>
      <c r="E10" s="34">
        <f t="shared" si="3"/>
        <v>334644659836.68451</v>
      </c>
      <c r="F10" s="34">
        <f t="shared" si="3"/>
        <v>7525477702484.1104</v>
      </c>
      <c r="G10" s="34">
        <f t="shared" si="3"/>
        <v>8022919000000.001</v>
      </c>
      <c r="H10" s="34">
        <f t="shared" si="3"/>
        <v>12979765064000.002</v>
      </c>
      <c r="I10" s="37">
        <f t="shared" si="3"/>
        <v>0</v>
      </c>
    </row>
    <row r="11" spans="1:9" x14ac:dyDescent="0.35">
      <c r="A11" s="31">
        <v>2019</v>
      </c>
      <c r="B11" s="37">
        <f t="shared" si="3"/>
        <v>0</v>
      </c>
      <c r="C11" s="34">
        <f t="shared" si="3"/>
        <v>4756666000000</v>
      </c>
      <c r="D11" s="37">
        <f t="shared" si="3"/>
        <v>0</v>
      </c>
      <c r="E11" s="34">
        <f t="shared" si="3"/>
        <v>334644659836.68451</v>
      </c>
      <c r="F11" s="34">
        <f t="shared" si="3"/>
        <v>7508143597871.6094</v>
      </c>
      <c r="G11" s="34">
        <f t="shared" si="3"/>
        <v>8151982000000.001</v>
      </c>
      <c r="H11" s="34">
        <f t="shared" si="3"/>
        <v>13030487064000.002</v>
      </c>
      <c r="I11" s="37">
        <f t="shared" si="3"/>
        <v>0</v>
      </c>
    </row>
    <row r="12" spans="1:9" x14ac:dyDescent="0.35">
      <c r="A12" s="31">
        <v>2020</v>
      </c>
      <c r="B12" s="36">
        <v>0</v>
      </c>
      <c r="C12" s="33">
        <f>Data!D$23*10^12</f>
        <v>4851460000000</v>
      </c>
      <c r="D12" s="36">
        <v>0</v>
      </c>
      <c r="E12" s="33">
        <f>Data!D$35*10^12</f>
        <v>334644659836.68451</v>
      </c>
      <c r="F12" s="33">
        <f>Data!D$45*10^12</f>
        <v>7490809493259.1094</v>
      </c>
      <c r="G12" s="33">
        <f>Data!E$50*10^12</f>
        <v>8281045000000.001</v>
      </c>
      <c r="H12" s="33">
        <f>Data!D$59*10^12</f>
        <v>13081209064000.002</v>
      </c>
      <c r="I12" s="36">
        <v>0</v>
      </c>
    </row>
    <row r="13" spans="1:9" x14ac:dyDescent="0.35">
      <c r="A13" s="31">
        <v>2021</v>
      </c>
      <c r="B13" s="37">
        <f>(B$17-B$12)/5*($A13-$A$12)+B$12</f>
        <v>0</v>
      </c>
      <c r="C13" s="34">
        <f t="shared" ref="C13:I13" si="4">(C$17-C$12)/5*($A13-$A$12)+C$12</f>
        <v>4860922540050.2803</v>
      </c>
      <c r="D13" s="37">
        <f t="shared" si="4"/>
        <v>0</v>
      </c>
      <c r="E13" s="34">
        <f t="shared" si="4"/>
        <v>334644659836.68451</v>
      </c>
      <c r="F13" s="34">
        <f t="shared" si="4"/>
        <v>7458617584693.0371</v>
      </c>
      <c r="G13" s="34">
        <f t="shared" si="4"/>
        <v>8281045000000.001</v>
      </c>
      <c r="H13" s="34">
        <f t="shared" si="4"/>
        <v>13138830064000.002</v>
      </c>
      <c r="I13" s="37">
        <f t="shared" si="4"/>
        <v>0</v>
      </c>
    </row>
    <row r="14" spans="1:9" x14ac:dyDescent="0.35">
      <c r="A14" s="31">
        <v>2022</v>
      </c>
      <c r="B14" s="37">
        <f t="shared" ref="B14:I16" si="5">(B$17-B$12)/5*($A14-$A$12)+B$12</f>
        <v>0</v>
      </c>
      <c r="C14" s="34">
        <f t="shared" si="5"/>
        <v>4870385080100.5605</v>
      </c>
      <c r="D14" s="37">
        <f t="shared" si="5"/>
        <v>0</v>
      </c>
      <c r="E14" s="34">
        <f t="shared" si="5"/>
        <v>334644659836.68451</v>
      </c>
      <c r="F14" s="34">
        <f t="shared" si="5"/>
        <v>7426425676126.9648</v>
      </c>
      <c r="G14" s="34">
        <f t="shared" si="5"/>
        <v>8281045000000.001</v>
      </c>
      <c r="H14" s="34">
        <f t="shared" si="5"/>
        <v>13196451064000.002</v>
      </c>
      <c r="I14" s="37">
        <f t="shared" si="5"/>
        <v>0</v>
      </c>
    </row>
    <row r="15" spans="1:9" x14ac:dyDescent="0.35">
      <c r="A15" s="31">
        <v>2023</v>
      </c>
      <c r="B15" s="37">
        <f t="shared" si="5"/>
        <v>0</v>
      </c>
      <c r="C15" s="34">
        <f t="shared" si="5"/>
        <v>4879847620150.8398</v>
      </c>
      <c r="D15" s="37">
        <f t="shared" si="5"/>
        <v>0</v>
      </c>
      <c r="E15" s="34">
        <f t="shared" si="5"/>
        <v>334644659836.68451</v>
      </c>
      <c r="F15" s="34">
        <f t="shared" si="5"/>
        <v>7394233767560.8926</v>
      </c>
      <c r="G15" s="34">
        <f t="shared" si="5"/>
        <v>8281045000000.001</v>
      </c>
      <c r="H15" s="34">
        <f t="shared" si="5"/>
        <v>13254072064000.002</v>
      </c>
      <c r="I15" s="37">
        <f t="shared" si="5"/>
        <v>0</v>
      </c>
    </row>
    <row r="16" spans="1:9" x14ac:dyDescent="0.35">
      <c r="A16" s="31">
        <v>2024</v>
      </c>
      <c r="B16" s="37">
        <f t="shared" si="5"/>
        <v>0</v>
      </c>
      <c r="C16" s="34">
        <f t="shared" si="5"/>
        <v>4889310160201.1201</v>
      </c>
      <c r="D16" s="37">
        <f t="shared" si="5"/>
        <v>0</v>
      </c>
      <c r="E16" s="34">
        <f t="shared" si="5"/>
        <v>334644659836.68451</v>
      </c>
      <c r="F16" s="34">
        <f t="shared" si="5"/>
        <v>7362041858994.8203</v>
      </c>
      <c r="G16" s="34">
        <f t="shared" si="5"/>
        <v>8281045000000.001</v>
      </c>
      <c r="H16" s="34">
        <f t="shared" si="5"/>
        <v>13311693064000.002</v>
      </c>
      <c r="I16" s="37">
        <f t="shared" si="5"/>
        <v>0</v>
      </c>
    </row>
    <row r="17" spans="1:9" x14ac:dyDescent="0.35">
      <c r="A17" s="31">
        <v>2025</v>
      </c>
      <c r="B17" s="36">
        <v>0</v>
      </c>
      <c r="C17" s="33">
        <f>Data!E$23*10^12</f>
        <v>4898772700251.4004</v>
      </c>
      <c r="D17" s="36">
        <v>0</v>
      </c>
      <c r="E17" s="33">
        <f>Data!E$35*10^12</f>
        <v>334644659836.68451</v>
      </c>
      <c r="F17" s="33">
        <f>Data!E$45*10^12</f>
        <v>7329849950428.748</v>
      </c>
      <c r="G17" s="33">
        <f>Data!E$50*10^12</f>
        <v>8281045000000.001</v>
      </c>
      <c r="H17" s="33">
        <f>Data!E$59*10^12</f>
        <v>13369314064000.002</v>
      </c>
      <c r="I17" s="36">
        <v>0</v>
      </c>
    </row>
    <row r="18" spans="1:9" x14ac:dyDescent="0.35">
      <c r="A18" s="31">
        <v>2026</v>
      </c>
      <c r="B18" s="37">
        <f>(B$22-B$17)/5*($A18-$A$17)+B$17</f>
        <v>0</v>
      </c>
      <c r="C18" s="34">
        <f t="shared" ref="C18:I18" si="6">(C$22-C$17)/5*($A18-$A$17)+C$17</f>
        <v>5056738160201.1201</v>
      </c>
      <c r="D18" s="37">
        <f t="shared" si="6"/>
        <v>0</v>
      </c>
      <c r="E18" s="34">
        <f t="shared" si="6"/>
        <v>334644659836.68451</v>
      </c>
      <c r="F18" s="34">
        <f t="shared" si="6"/>
        <v>7319944747793.0332</v>
      </c>
      <c r="G18" s="34">
        <f t="shared" si="6"/>
        <v>8333224000000.001</v>
      </c>
      <c r="H18" s="34">
        <f t="shared" si="6"/>
        <v>13426935064000.002</v>
      </c>
      <c r="I18" s="37">
        <f t="shared" si="6"/>
        <v>0</v>
      </c>
    </row>
    <row r="19" spans="1:9" x14ac:dyDescent="0.35">
      <c r="A19" s="31">
        <v>2027</v>
      </c>
      <c r="B19" s="37">
        <f t="shared" ref="B19:I21" si="7">(B$22-B$17)/5*($A19-$A$17)+B$17</f>
        <v>0</v>
      </c>
      <c r="C19" s="34">
        <f t="shared" si="7"/>
        <v>5214703620150.8398</v>
      </c>
      <c r="D19" s="37">
        <f t="shared" si="7"/>
        <v>0</v>
      </c>
      <c r="E19" s="34">
        <f t="shared" si="7"/>
        <v>334644659836.68451</v>
      </c>
      <c r="F19" s="34">
        <f t="shared" si="7"/>
        <v>7310039545157.3193</v>
      </c>
      <c r="G19" s="34">
        <f t="shared" si="7"/>
        <v>8385403000000.001</v>
      </c>
      <c r="H19" s="34">
        <f t="shared" si="7"/>
        <v>13484556064000.002</v>
      </c>
      <c r="I19" s="37">
        <f t="shared" si="7"/>
        <v>0</v>
      </c>
    </row>
    <row r="20" spans="1:9" x14ac:dyDescent="0.35">
      <c r="A20" s="31">
        <v>2028</v>
      </c>
      <c r="B20" s="37">
        <f t="shared" si="7"/>
        <v>0</v>
      </c>
      <c r="C20" s="34">
        <f t="shared" si="7"/>
        <v>5372669080100.5605</v>
      </c>
      <c r="D20" s="37">
        <f t="shared" si="7"/>
        <v>0</v>
      </c>
      <c r="E20" s="34">
        <f t="shared" si="7"/>
        <v>334644659836.68451</v>
      </c>
      <c r="F20" s="34">
        <f t="shared" si="7"/>
        <v>7300134342521.6045</v>
      </c>
      <c r="G20" s="34">
        <f t="shared" si="7"/>
        <v>8437582000000</v>
      </c>
      <c r="H20" s="34">
        <f t="shared" si="7"/>
        <v>13542177064000</v>
      </c>
      <c r="I20" s="37">
        <f t="shared" si="7"/>
        <v>0</v>
      </c>
    </row>
    <row r="21" spans="1:9" x14ac:dyDescent="0.35">
      <c r="A21" s="31">
        <v>2029</v>
      </c>
      <c r="B21" s="37">
        <f t="shared" si="7"/>
        <v>0</v>
      </c>
      <c r="C21" s="34">
        <f t="shared" si="7"/>
        <v>5530634540050.2803</v>
      </c>
      <c r="D21" s="37">
        <f t="shared" si="7"/>
        <v>0</v>
      </c>
      <c r="E21" s="34">
        <f t="shared" si="7"/>
        <v>334644659836.68451</v>
      </c>
      <c r="F21" s="34">
        <f t="shared" si="7"/>
        <v>7290229139885.8906</v>
      </c>
      <c r="G21" s="34">
        <f t="shared" si="7"/>
        <v>8489761000000</v>
      </c>
      <c r="H21" s="34">
        <f t="shared" si="7"/>
        <v>13599798064000</v>
      </c>
      <c r="I21" s="37">
        <f t="shared" si="7"/>
        <v>0</v>
      </c>
    </row>
    <row r="22" spans="1:9" x14ac:dyDescent="0.35">
      <c r="A22" s="31">
        <v>2030</v>
      </c>
      <c r="B22" s="36">
        <v>0</v>
      </c>
      <c r="C22" s="33">
        <f>Data!F$23*10^12</f>
        <v>5688600000000</v>
      </c>
      <c r="D22" s="36">
        <v>0</v>
      </c>
      <c r="E22" s="33">
        <f>Data!F$35*10^12</f>
        <v>334644659836.68451</v>
      </c>
      <c r="F22" s="33">
        <f>Data!F$45*10^12</f>
        <v>7280323937250.1758</v>
      </c>
      <c r="G22" s="33">
        <f>Data!F$50*10^12</f>
        <v>8541940000000</v>
      </c>
      <c r="H22" s="33">
        <f>Data!F$59*10^12</f>
        <v>13657419064000</v>
      </c>
      <c r="I22" s="36">
        <v>0</v>
      </c>
    </row>
    <row r="23" spans="1:9" x14ac:dyDescent="0.35">
      <c r="A23" s="31">
        <v>2031</v>
      </c>
      <c r="B23" s="37">
        <f>(B$27-B$22)/5*($A23-$A$22)+B$22</f>
        <v>0</v>
      </c>
      <c r="C23" s="34">
        <f t="shared" ref="C23:I23" si="8">(C$27-C$22)/5*($A23-$A$22)+C$22</f>
        <v>5846565459949.7207</v>
      </c>
      <c r="D23" s="37">
        <f t="shared" si="8"/>
        <v>0</v>
      </c>
      <c r="E23" s="34">
        <f t="shared" si="8"/>
        <v>334644659836.68451</v>
      </c>
      <c r="F23" s="34">
        <f t="shared" si="8"/>
        <v>7270418734614.4609</v>
      </c>
      <c r="G23" s="34">
        <f t="shared" si="8"/>
        <v>8594119000000</v>
      </c>
      <c r="H23" s="34">
        <f t="shared" si="8"/>
        <v>13715040064000.002</v>
      </c>
      <c r="I23" s="37">
        <f t="shared" si="8"/>
        <v>0</v>
      </c>
    </row>
    <row r="24" spans="1:9" x14ac:dyDescent="0.35">
      <c r="A24" s="31">
        <v>2032</v>
      </c>
      <c r="B24" s="37">
        <f t="shared" ref="B24:I26" si="9">(B$27-B$22)/5*($A24-$A$22)+B$22</f>
        <v>0</v>
      </c>
      <c r="C24" s="34">
        <f t="shared" si="9"/>
        <v>6004530919899.4414</v>
      </c>
      <c r="D24" s="37">
        <f t="shared" si="9"/>
        <v>0</v>
      </c>
      <c r="E24" s="34">
        <f t="shared" si="9"/>
        <v>334644659836.68451</v>
      </c>
      <c r="F24" s="34">
        <f t="shared" si="9"/>
        <v>7260513531978.7461</v>
      </c>
      <c r="G24" s="34">
        <f t="shared" si="9"/>
        <v>8646298000000.001</v>
      </c>
      <c r="H24" s="34">
        <f t="shared" si="9"/>
        <v>13772661064000.004</v>
      </c>
      <c r="I24" s="37">
        <f t="shared" si="9"/>
        <v>0</v>
      </c>
    </row>
    <row r="25" spans="1:9" x14ac:dyDescent="0.35">
      <c r="A25" s="31">
        <v>2033</v>
      </c>
      <c r="B25" s="37">
        <f t="shared" si="9"/>
        <v>0</v>
      </c>
      <c r="C25" s="34">
        <f t="shared" si="9"/>
        <v>6162496379849.1611</v>
      </c>
      <c r="D25" s="37">
        <f t="shared" si="9"/>
        <v>0</v>
      </c>
      <c r="E25" s="34">
        <f t="shared" si="9"/>
        <v>334644659836.68451</v>
      </c>
      <c r="F25" s="34">
        <f t="shared" si="9"/>
        <v>7250608329343.0322</v>
      </c>
      <c r="G25" s="34">
        <f t="shared" si="9"/>
        <v>8698477000000.001</v>
      </c>
      <c r="H25" s="34">
        <f t="shared" si="9"/>
        <v>13830282064000.008</v>
      </c>
      <c r="I25" s="37">
        <f t="shared" si="9"/>
        <v>0</v>
      </c>
    </row>
    <row r="26" spans="1:9" x14ac:dyDescent="0.35">
      <c r="A26" s="31">
        <v>2034</v>
      </c>
      <c r="B26" s="37">
        <f t="shared" si="9"/>
        <v>0</v>
      </c>
      <c r="C26" s="34">
        <f t="shared" si="9"/>
        <v>6320461839798.8818</v>
      </c>
      <c r="D26" s="37">
        <f t="shared" si="9"/>
        <v>0</v>
      </c>
      <c r="E26" s="34">
        <f t="shared" si="9"/>
        <v>334644659836.68451</v>
      </c>
      <c r="F26" s="34">
        <f t="shared" si="9"/>
        <v>7240703126707.3174</v>
      </c>
      <c r="G26" s="34">
        <f t="shared" si="9"/>
        <v>8750656000000.002</v>
      </c>
      <c r="H26" s="34">
        <f t="shared" si="9"/>
        <v>13887903064000.01</v>
      </c>
      <c r="I26" s="37">
        <f t="shared" si="9"/>
        <v>0</v>
      </c>
    </row>
    <row r="27" spans="1:9" x14ac:dyDescent="0.35">
      <c r="A27" s="31">
        <v>2035</v>
      </c>
      <c r="B27" s="36">
        <v>0</v>
      </c>
      <c r="C27" s="33">
        <f>Data!G$23*10^12</f>
        <v>6478427299748.6025</v>
      </c>
      <c r="D27" s="36">
        <v>0</v>
      </c>
      <c r="E27" s="33">
        <f>Data!G$35*10^12</f>
        <v>334644659836.68451</v>
      </c>
      <c r="F27" s="33">
        <f>Data!G$45*10^12</f>
        <v>7230797924071.6025</v>
      </c>
      <c r="G27" s="33">
        <f>Data!G$50*10^12</f>
        <v>8802835000000.002</v>
      </c>
      <c r="H27" s="33">
        <f>Data!G$59*10^12</f>
        <v>13945524064000.012</v>
      </c>
      <c r="I27" s="36">
        <v>0</v>
      </c>
    </row>
    <row r="28" spans="1:9" x14ac:dyDescent="0.35">
      <c r="A28" s="31">
        <v>2036</v>
      </c>
      <c r="B28" s="37">
        <f>(B$32-B$27)/5*($A28-$A$27)+B$27</f>
        <v>0</v>
      </c>
      <c r="C28" s="34">
        <f t="shared" ref="C28:I28" si="10">(C$32-C$27)/5*($A28-$A$27)+C$27</f>
        <v>6636392759698.3213</v>
      </c>
      <c r="D28" s="37">
        <f t="shared" si="10"/>
        <v>0</v>
      </c>
      <c r="E28" s="34">
        <f t="shared" si="10"/>
        <v>334644659836.68451</v>
      </c>
      <c r="F28" s="34">
        <f t="shared" si="10"/>
        <v>7220892721435.8887</v>
      </c>
      <c r="G28" s="34">
        <f t="shared" si="10"/>
        <v>8855014000000</v>
      </c>
      <c r="H28" s="34">
        <f t="shared" si="10"/>
        <v>14003145064000.012</v>
      </c>
      <c r="I28" s="37">
        <f t="shared" si="10"/>
        <v>0</v>
      </c>
    </row>
    <row r="29" spans="1:9" x14ac:dyDescent="0.35">
      <c r="A29" s="31">
        <v>2037</v>
      </c>
      <c r="B29" s="37">
        <f t="shared" ref="B29:I31" si="11">(B$32-B$27)/5*($A29-$A$27)+B$27</f>
        <v>0</v>
      </c>
      <c r="C29" s="34">
        <f t="shared" si="11"/>
        <v>6794358219648.04</v>
      </c>
      <c r="D29" s="37">
        <f t="shared" si="11"/>
        <v>0</v>
      </c>
      <c r="E29" s="34">
        <f t="shared" si="11"/>
        <v>334644659836.68451</v>
      </c>
      <c r="F29" s="34">
        <f t="shared" si="11"/>
        <v>7210987518800.1738</v>
      </c>
      <c r="G29" s="34">
        <f t="shared" si="11"/>
        <v>8907192999999.998</v>
      </c>
      <c r="H29" s="34">
        <f t="shared" si="11"/>
        <v>14060766064000.012</v>
      </c>
      <c r="I29" s="37">
        <f t="shared" si="11"/>
        <v>0</v>
      </c>
    </row>
    <row r="30" spans="1:9" x14ac:dyDescent="0.35">
      <c r="A30" s="31">
        <v>2038</v>
      </c>
      <c r="B30" s="37">
        <f t="shared" si="11"/>
        <v>0</v>
      </c>
      <c r="C30" s="34">
        <f t="shared" si="11"/>
        <v>6952323679597.7598</v>
      </c>
      <c r="D30" s="37">
        <f t="shared" si="11"/>
        <v>0</v>
      </c>
      <c r="E30" s="34">
        <f t="shared" si="11"/>
        <v>334644659836.68451</v>
      </c>
      <c r="F30" s="34">
        <f t="shared" si="11"/>
        <v>7201082316164.46</v>
      </c>
      <c r="G30" s="34">
        <f t="shared" si="11"/>
        <v>8959371999999.9961</v>
      </c>
      <c r="H30" s="34">
        <f t="shared" si="11"/>
        <v>14118387064000.014</v>
      </c>
      <c r="I30" s="37">
        <f t="shared" si="11"/>
        <v>0</v>
      </c>
    </row>
    <row r="31" spans="1:9" x14ac:dyDescent="0.35">
      <c r="A31" s="31">
        <v>2039</v>
      </c>
      <c r="B31" s="37">
        <f t="shared" si="11"/>
        <v>0</v>
      </c>
      <c r="C31" s="34">
        <f t="shared" si="11"/>
        <v>7110289139547.4785</v>
      </c>
      <c r="D31" s="37">
        <f t="shared" si="11"/>
        <v>0</v>
      </c>
      <c r="E31" s="34">
        <f t="shared" si="11"/>
        <v>334644659836.68451</v>
      </c>
      <c r="F31" s="34">
        <f t="shared" si="11"/>
        <v>7191177113528.7451</v>
      </c>
      <c r="G31" s="34">
        <f t="shared" si="11"/>
        <v>9011550999999.9941</v>
      </c>
      <c r="H31" s="34">
        <f t="shared" si="11"/>
        <v>14176008064000.014</v>
      </c>
      <c r="I31" s="37">
        <f t="shared" si="11"/>
        <v>0</v>
      </c>
    </row>
    <row r="32" spans="1:9" x14ac:dyDescent="0.35">
      <c r="A32" s="31">
        <v>2040</v>
      </c>
      <c r="B32" s="36">
        <v>0</v>
      </c>
      <c r="C32" s="33">
        <f>Data!H$23*10^12</f>
        <v>7268254599497.1973</v>
      </c>
      <c r="D32" s="36">
        <v>0</v>
      </c>
      <c r="E32" s="33">
        <f>Data!H$35*10^12</f>
        <v>334644659836.68451</v>
      </c>
      <c r="F32" s="33">
        <f>Data!H$45*10^12</f>
        <v>7181271910893.0312</v>
      </c>
      <c r="G32" s="33">
        <f>Data!H$50*10^12</f>
        <v>9063729999999.9922</v>
      </c>
      <c r="H32" s="33">
        <f>Data!H$59*10^12</f>
        <v>14233629064000.014</v>
      </c>
      <c r="I32" s="36">
        <v>0</v>
      </c>
    </row>
    <row r="33" spans="1:9" x14ac:dyDescent="0.35">
      <c r="A33" s="31">
        <v>2041</v>
      </c>
      <c r="B33" s="37">
        <f>(B$37-B$32)/5*($A33-$A$32)+B$32</f>
        <v>0</v>
      </c>
      <c r="C33" s="34">
        <f t="shared" ref="C33:I33" si="12">(C$37-C$32)/5*($A33-$A$32)+C$32</f>
        <v>7426220059446.916</v>
      </c>
      <c r="D33" s="37">
        <f t="shared" si="12"/>
        <v>0</v>
      </c>
      <c r="E33" s="34">
        <f t="shared" si="12"/>
        <v>334644659836.68451</v>
      </c>
      <c r="F33" s="34">
        <f t="shared" si="12"/>
        <v>7171366708257.3164</v>
      </c>
      <c r="G33" s="34">
        <f t="shared" si="12"/>
        <v>9115908999999.9941</v>
      </c>
      <c r="H33" s="34">
        <f t="shared" si="12"/>
        <v>14291250064000.014</v>
      </c>
      <c r="I33" s="37">
        <f t="shared" si="12"/>
        <v>0</v>
      </c>
    </row>
    <row r="34" spans="1:9" x14ac:dyDescent="0.35">
      <c r="A34" s="31">
        <v>2042</v>
      </c>
      <c r="B34" s="37">
        <f t="shared" ref="B34:I36" si="13">(B$37-B$32)/5*($A34-$A$32)+B$32</f>
        <v>0</v>
      </c>
      <c r="C34" s="34">
        <f t="shared" si="13"/>
        <v>7584185519396.6348</v>
      </c>
      <c r="D34" s="37">
        <f t="shared" si="13"/>
        <v>0</v>
      </c>
      <c r="E34" s="34">
        <f t="shared" si="13"/>
        <v>334644659836.68451</v>
      </c>
      <c r="F34" s="34">
        <f t="shared" si="13"/>
        <v>7161461505621.6016</v>
      </c>
      <c r="G34" s="34">
        <f t="shared" si="13"/>
        <v>9168087999999.9941</v>
      </c>
      <c r="H34" s="34">
        <f t="shared" si="13"/>
        <v>14348871064000.014</v>
      </c>
      <c r="I34" s="37">
        <f t="shared" si="13"/>
        <v>0</v>
      </c>
    </row>
    <row r="35" spans="1:9" x14ac:dyDescent="0.35">
      <c r="A35" s="31">
        <v>2043</v>
      </c>
      <c r="B35" s="37">
        <f t="shared" si="13"/>
        <v>0</v>
      </c>
      <c r="C35" s="34">
        <f t="shared" si="13"/>
        <v>7742150979346.3545</v>
      </c>
      <c r="D35" s="37">
        <f t="shared" si="13"/>
        <v>0</v>
      </c>
      <c r="E35" s="34">
        <f t="shared" si="13"/>
        <v>334644659836.68451</v>
      </c>
      <c r="F35" s="34">
        <f t="shared" si="13"/>
        <v>7151556302985.8857</v>
      </c>
      <c r="G35" s="34">
        <f t="shared" si="13"/>
        <v>9220266999999.9961</v>
      </c>
      <c r="H35" s="34">
        <f t="shared" si="13"/>
        <v>14406492064000.014</v>
      </c>
      <c r="I35" s="37">
        <f t="shared" si="13"/>
        <v>0</v>
      </c>
    </row>
    <row r="36" spans="1:9" x14ac:dyDescent="0.35">
      <c r="A36" s="31">
        <v>2044</v>
      </c>
      <c r="B36" s="37">
        <f t="shared" si="13"/>
        <v>0</v>
      </c>
      <c r="C36" s="34">
        <f t="shared" si="13"/>
        <v>7900116439296.0732</v>
      </c>
      <c r="D36" s="37">
        <f t="shared" si="13"/>
        <v>0</v>
      </c>
      <c r="E36" s="34">
        <f t="shared" si="13"/>
        <v>334644659836.68451</v>
      </c>
      <c r="F36" s="34">
        <f t="shared" si="13"/>
        <v>7141651100350.1709</v>
      </c>
      <c r="G36" s="34">
        <f t="shared" si="13"/>
        <v>9272445999999.9961</v>
      </c>
      <c r="H36" s="34">
        <f t="shared" si="13"/>
        <v>14464113064000.014</v>
      </c>
      <c r="I36" s="37">
        <f t="shared" si="13"/>
        <v>0</v>
      </c>
    </row>
    <row r="37" spans="1:9" x14ac:dyDescent="0.35">
      <c r="A37" s="31">
        <v>2045</v>
      </c>
      <c r="B37" s="36">
        <v>0</v>
      </c>
      <c r="C37" s="33">
        <f>Data!I$23*10^12</f>
        <v>8058081899245.792</v>
      </c>
      <c r="D37" s="36">
        <v>0</v>
      </c>
      <c r="E37" s="33">
        <f>Data!I$35*10^12</f>
        <v>334644659836.68451</v>
      </c>
      <c r="F37" s="33">
        <f>Data!I$45*10^12</f>
        <v>7131745897714.4561</v>
      </c>
      <c r="G37" s="33">
        <f>Data!I$50*10^12</f>
        <v>9324624999999.998</v>
      </c>
      <c r="H37" s="33">
        <f>Data!I$59*10^12</f>
        <v>14521734064000.014</v>
      </c>
      <c r="I37" s="36">
        <v>0</v>
      </c>
    </row>
    <row r="38" spans="1:9" x14ac:dyDescent="0.35">
      <c r="A38" s="31">
        <v>2046</v>
      </c>
      <c r="B38" s="37">
        <f>(B$42-B$37)/5*($A38-$A$37)+B$37</f>
        <v>0</v>
      </c>
      <c r="C38" s="34">
        <f t="shared" ref="C38:I38" si="14">(C$42-C$37)/5*($A38-$A$37)+C$37</f>
        <v>8216047359195.5107</v>
      </c>
      <c r="D38" s="37">
        <f t="shared" si="14"/>
        <v>0</v>
      </c>
      <c r="E38" s="34">
        <f t="shared" si="14"/>
        <v>334644659836.68451</v>
      </c>
      <c r="F38" s="34">
        <f t="shared" si="14"/>
        <v>7121840695078.7422</v>
      </c>
      <c r="G38" s="34">
        <f t="shared" si="14"/>
        <v>9376803999999.998</v>
      </c>
      <c r="H38" s="34">
        <f t="shared" si="14"/>
        <v>14579355064000.012</v>
      </c>
      <c r="I38" s="37">
        <f t="shared" si="14"/>
        <v>0</v>
      </c>
    </row>
    <row r="39" spans="1:9" x14ac:dyDescent="0.35">
      <c r="A39" s="31">
        <v>2047</v>
      </c>
      <c r="B39" s="37">
        <f t="shared" ref="B39:I41" si="15">(B$42-B$37)/5*($A39-$A$37)+B$37</f>
        <v>0</v>
      </c>
      <c r="C39" s="34">
        <f t="shared" si="15"/>
        <v>8374012819145.2295</v>
      </c>
      <c r="D39" s="37">
        <f t="shared" si="15"/>
        <v>0</v>
      </c>
      <c r="E39" s="34">
        <f t="shared" si="15"/>
        <v>334644659836.68451</v>
      </c>
      <c r="F39" s="34">
        <f t="shared" si="15"/>
        <v>7111935492443.0273</v>
      </c>
      <c r="G39" s="34">
        <f t="shared" si="15"/>
        <v>9428983000000</v>
      </c>
      <c r="H39" s="34">
        <f t="shared" si="15"/>
        <v>14636976064000.01</v>
      </c>
      <c r="I39" s="37">
        <f t="shared" si="15"/>
        <v>0</v>
      </c>
    </row>
    <row r="40" spans="1:9" x14ac:dyDescent="0.35">
      <c r="A40" s="31">
        <v>2048</v>
      </c>
      <c r="B40" s="37">
        <f t="shared" si="15"/>
        <v>0</v>
      </c>
      <c r="C40" s="34">
        <f t="shared" si="15"/>
        <v>8531978279094.9492</v>
      </c>
      <c r="D40" s="37">
        <f t="shared" si="15"/>
        <v>0</v>
      </c>
      <c r="E40" s="34">
        <f t="shared" si="15"/>
        <v>334644659836.68451</v>
      </c>
      <c r="F40" s="34">
        <f t="shared" si="15"/>
        <v>7102030289807.3135</v>
      </c>
      <c r="G40" s="34">
        <f t="shared" si="15"/>
        <v>9481162000000</v>
      </c>
      <c r="H40" s="34">
        <f t="shared" si="15"/>
        <v>14694597064000.006</v>
      </c>
      <c r="I40" s="37">
        <f t="shared" si="15"/>
        <v>0</v>
      </c>
    </row>
    <row r="41" spans="1:9" x14ac:dyDescent="0.35">
      <c r="A41" s="31">
        <v>2049</v>
      </c>
      <c r="B41" s="37">
        <f t="shared" si="15"/>
        <v>0</v>
      </c>
      <c r="C41" s="34">
        <f t="shared" si="15"/>
        <v>8689943739044.668</v>
      </c>
      <c r="D41" s="37">
        <f t="shared" si="15"/>
        <v>0</v>
      </c>
      <c r="E41" s="34">
        <f t="shared" si="15"/>
        <v>334644659836.68451</v>
      </c>
      <c r="F41" s="34">
        <f t="shared" si="15"/>
        <v>7092125087171.5986</v>
      </c>
      <c r="G41" s="34">
        <f t="shared" si="15"/>
        <v>9533341000000.002</v>
      </c>
      <c r="H41" s="34">
        <f t="shared" si="15"/>
        <v>14752218064000.004</v>
      </c>
      <c r="I41" s="37">
        <f t="shared" si="15"/>
        <v>0</v>
      </c>
    </row>
    <row r="42" spans="1:9" x14ac:dyDescent="0.35">
      <c r="A42" s="31">
        <v>2050</v>
      </c>
      <c r="B42" s="36">
        <v>0</v>
      </c>
      <c r="C42" s="33">
        <f>Data!J$23*10^12</f>
        <v>8847909198994.3867</v>
      </c>
      <c r="D42" s="36">
        <v>0</v>
      </c>
      <c r="E42" s="33">
        <f>Data!J$35*10^12</f>
        <v>334644659836.68451</v>
      </c>
      <c r="F42" s="33">
        <f>Data!J$45*10^12</f>
        <v>7082219884535.8848</v>
      </c>
      <c r="G42" s="33">
        <f>Data!J$50*10^12</f>
        <v>9585520000000.002</v>
      </c>
      <c r="H42" s="33">
        <f>Data!J$59*10^12</f>
        <v>14809839064000.002</v>
      </c>
      <c r="I42" s="3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42"/>
  <sheetViews>
    <sheetView zoomScaleNormal="100" workbookViewId="0"/>
  </sheetViews>
  <sheetFormatPr defaultColWidth="9" defaultRowHeight="14.5" x14ac:dyDescent="0.35"/>
  <cols>
    <col min="1" max="1" width="9" style="31"/>
    <col min="2" max="9" width="17.58203125" style="31" customWidth="1"/>
    <col min="10" max="16384" width="9" style="27"/>
  </cols>
  <sheetData>
    <row r="1" spans="1:9" x14ac:dyDescent="0.35">
      <c r="A1" s="31" t="s">
        <v>59</v>
      </c>
      <c r="B1" s="31" t="s">
        <v>60</v>
      </c>
      <c r="C1" s="31" t="s">
        <v>61</v>
      </c>
      <c r="D1" s="31" t="s">
        <v>62</v>
      </c>
      <c r="E1" s="31" t="s">
        <v>63</v>
      </c>
      <c r="F1" s="31" t="s">
        <v>64</v>
      </c>
      <c r="G1" s="31" t="s">
        <v>65</v>
      </c>
      <c r="H1" s="42" t="s">
        <v>94</v>
      </c>
      <c r="I1" s="31" t="s">
        <v>66</v>
      </c>
    </row>
    <row r="2" spans="1:9" x14ac:dyDescent="0.35">
      <c r="A2" s="31">
        <v>2010</v>
      </c>
      <c r="B2" s="36">
        <v>0</v>
      </c>
      <c r="C2" s="36">
        <v>0</v>
      </c>
      <c r="D2" s="36">
        <v>0</v>
      </c>
      <c r="E2" s="33">
        <f>Data!B$34*10^12</f>
        <v>1007904251961.4775</v>
      </c>
      <c r="F2" s="36">
        <v>0</v>
      </c>
      <c r="G2" s="33">
        <f>Data!B$49*10^12</f>
        <v>1108421098226.4011</v>
      </c>
      <c r="H2" s="33">
        <f>Data!B$58*10^12</f>
        <v>22015392914677.73</v>
      </c>
      <c r="I2" s="36">
        <v>0</v>
      </c>
    </row>
    <row r="3" spans="1:9" x14ac:dyDescent="0.35">
      <c r="A3" s="31">
        <v>2011</v>
      </c>
      <c r="B3" s="37">
        <f>(B$7-B$2)/5*($A3-$A$2)+B$2</f>
        <v>0</v>
      </c>
      <c r="C3" s="37">
        <f t="shared" ref="C3:I6" si="0">(C$7-C$2)/5*($A3-$A$2)+C$2</f>
        <v>0</v>
      </c>
      <c r="D3" s="37">
        <f t="shared" si="0"/>
        <v>0</v>
      </c>
      <c r="E3" s="34">
        <f t="shared" si="0"/>
        <v>1068122133137.0869</v>
      </c>
      <c r="F3" s="37">
        <f t="shared" si="0"/>
        <v>0</v>
      </c>
      <c r="G3" s="34">
        <f t="shared" si="0"/>
        <v>1102782878581.1208</v>
      </c>
      <c r="H3" s="34">
        <f t="shared" si="0"/>
        <v>22135841724142.184</v>
      </c>
      <c r="I3" s="37">
        <f t="shared" si="0"/>
        <v>0</v>
      </c>
    </row>
    <row r="4" spans="1:9" x14ac:dyDescent="0.35">
      <c r="A4" s="31">
        <v>2012</v>
      </c>
      <c r="B4" s="37">
        <f t="shared" ref="B4:I6" si="1">(B$7-B$2)/5*($A4-$A$2)+B$2</f>
        <v>0</v>
      </c>
      <c r="C4" s="37">
        <f t="shared" si="1"/>
        <v>0</v>
      </c>
      <c r="D4" s="37">
        <f t="shared" si="1"/>
        <v>0</v>
      </c>
      <c r="E4" s="34">
        <f t="shared" si="1"/>
        <v>1128340014312.6963</v>
      </c>
      <c r="F4" s="37">
        <f t="shared" si="1"/>
        <v>0</v>
      </c>
      <c r="G4" s="34">
        <f t="shared" si="1"/>
        <v>1097144658935.8407</v>
      </c>
      <c r="H4" s="34">
        <f t="shared" si="0"/>
        <v>22256290533606.637</v>
      </c>
      <c r="I4" s="37">
        <f t="shared" si="1"/>
        <v>0</v>
      </c>
    </row>
    <row r="5" spans="1:9" x14ac:dyDescent="0.35">
      <c r="A5" s="31">
        <v>2013</v>
      </c>
      <c r="B5" s="37">
        <f t="shared" si="1"/>
        <v>0</v>
      </c>
      <c r="C5" s="37">
        <f t="shared" si="1"/>
        <v>0</v>
      </c>
      <c r="D5" s="37">
        <f t="shared" si="1"/>
        <v>0</v>
      </c>
      <c r="E5" s="34">
        <f t="shared" si="1"/>
        <v>1188557895488.3057</v>
      </c>
      <c r="F5" s="37">
        <f t="shared" si="1"/>
        <v>0</v>
      </c>
      <c r="G5" s="34">
        <f t="shared" si="1"/>
        <v>1091506439290.5604</v>
      </c>
      <c r="H5" s="34">
        <f t="shared" si="0"/>
        <v>22376739343071.094</v>
      </c>
      <c r="I5" s="37">
        <f t="shared" si="1"/>
        <v>0</v>
      </c>
    </row>
    <row r="6" spans="1:9" x14ac:dyDescent="0.35">
      <c r="A6" s="31">
        <v>2014</v>
      </c>
      <c r="B6" s="37">
        <f t="shared" si="1"/>
        <v>0</v>
      </c>
      <c r="C6" s="37">
        <f t="shared" si="1"/>
        <v>0</v>
      </c>
      <c r="D6" s="37">
        <f t="shared" si="1"/>
        <v>0</v>
      </c>
      <c r="E6" s="34">
        <f t="shared" si="1"/>
        <v>1248775776663.9153</v>
      </c>
      <c r="F6" s="37">
        <f t="shared" si="1"/>
        <v>0</v>
      </c>
      <c r="G6" s="34">
        <f t="shared" si="1"/>
        <v>1085868219645.2803</v>
      </c>
      <c r="H6" s="34">
        <f t="shared" si="0"/>
        <v>22497188152535.547</v>
      </c>
      <c r="I6" s="37">
        <f t="shared" si="1"/>
        <v>0</v>
      </c>
    </row>
    <row r="7" spans="1:9" x14ac:dyDescent="0.35">
      <c r="A7" s="31">
        <v>2015</v>
      </c>
      <c r="B7" s="36">
        <v>0</v>
      </c>
      <c r="C7" s="36">
        <v>0</v>
      </c>
      <c r="D7" s="36">
        <v>0</v>
      </c>
      <c r="E7" s="33">
        <f>Data!C$34*10^12</f>
        <v>1308993657839.5247</v>
      </c>
      <c r="F7" s="36">
        <v>0</v>
      </c>
      <c r="G7" s="33">
        <f>Data!C$49*10^12</f>
        <v>1080230000000</v>
      </c>
      <c r="H7" s="33">
        <f>Data!C$58*10^12</f>
        <v>22617636962000</v>
      </c>
      <c r="I7" s="36">
        <v>0</v>
      </c>
    </row>
    <row r="8" spans="1:9" x14ac:dyDescent="0.35">
      <c r="A8" s="31">
        <v>2016</v>
      </c>
      <c r="B8" s="37">
        <f>(B$12-B$7)/5*($A8-$A$7)+B$7</f>
        <v>0</v>
      </c>
      <c r="C8" s="37">
        <f t="shared" ref="C8:I11" si="2">(C$12-C$7)/5*($A8-$A$7)+C$7</f>
        <v>0</v>
      </c>
      <c r="D8" s="37">
        <f t="shared" si="2"/>
        <v>0</v>
      </c>
      <c r="E8" s="34">
        <f t="shared" si="2"/>
        <v>1308993657839.5247</v>
      </c>
      <c r="F8" s="37">
        <f t="shared" si="2"/>
        <v>0</v>
      </c>
      <c r="G8" s="34">
        <f t="shared" si="2"/>
        <v>1079172000000</v>
      </c>
      <c r="H8" s="34">
        <f t="shared" si="2"/>
        <v>22643190962000</v>
      </c>
      <c r="I8" s="37">
        <f t="shared" si="2"/>
        <v>0</v>
      </c>
    </row>
    <row r="9" spans="1:9" x14ac:dyDescent="0.35">
      <c r="A9" s="31">
        <v>2017</v>
      </c>
      <c r="B9" s="37">
        <f t="shared" ref="B9:I11" si="3">(B$12-B$7)/5*($A9-$A$7)+B$7</f>
        <v>0</v>
      </c>
      <c r="C9" s="37">
        <f t="shared" si="3"/>
        <v>0</v>
      </c>
      <c r="D9" s="37">
        <f t="shared" si="3"/>
        <v>0</v>
      </c>
      <c r="E9" s="34">
        <f t="shared" si="3"/>
        <v>1308993657839.5247</v>
      </c>
      <c r="F9" s="37">
        <f t="shared" si="3"/>
        <v>0</v>
      </c>
      <c r="G9" s="34">
        <f t="shared" si="3"/>
        <v>1078114000000</v>
      </c>
      <c r="H9" s="34">
        <f t="shared" si="2"/>
        <v>22668744962000</v>
      </c>
      <c r="I9" s="37">
        <f t="shared" si="3"/>
        <v>0</v>
      </c>
    </row>
    <row r="10" spans="1:9" x14ac:dyDescent="0.35">
      <c r="A10" s="31">
        <v>2018</v>
      </c>
      <c r="B10" s="37">
        <f t="shared" si="3"/>
        <v>0</v>
      </c>
      <c r="C10" s="37">
        <f t="shared" si="3"/>
        <v>0</v>
      </c>
      <c r="D10" s="37">
        <f t="shared" si="3"/>
        <v>0</v>
      </c>
      <c r="E10" s="34">
        <f t="shared" si="3"/>
        <v>1308993657839.5247</v>
      </c>
      <c r="F10" s="37">
        <f t="shared" si="3"/>
        <v>0</v>
      </c>
      <c r="G10" s="34">
        <f t="shared" si="3"/>
        <v>1077056000000</v>
      </c>
      <c r="H10" s="34">
        <f t="shared" si="2"/>
        <v>22694298962000.004</v>
      </c>
      <c r="I10" s="37">
        <f t="shared" si="3"/>
        <v>0</v>
      </c>
    </row>
    <row r="11" spans="1:9" x14ac:dyDescent="0.35">
      <c r="A11" s="31">
        <v>2019</v>
      </c>
      <c r="B11" s="37">
        <f t="shared" si="3"/>
        <v>0</v>
      </c>
      <c r="C11" s="37">
        <f t="shared" si="3"/>
        <v>0</v>
      </c>
      <c r="D11" s="37">
        <f t="shared" si="3"/>
        <v>0</v>
      </c>
      <c r="E11" s="34">
        <f t="shared" si="3"/>
        <v>1308993657839.5247</v>
      </c>
      <c r="F11" s="37">
        <f t="shared" si="3"/>
        <v>0</v>
      </c>
      <c r="G11" s="34">
        <f t="shared" si="3"/>
        <v>1075998000000</v>
      </c>
      <c r="H11" s="34">
        <f t="shared" si="2"/>
        <v>22719852962000.004</v>
      </c>
      <c r="I11" s="37">
        <f t="shared" si="3"/>
        <v>0</v>
      </c>
    </row>
    <row r="12" spans="1:9" x14ac:dyDescent="0.35">
      <c r="A12" s="31">
        <v>2020</v>
      </c>
      <c r="B12" s="36">
        <v>0</v>
      </c>
      <c r="C12" s="36">
        <v>0</v>
      </c>
      <c r="D12" s="36">
        <v>0</v>
      </c>
      <c r="E12" s="33">
        <f>Data!D$34*10^12</f>
        <v>1308993657839.5247</v>
      </c>
      <c r="F12" s="36">
        <v>0</v>
      </c>
      <c r="G12" s="33">
        <f>Data!D$49*10^12</f>
        <v>1074940000000</v>
      </c>
      <c r="H12" s="33">
        <f>Data!D$58*10^12</f>
        <v>22745406962000.004</v>
      </c>
      <c r="I12" s="36">
        <v>0</v>
      </c>
    </row>
    <row r="13" spans="1:9" x14ac:dyDescent="0.35">
      <c r="A13" s="31">
        <v>2021</v>
      </c>
      <c r="B13" s="37">
        <f>(B$17-B$12)/5*($A13-$A$12)+B$12</f>
        <v>0</v>
      </c>
      <c r="C13" s="37">
        <f t="shared" ref="C13:I16" si="4">(C$17-C$12)/5*($A13-$A$12)+C$12</f>
        <v>0</v>
      </c>
      <c r="D13" s="37">
        <f t="shared" si="4"/>
        <v>0</v>
      </c>
      <c r="E13" s="34">
        <f t="shared" si="4"/>
        <v>1308993657839.5247</v>
      </c>
      <c r="F13" s="37">
        <f t="shared" si="4"/>
        <v>0</v>
      </c>
      <c r="G13" s="34">
        <f t="shared" si="4"/>
        <v>1072002000000</v>
      </c>
      <c r="H13" s="34">
        <f t="shared" si="4"/>
        <v>22759828962000.004</v>
      </c>
      <c r="I13" s="37">
        <f t="shared" si="4"/>
        <v>0</v>
      </c>
    </row>
    <row r="14" spans="1:9" x14ac:dyDescent="0.35">
      <c r="A14" s="31">
        <v>2022</v>
      </c>
      <c r="B14" s="37">
        <f t="shared" ref="B14:I16" si="5">(B$17-B$12)/5*($A14-$A$12)+B$12</f>
        <v>0</v>
      </c>
      <c r="C14" s="37">
        <f t="shared" si="5"/>
        <v>0</v>
      </c>
      <c r="D14" s="37">
        <f t="shared" si="5"/>
        <v>0</v>
      </c>
      <c r="E14" s="34">
        <f t="shared" si="5"/>
        <v>1308993657839.5247</v>
      </c>
      <c r="F14" s="37">
        <f t="shared" si="5"/>
        <v>0</v>
      </c>
      <c r="G14" s="34">
        <f t="shared" si="5"/>
        <v>1069064000000</v>
      </c>
      <c r="H14" s="34">
        <f t="shared" si="4"/>
        <v>22774250962000.004</v>
      </c>
      <c r="I14" s="37">
        <f t="shared" si="5"/>
        <v>0</v>
      </c>
    </row>
    <row r="15" spans="1:9" x14ac:dyDescent="0.35">
      <c r="A15" s="31">
        <v>2023</v>
      </c>
      <c r="B15" s="37">
        <f t="shared" si="5"/>
        <v>0</v>
      </c>
      <c r="C15" s="37">
        <f t="shared" si="5"/>
        <v>0</v>
      </c>
      <c r="D15" s="37">
        <f t="shared" si="5"/>
        <v>0</v>
      </c>
      <c r="E15" s="34">
        <f t="shared" si="5"/>
        <v>1308993657839.5247</v>
      </c>
      <c r="F15" s="37">
        <f t="shared" si="5"/>
        <v>0</v>
      </c>
      <c r="G15" s="34">
        <f t="shared" si="5"/>
        <v>1066125999999.9999</v>
      </c>
      <c r="H15" s="34">
        <f t="shared" si="4"/>
        <v>22788672962000</v>
      </c>
      <c r="I15" s="37">
        <f t="shared" si="5"/>
        <v>0</v>
      </c>
    </row>
    <row r="16" spans="1:9" x14ac:dyDescent="0.35">
      <c r="A16" s="31">
        <v>2024</v>
      </c>
      <c r="B16" s="37">
        <f t="shared" si="5"/>
        <v>0</v>
      </c>
      <c r="C16" s="37">
        <f t="shared" si="5"/>
        <v>0</v>
      </c>
      <c r="D16" s="37">
        <f t="shared" si="5"/>
        <v>0</v>
      </c>
      <c r="E16" s="34">
        <f t="shared" si="5"/>
        <v>1308993657839.5247</v>
      </c>
      <c r="F16" s="37">
        <f t="shared" si="5"/>
        <v>0</v>
      </c>
      <c r="G16" s="34">
        <f t="shared" si="5"/>
        <v>1063187999999.9999</v>
      </c>
      <c r="H16" s="34">
        <f t="shared" si="4"/>
        <v>22803094962000</v>
      </c>
      <c r="I16" s="37">
        <f t="shared" si="5"/>
        <v>0</v>
      </c>
    </row>
    <row r="17" spans="1:9" x14ac:dyDescent="0.35">
      <c r="A17" s="31">
        <v>2025</v>
      </c>
      <c r="B17" s="36">
        <v>0</v>
      </c>
      <c r="C17" s="36">
        <v>0</v>
      </c>
      <c r="D17" s="36">
        <v>0</v>
      </c>
      <c r="E17" s="33">
        <f>Data!E$34*10^12</f>
        <v>1308993657839.5247</v>
      </c>
      <c r="F17" s="36">
        <v>0</v>
      </c>
      <c r="G17" s="33">
        <f>Data!E$49*10^12</f>
        <v>1060249999999.9999</v>
      </c>
      <c r="H17" s="33">
        <f>Data!E$58*10^12</f>
        <v>22817516962000</v>
      </c>
      <c r="I17" s="36">
        <v>0</v>
      </c>
    </row>
    <row r="18" spans="1:9" x14ac:dyDescent="0.35">
      <c r="A18" s="31">
        <v>2026</v>
      </c>
      <c r="B18" s="37">
        <f>(B$22-B$17)/5*($A18-$A$17)+B$17</f>
        <v>0</v>
      </c>
      <c r="C18" s="37">
        <f t="shared" ref="C18:I21" si="6">(C$22-C$17)/5*($A18-$A$17)+C$17</f>
        <v>0</v>
      </c>
      <c r="D18" s="37">
        <f t="shared" si="6"/>
        <v>0</v>
      </c>
      <c r="E18" s="34">
        <f t="shared" si="6"/>
        <v>1985166742454.1001</v>
      </c>
      <c r="F18" s="37">
        <f t="shared" si="6"/>
        <v>0</v>
      </c>
      <c r="G18" s="34">
        <f t="shared" si="6"/>
        <v>1057311999999.9999</v>
      </c>
      <c r="H18" s="34">
        <f t="shared" si="6"/>
        <v>22869822962000</v>
      </c>
      <c r="I18" s="37">
        <f t="shared" si="6"/>
        <v>0</v>
      </c>
    </row>
    <row r="19" spans="1:9" x14ac:dyDescent="0.35">
      <c r="A19" s="31">
        <v>2027</v>
      </c>
      <c r="B19" s="37">
        <f t="shared" ref="B19:I21" si="7">(B$22-B$17)/5*($A19-$A$17)+B$17</f>
        <v>0</v>
      </c>
      <c r="C19" s="37">
        <f t="shared" si="7"/>
        <v>0</v>
      </c>
      <c r="D19" s="37">
        <f t="shared" si="7"/>
        <v>0</v>
      </c>
      <c r="E19" s="34">
        <f t="shared" si="7"/>
        <v>2661339827068.6758</v>
      </c>
      <c r="F19" s="37">
        <f t="shared" si="7"/>
        <v>0</v>
      </c>
      <c r="G19" s="34">
        <f t="shared" si="7"/>
        <v>1054373999999.9999</v>
      </c>
      <c r="H19" s="34">
        <f t="shared" si="6"/>
        <v>22922128962000</v>
      </c>
      <c r="I19" s="37">
        <f t="shared" si="7"/>
        <v>0</v>
      </c>
    </row>
    <row r="20" spans="1:9" x14ac:dyDescent="0.35">
      <c r="A20" s="31">
        <v>2028</v>
      </c>
      <c r="B20" s="37">
        <f t="shared" si="7"/>
        <v>0</v>
      </c>
      <c r="C20" s="37">
        <f t="shared" si="7"/>
        <v>0</v>
      </c>
      <c r="D20" s="37">
        <f t="shared" si="7"/>
        <v>0</v>
      </c>
      <c r="E20" s="34">
        <f t="shared" si="7"/>
        <v>3337512911683.251</v>
      </c>
      <c r="F20" s="37">
        <f t="shared" si="7"/>
        <v>0</v>
      </c>
      <c r="G20" s="34">
        <f t="shared" si="7"/>
        <v>1051436000000</v>
      </c>
      <c r="H20" s="34">
        <f t="shared" si="6"/>
        <v>22974434962000.004</v>
      </c>
      <c r="I20" s="37">
        <f t="shared" si="7"/>
        <v>0</v>
      </c>
    </row>
    <row r="21" spans="1:9" x14ac:dyDescent="0.35">
      <c r="A21" s="31">
        <v>2029</v>
      </c>
      <c r="B21" s="37">
        <f t="shared" si="7"/>
        <v>0</v>
      </c>
      <c r="C21" s="37">
        <f t="shared" si="7"/>
        <v>0</v>
      </c>
      <c r="D21" s="37">
        <f t="shared" si="7"/>
        <v>0</v>
      </c>
      <c r="E21" s="34">
        <f t="shared" si="7"/>
        <v>4013685996297.8271</v>
      </c>
      <c r="F21" s="37">
        <f t="shared" si="7"/>
        <v>0</v>
      </c>
      <c r="G21" s="34">
        <f t="shared" si="7"/>
        <v>1048498000000</v>
      </c>
      <c r="H21" s="34">
        <f t="shared" si="6"/>
        <v>23026740962000.004</v>
      </c>
      <c r="I21" s="37">
        <f t="shared" si="7"/>
        <v>0</v>
      </c>
    </row>
    <row r="22" spans="1:9" x14ac:dyDescent="0.35">
      <c r="A22" s="31">
        <v>2030</v>
      </c>
      <c r="B22" s="36">
        <v>0</v>
      </c>
      <c r="C22" s="36">
        <v>0</v>
      </c>
      <c r="D22" s="36">
        <v>0</v>
      </c>
      <c r="E22" s="33">
        <f>Data!F$34*10^12</f>
        <v>4689859080912.4023</v>
      </c>
      <c r="F22" s="36">
        <v>0</v>
      </c>
      <c r="G22" s="33">
        <f>Data!F$49*10^12</f>
        <v>1045560000000</v>
      </c>
      <c r="H22" s="33">
        <f>Data!F$58*10^12</f>
        <v>23079046962000.004</v>
      </c>
      <c r="I22" s="36">
        <v>0</v>
      </c>
    </row>
    <row r="23" spans="1:9" x14ac:dyDescent="0.35">
      <c r="A23" s="31">
        <v>2031</v>
      </c>
      <c r="B23" s="37">
        <f>(B$27-B$22)/5*($A23-$A$22)+B$22</f>
        <v>0</v>
      </c>
      <c r="C23" s="37">
        <f t="shared" ref="C23:I23" si="8">(C$27-C$22)/5*($A23-$A$22)+C$22</f>
        <v>0</v>
      </c>
      <c r="D23" s="37">
        <f t="shared" si="8"/>
        <v>0</v>
      </c>
      <c r="E23" s="34">
        <f t="shared" si="8"/>
        <v>5366032165526.9766</v>
      </c>
      <c r="F23" s="37">
        <f t="shared" si="8"/>
        <v>0</v>
      </c>
      <c r="G23" s="34">
        <f t="shared" si="8"/>
        <v>1042622000000</v>
      </c>
      <c r="H23" s="34">
        <f t="shared" si="8"/>
        <v>23131352962000.008</v>
      </c>
      <c r="I23" s="37">
        <f t="shared" si="8"/>
        <v>0</v>
      </c>
    </row>
    <row r="24" spans="1:9" x14ac:dyDescent="0.35">
      <c r="A24" s="31">
        <v>2032</v>
      </c>
      <c r="B24" s="37">
        <f t="shared" ref="B24:I26" si="9">(B$27-B$22)/5*($A24-$A$22)+B$22</f>
        <v>0</v>
      </c>
      <c r="C24" s="37">
        <f t="shared" si="9"/>
        <v>0</v>
      </c>
      <c r="D24" s="37">
        <f t="shared" si="9"/>
        <v>0</v>
      </c>
      <c r="E24" s="34">
        <f t="shared" si="9"/>
        <v>6042205250141.5518</v>
      </c>
      <c r="F24" s="37">
        <f t="shared" si="9"/>
        <v>0</v>
      </c>
      <c r="G24" s="34">
        <f t="shared" si="9"/>
        <v>1039684000000</v>
      </c>
      <c r="H24" s="34">
        <f t="shared" si="9"/>
        <v>23183658962000.008</v>
      </c>
      <c r="I24" s="37">
        <f t="shared" si="9"/>
        <v>0</v>
      </c>
    </row>
    <row r="25" spans="1:9" x14ac:dyDescent="0.35">
      <c r="A25" s="31">
        <v>2033</v>
      </c>
      <c r="B25" s="37">
        <f t="shared" si="9"/>
        <v>0</v>
      </c>
      <c r="C25" s="37">
        <f t="shared" si="9"/>
        <v>0</v>
      </c>
      <c r="D25" s="37">
        <f t="shared" si="9"/>
        <v>0</v>
      </c>
      <c r="E25" s="34">
        <f t="shared" si="9"/>
        <v>6718378334756.126</v>
      </c>
      <c r="F25" s="37">
        <f t="shared" si="9"/>
        <v>0</v>
      </c>
      <c r="G25" s="34">
        <f t="shared" si="9"/>
        <v>1036746000000.0001</v>
      </c>
      <c r="H25" s="34">
        <f t="shared" si="9"/>
        <v>23235964962000.012</v>
      </c>
      <c r="I25" s="37">
        <f t="shared" si="9"/>
        <v>0</v>
      </c>
    </row>
    <row r="26" spans="1:9" x14ac:dyDescent="0.35">
      <c r="A26" s="31">
        <v>2034</v>
      </c>
      <c r="B26" s="37">
        <f t="shared" si="9"/>
        <v>0</v>
      </c>
      <c r="C26" s="37">
        <f t="shared" si="9"/>
        <v>0</v>
      </c>
      <c r="D26" s="37">
        <f t="shared" si="9"/>
        <v>0</v>
      </c>
      <c r="E26" s="34">
        <f t="shared" si="9"/>
        <v>7394551419370.7012</v>
      </c>
      <c r="F26" s="37">
        <f t="shared" si="9"/>
        <v>0</v>
      </c>
      <c r="G26" s="34">
        <f t="shared" si="9"/>
        <v>1033808000000.0001</v>
      </c>
      <c r="H26" s="34">
        <f t="shared" si="9"/>
        <v>23288270962000.012</v>
      </c>
      <c r="I26" s="37">
        <f t="shared" si="9"/>
        <v>0</v>
      </c>
    </row>
    <row r="27" spans="1:9" x14ac:dyDescent="0.35">
      <c r="A27" s="31">
        <v>2035</v>
      </c>
      <c r="B27" s="36">
        <v>0</v>
      </c>
      <c r="C27" s="36">
        <v>0</v>
      </c>
      <c r="D27" s="36">
        <v>0</v>
      </c>
      <c r="E27" s="33">
        <f>Data!G$34*10^12</f>
        <v>8070724503985.2754</v>
      </c>
      <c r="F27" s="36">
        <v>0</v>
      </c>
      <c r="G27" s="33">
        <f>Data!G$49*10^12</f>
        <v>1030870000000.0001</v>
      </c>
      <c r="H27" s="33">
        <f>Data!G$58*10^12</f>
        <v>23340576962000.016</v>
      </c>
      <c r="I27" s="36">
        <v>0</v>
      </c>
    </row>
    <row r="28" spans="1:9" x14ac:dyDescent="0.35">
      <c r="A28" s="31">
        <v>2036</v>
      </c>
      <c r="B28" s="37">
        <f>(B$32-B$27)/5*($A28-$A$27)+B$27</f>
        <v>0</v>
      </c>
      <c r="C28" s="37">
        <f t="shared" ref="C28:I28" si="10">(C$32-C$27)/5*($A28-$A$27)+C$27</f>
        <v>0</v>
      </c>
      <c r="D28" s="37">
        <f t="shared" si="10"/>
        <v>0</v>
      </c>
      <c r="E28" s="34">
        <f t="shared" si="10"/>
        <v>8746897588599.8135</v>
      </c>
      <c r="F28" s="37">
        <f t="shared" si="10"/>
        <v>0</v>
      </c>
      <c r="G28" s="34">
        <f t="shared" si="10"/>
        <v>1027932000000.0001</v>
      </c>
      <c r="H28" s="34">
        <f t="shared" si="10"/>
        <v>23392882962000.016</v>
      </c>
      <c r="I28" s="37">
        <f t="shared" si="10"/>
        <v>0</v>
      </c>
    </row>
    <row r="29" spans="1:9" x14ac:dyDescent="0.35">
      <c r="A29" s="31">
        <v>2037</v>
      </c>
      <c r="B29" s="37">
        <f t="shared" ref="B29:I31" si="11">(B$32-B$27)/5*($A29-$A$27)+B$27</f>
        <v>0</v>
      </c>
      <c r="C29" s="37">
        <f t="shared" si="11"/>
        <v>0</v>
      </c>
      <c r="D29" s="37">
        <f t="shared" si="11"/>
        <v>0</v>
      </c>
      <c r="E29" s="34">
        <f t="shared" si="11"/>
        <v>9423070673214.3516</v>
      </c>
      <c r="F29" s="37">
        <f t="shared" si="11"/>
        <v>0</v>
      </c>
      <c r="G29" s="34">
        <f t="shared" si="11"/>
        <v>1024994000000.0002</v>
      </c>
      <c r="H29" s="34">
        <f t="shared" si="11"/>
        <v>23445188962000.012</v>
      </c>
      <c r="I29" s="37">
        <f t="shared" si="11"/>
        <v>0</v>
      </c>
    </row>
    <row r="30" spans="1:9" x14ac:dyDescent="0.35">
      <c r="A30" s="31">
        <v>2038</v>
      </c>
      <c r="B30" s="37">
        <f t="shared" si="11"/>
        <v>0</v>
      </c>
      <c r="C30" s="37">
        <f t="shared" si="11"/>
        <v>0</v>
      </c>
      <c r="D30" s="37">
        <f t="shared" si="11"/>
        <v>0</v>
      </c>
      <c r="E30" s="34">
        <f t="shared" si="11"/>
        <v>10099243757828.891</v>
      </c>
      <c r="F30" s="37">
        <f t="shared" si="11"/>
        <v>0</v>
      </c>
      <c r="G30" s="34">
        <f t="shared" si="11"/>
        <v>1022056000000.0002</v>
      </c>
      <c r="H30" s="34">
        <f t="shared" si="11"/>
        <v>23497494962000.012</v>
      </c>
      <c r="I30" s="37">
        <f t="shared" si="11"/>
        <v>0</v>
      </c>
    </row>
    <row r="31" spans="1:9" x14ac:dyDescent="0.35">
      <c r="A31" s="31">
        <v>2039</v>
      </c>
      <c r="B31" s="37">
        <f t="shared" si="11"/>
        <v>0</v>
      </c>
      <c r="C31" s="37">
        <f t="shared" si="11"/>
        <v>0</v>
      </c>
      <c r="D31" s="37">
        <f t="shared" si="11"/>
        <v>0</v>
      </c>
      <c r="E31" s="34">
        <f t="shared" si="11"/>
        <v>10775416842443.43</v>
      </c>
      <c r="F31" s="37">
        <f t="shared" si="11"/>
        <v>0</v>
      </c>
      <c r="G31" s="34">
        <f t="shared" si="11"/>
        <v>1019118000000.0004</v>
      </c>
      <c r="H31" s="34">
        <f t="shared" si="11"/>
        <v>23549800962000.008</v>
      </c>
      <c r="I31" s="37">
        <f t="shared" si="11"/>
        <v>0</v>
      </c>
    </row>
    <row r="32" spans="1:9" x14ac:dyDescent="0.35">
      <c r="A32" s="31">
        <v>2040</v>
      </c>
      <c r="B32" s="36">
        <v>0</v>
      </c>
      <c r="C32" s="36">
        <v>0</v>
      </c>
      <c r="D32" s="36">
        <v>0</v>
      </c>
      <c r="E32" s="33">
        <f>Data!H$34*10^12</f>
        <v>11451589927057.967</v>
      </c>
      <c r="F32" s="36">
        <v>0</v>
      </c>
      <c r="G32" s="33">
        <f>Data!H$49*10^12</f>
        <v>1016180000000.0004</v>
      </c>
      <c r="H32" s="33">
        <f>Data!H$58*10^12</f>
        <v>23602106962000.008</v>
      </c>
      <c r="I32" s="36">
        <v>0</v>
      </c>
    </row>
    <row r="33" spans="1:9" x14ac:dyDescent="0.35">
      <c r="A33" s="31">
        <v>2041</v>
      </c>
      <c r="B33" s="37">
        <f>(B$37-B$32)/5*($A33-$A$32)+B$32</f>
        <v>0</v>
      </c>
      <c r="C33" s="37">
        <f t="shared" ref="C33:I33" si="12">(C$37-C$32)/5*($A33-$A$32)+C$32</f>
        <v>0</v>
      </c>
      <c r="D33" s="37">
        <f t="shared" si="12"/>
        <v>0</v>
      </c>
      <c r="E33" s="34">
        <f t="shared" si="12"/>
        <v>12127763011672.551</v>
      </c>
      <c r="F33" s="37">
        <f t="shared" si="12"/>
        <v>0</v>
      </c>
      <c r="G33" s="34">
        <f t="shared" si="12"/>
        <v>1013242000000.0004</v>
      </c>
      <c r="H33" s="34">
        <f t="shared" si="12"/>
        <v>23654412962000.008</v>
      </c>
      <c r="I33" s="37">
        <f t="shared" si="12"/>
        <v>0</v>
      </c>
    </row>
    <row r="34" spans="1:9" x14ac:dyDescent="0.35">
      <c r="A34" s="31">
        <v>2042</v>
      </c>
      <c r="B34" s="37">
        <f t="shared" ref="B34:I36" si="13">(B$37-B$32)/5*($A34-$A$32)+B$32</f>
        <v>0</v>
      </c>
      <c r="C34" s="37">
        <f t="shared" si="13"/>
        <v>0</v>
      </c>
      <c r="D34" s="37">
        <f t="shared" si="13"/>
        <v>0</v>
      </c>
      <c r="E34" s="34">
        <f t="shared" si="13"/>
        <v>12803936096287.135</v>
      </c>
      <c r="F34" s="37">
        <f t="shared" si="13"/>
        <v>0</v>
      </c>
      <c r="G34" s="34">
        <f t="shared" si="13"/>
        <v>1010304000000.0004</v>
      </c>
      <c r="H34" s="34">
        <f t="shared" si="13"/>
        <v>23706718962000.012</v>
      </c>
      <c r="I34" s="37">
        <f t="shared" si="13"/>
        <v>0</v>
      </c>
    </row>
    <row r="35" spans="1:9" x14ac:dyDescent="0.35">
      <c r="A35" s="31">
        <v>2043</v>
      </c>
      <c r="B35" s="37">
        <f t="shared" si="13"/>
        <v>0</v>
      </c>
      <c r="C35" s="37">
        <f t="shared" si="13"/>
        <v>0</v>
      </c>
      <c r="D35" s="37">
        <f t="shared" si="13"/>
        <v>0</v>
      </c>
      <c r="E35" s="34">
        <f t="shared" si="13"/>
        <v>13480109180901.719</v>
      </c>
      <c r="F35" s="37">
        <f t="shared" si="13"/>
        <v>0</v>
      </c>
      <c r="G35" s="34">
        <f t="shared" si="13"/>
        <v>1007366000000.0005</v>
      </c>
      <c r="H35" s="34">
        <f t="shared" si="13"/>
        <v>23759024962000.012</v>
      </c>
      <c r="I35" s="37">
        <f t="shared" si="13"/>
        <v>0</v>
      </c>
    </row>
    <row r="36" spans="1:9" x14ac:dyDescent="0.35">
      <c r="A36" s="31">
        <v>2044</v>
      </c>
      <c r="B36" s="37">
        <f t="shared" si="13"/>
        <v>0</v>
      </c>
      <c r="C36" s="37">
        <f t="shared" si="13"/>
        <v>0</v>
      </c>
      <c r="D36" s="37">
        <f t="shared" si="13"/>
        <v>0</v>
      </c>
      <c r="E36" s="34">
        <f t="shared" si="13"/>
        <v>14156282265516.301</v>
      </c>
      <c r="F36" s="37">
        <f t="shared" si="13"/>
        <v>0</v>
      </c>
      <c r="G36" s="34">
        <f t="shared" si="13"/>
        <v>1004428000000.0005</v>
      </c>
      <c r="H36" s="34">
        <f t="shared" si="13"/>
        <v>23811330962000.016</v>
      </c>
      <c r="I36" s="37">
        <f t="shared" si="13"/>
        <v>0</v>
      </c>
    </row>
    <row r="37" spans="1:9" x14ac:dyDescent="0.35">
      <c r="A37" s="31">
        <v>2045</v>
      </c>
      <c r="B37" s="36">
        <v>0</v>
      </c>
      <c r="C37" s="36">
        <v>0</v>
      </c>
      <c r="D37" s="36">
        <v>0</v>
      </c>
      <c r="E37" s="33">
        <f>Data!I$34*10^12</f>
        <v>14832455350130.885</v>
      </c>
      <c r="F37" s="36">
        <v>0</v>
      </c>
      <c r="G37" s="33">
        <f>Data!I$49*10^12</f>
        <v>1001490000000.0005</v>
      </c>
      <c r="H37" s="33">
        <f>Data!I$58*10^12</f>
        <v>23863636962000.016</v>
      </c>
      <c r="I37" s="36">
        <v>0</v>
      </c>
    </row>
    <row r="38" spans="1:9" x14ac:dyDescent="0.35">
      <c r="A38" s="31">
        <v>2046</v>
      </c>
      <c r="B38" s="37">
        <f>(B$42-B$37)/5*($A38-$A$37)+B$37</f>
        <v>0</v>
      </c>
      <c r="C38" s="37">
        <f t="shared" ref="C38:I38" si="14">(C$42-C$37)/5*($A38-$A$37)+C$37</f>
        <v>0</v>
      </c>
      <c r="D38" s="37">
        <f t="shared" si="14"/>
        <v>0</v>
      </c>
      <c r="E38" s="34">
        <f t="shared" si="14"/>
        <v>15508628434745.469</v>
      </c>
      <c r="F38" s="37">
        <f t="shared" si="14"/>
        <v>0</v>
      </c>
      <c r="G38" s="34">
        <f t="shared" si="14"/>
        <v>998552000000.00049</v>
      </c>
      <c r="H38" s="34">
        <f t="shared" si="14"/>
        <v>23915942962000.016</v>
      </c>
      <c r="I38" s="37">
        <f t="shared" si="14"/>
        <v>0</v>
      </c>
    </row>
    <row r="39" spans="1:9" x14ac:dyDescent="0.35">
      <c r="A39" s="31">
        <v>2047</v>
      </c>
      <c r="B39" s="37">
        <f t="shared" ref="B39:I41" si="15">(B$42-B$37)/5*($A39-$A$37)+B$37</f>
        <v>0</v>
      </c>
      <c r="C39" s="37">
        <f t="shared" si="15"/>
        <v>0</v>
      </c>
      <c r="D39" s="37">
        <f t="shared" si="15"/>
        <v>0</v>
      </c>
      <c r="E39" s="34">
        <f t="shared" si="15"/>
        <v>16184801519360.053</v>
      </c>
      <c r="F39" s="37">
        <f t="shared" si="15"/>
        <v>0</v>
      </c>
      <c r="G39" s="34">
        <f t="shared" si="15"/>
        <v>995614000000.00049</v>
      </c>
      <c r="H39" s="34">
        <f t="shared" si="15"/>
        <v>23968248962000.02</v>
      </c>
      <c r="I39" s="37">
        <f t="shared" si="15"/>
        <v>0</v>
      </c>
    </row>
    <row r="40" spans="1:9" x14ac:dyDescent="0.35">
      <c r="A40" s="31">
        <v>2048</v>
      </c>
      <c r="B40" s="37">
        <f t="shared" si="15"/>
        <v>0</v>
      </c>
      <c r="C40" s="37">
        <f t="shared" si="15"/>
        <v>0</v>
      </c>
      <c r="D40" s="37">
        <f t="shared" si="15"/>
        <v>0</v>
      </c>
      <c r="E40" s="34">
        <f t="shared" si="15"/>
        <v>16860974603974.637</v>
      </c>
      <c r="F40" s="37">
        <f t="shared" si="15"/>
        <v>0</v>
      </c>
      <c r="G40" s="34">
        <f t="shared" si="15"/>
        <v>992676000000.00061</v>
      </c>
      <c r="H40" s="34">
        <f t="shared" si="15"/>
        <v>24020554962000.02</v>
      </c>
      <c r="I40" s="37">
        <f t="shared" si="15"/>
        <v>0</v>
      </c>
    </row>
    <row r="41" spans="1:9" x14ac:dyDescent="0.35">
      <c r="A41" s="31">
        <v>2049</v>
      </c>
      <c r="B41" s="37">
        <f t="shared" si="15"/>
        <v>0</v>
      </c>
      <c r="C41" s="37">
        <f t="shared" si="15"/>
        <v>0</v>
      </c>
      <c r="D41" s="37">
        <f t="shared" si="15"/>
        <v>0</v>
      </c>
      <c r="E41" s="34">
        <f t="shared" si="15"/>
        <v>17537147688589.221</v>
      </c>
      <c r="F41" s="37">
        <f t="shared" si="15"/>
        <v>0</v>
      </c>
      <c r="G41" s="34">
        <f t="shared" si="15"/>
        <v>989738000000.00061</v>
      </c>
      <c r="H41" s="34">
        <f t="shared" si="15"/>
        <v>24072860962000.023</v>
      </c>
      <c r="I41" s="37">
        <f t="shared" si="15"/>
        <v>0</v>
      </c>
    </row>
    <row r="42" spans="1:9" x14ac:dyDescent="0.35">
      <c r="A42" s="31">
        <v>2050</v>
      </c>
      <c r="B42" s="36">
        <v>0</v>
      </c>
      <c r="C42" s="36">
        <v>0</v>
      </c>
      <c r="D42" s="36">
        <v>0</v>
      </c>
      <c r="E42" s="33">
        <f>Data!J$34*10^12</f>
        <v>18213320773203.805</v>
      </c>
      <c r="F42" s="36">
        <v>0</v>
      </c>
      <c r="G42" s="33">
        <f>Data!J$49*10^12</f>
        <v>986800000000.00061</v>
      </c>
      <c r="H42" s="33">
        <f>Data!J$58*10^12</f>
        <v>24125166962000.023</v>
      </c>
      <c r="I42" s="36">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42"/>
  <sheetViews>
    <sheetView workbookViewId="0"/>
  </sheetViews>
  <sheetFormatPr defaultColWidth="9" defaultRowHeight="14.5" x14ac:dyDescent="0.35"/>
  <cols>
    <col min="1" max="1" width="9" style="31"/>
    <col min="2" max="9" width="17.58203125" style="31" customWidth="1"/>
    <col min="10" max="16384" width="9" style="27"/>
  </cols>
  <sheetData>
    <row r="1" spans="1:9" x14ac:dyDescent="0.35">
      <c r="A1" s="31" t="s">
        <v>59</v>
      </c>
      <c r="B1" s="31" t="s">
        <v>60</v>
      </c>
      <c r="C1" s="31" t="s">
        <v>61</v>
      </c>
      <c r="D1" s="31" t="s">
        <v>62</v>
      </c>
      <c r="E1" s="31" t="s">
        <v>63</v>
      </c>
      <c r="F1" s="31" t="s">
        <v>64</v>
      </c>
      <c r="G1" s="31" t="s">
        <v>65</v>
      </c>
      <c r="H1" s="42" t="s">
        <v>94</v>
      </c>
      <c r="I1" s="31" t="s">
        <v>66</v>
      </c>
    </row>
    <row r="2" spans="1:9" x14ac:dyDescent="0.35">
      <c r="A2" s="31">
        <v>2010</v>
      </c>
      <c r="B2" s="36">
        <v>0</v>
      </c>
      <c r="C2" s="36">
        <v>0</v>
      </c>
      <c r="D2" s="36">
        <v>0</v>
      </c>
      <c r="E2" s="33">
        <f>Data!B$36*10^12</f>
        <v>3052897774818.0078</v>
      </c>
      <c r="F2" s="36">
        <v>0</v>
      </c>
      <c r="G2" s="36">
        <v>0</v>
      </c>
      <c r="H2" s="36">
        <v>0</v>
      </c>
      <c r="I2" s="33">
        <f>Data!B$69*10^12</f>
        <v>22049930117.922985</v>
      </c>
    </row>
    <row r="3" spans="1:9" x14ac:dyDescent="0.35">
      <c r="A3" s="31">
        <v>2011</v>
      </c>
      <c r="B3" s="37">
        <f>(B$7-B$2)/5*($A3-$A$2)+B$2</f>
        <v>0</v>
      </c>
      <c r="C3" s="37">
        <f t="shared" ref="C3:I6" si="0">(C$7-C$2)/5*($A3-$A$2)+C$2</f>
        <v>0</v>
      </c>
      <c r="D3" s="37">
        <f t="shared" si="0"/>
        <v>0</v>
      </c>
      <c r="E3" s="34">
        <f t="shared" si="0"/>
        <v>3338911833926.6826</v>
      </c>
      <c r="F3" s="37">
        <f t="shared" si="0"/>
        <v>0</v>
      </c>
      <c r="G3" s="37">
        <f t="shared" si="0"/>
        <v>0</v>
      </c>
      <c r="H3" s="37">
        <f t="shared" si="0"/>
        <v>0</v>
      </c>
      <c r="I3" s="34">
        <f t="shared" si="0"/>
        <v>21439335617.808674</v>
      </c>
    </row>
    <row r="4" spans="1:9" x14ac:dyDescent="0.35">
      <c r="A4" s="31">
        <v>2012</v>
      </c>
      <c r="B4" s="37">
        <f t="shared" ref="B4:I6" si="1">(B$7-B$2)/5*($A4-$A$2)+B$2</f>
        <v>0</v>
      </c>
      <c r="C4" s="37">
        <f t="shared" si="1"/>
        <v>0</v>
      </c>
      <c r="D4" s="37">
        <f t="shared" si="1"/>
        <v>0</v>
      </c>
      <c r="E4" s="34">
        <f t="shared" si="1"/>
        <v>3624925893035.3574</v>
      </c>
      <c r="F4" s="37">
        <f t="shared" si="1"/>
        <v>0</v>
      </c>
      <c r="G4" s="37">
        <f t="shared" si="1"/>
        <v>0</v>
      </c>
      <c r="H4" s="37">
        <f t="shared" si="0"/>
        <v>0</v>
      </c>
      <c r="I4" s="34">
        <f t="shared" si="1"/>
        <v>20828741117.694363</v>
      </c>
    </row>
    <row r="5" spans="1:9" x14ac:dyDescent="0.35">
      <c r="A5" s="31">
        <v>2013</v>
      </c>
      <c r="B5" s="37">
        <f t="shared" si="1"/>
        <v>0</v>
      </c>
      <c r="C5" s="37">
        <f t="shared" si="1"/>
        <v>0</v>
      </c>
      <c r="D5" s="37">
        <f t="shared" si="1"/>
        <v>0</v>
      </c>
      <c r="E5" s="34">
        <f t="shared" si="1"/>
        <v>3910939952144.0322</v>
      </c>
      <c r="F5" s="37">
        <f t="shared" si="1"/>
        <v>0</v>
      </c>
      <c r="G5" s="37">
        <f t="shared" si="1"/>
        <v>0</v>
      </c>
      <c r="H5" s="37">
        <f t="shared" si="0"/>
        <v>0</v>
      </c>
      <c r="I5" s="34">
        <f t="shared" si="1"/>
        <v>20218146617.580051</v>
      </c>
    </row>
    <row r="6" spans="1:9" x14ac:dyDescent="0.35">
      <c r="A6" s="31">
        <v>2014</v>
      </c>
      <c r="B6" s="37">
        <f t="shared" si="1"/>
        <v>0</v>
      </c>
      <c r="C6" s="37">
        <f t="shared" si="1"/>
        <v>0</v>
      </c>
      <c r="D6" s="37">
        <f t="shared" si="1"/>
        <v>0</v>
      </c>
      <c r="E6" s="34">
        <f t="shared" si="1"/>
        <v>4196954011252.707</v>
      </c>
      <c r="F6" s="37">
        <f t="shared" si="1"/>
        <v>0</v>
      </c>
      <c r="G6" s="37">
        <f t="shared" si="1"/>
        <v>0</v>
      </c>
      <c r="H6" s="37">
        <f t="shared" si="0"/>
        <v>0</v>
      </c>
      <c r="I6" s="34">
        <f t="shared" si="1"/>
        <v>19607552117.46574</v>
      </c>
    </row>
    <row r="7" spans="1:9" x14ac:dyDescent="0.35">
      <c r="A7" s="31">
        <v>2015</v>
      </c>
      <c r="B7" s="36">
        <v>0</v>
      </c>
      <c r="C7" s="36">
        <v>0</v>
      </c>
      <c r="D7" s="36">
        <v>0</v>
      </c>
      <c r="E7" s="33">
        <f>Data!C$36*10^12</f>
        <v>4482968070361.3818</v>
      </c>
      <c r="F7" s="36">
        <v>0</v>
      </c>
      <c r="G7" s="36">
        <v>0</v>
      </c>
      <c r="H7" s="36">
        <v>0</v>
      </c>
      <c r="I7" s="33">
        <f>Data!C$69*10^12</f>
        <v>18996957617.351429</v>
      </c>
    </row>
    <row r="8" spans="1:9" x14ac:dyDescent="0.35">
      <c r="A8" s="31">
        <v>2016</v>
      </c>
      <c r="B8" s="37">
        <f>(B$12-B$7)/5*($A8-$A$7)+B$7</f>
        <v>0</v>
      </c>
      <c r="C8" s="37">
        <f t="shared" ref="C8:I11" si="2">(C$12-C$7)/5*($A8-$A$7)+C$7</f>
        <v>0</v>
      </c>
      <c r="D8" s="37">
        <f t="shared" si="2"/>
        <v>0</v>
      </c>
      <c r="E8" s="34">
        <f t="shared" si="2"/>
        <v>4764416356178.5703</v>
      </c>
      <c r="F8" s="37">
        <f t="shared" si="2"/>
        <v>0</v>
      </c>
      <c r="G8" s="37">
        <f t="shared" si="2"/>
        <v>0</v>
      </c>
      <c r="H8" s="37">
        <f t="shared" si="2"/>
        <v>0</v>
      </c>
      <c r="I8" s="34">
        <f t="shared" si="2"/>
        <v>18607276435.457043</v>
      </c>
    </row>
    <row r="9" spans="1:9" x14ac:dyDescent="0.35">
      <c r="A9" s="31">
        <v>2017</v>
      </c>
      <c r="B9" s="37">
        <f t="shared" ref="B9:I11" si="3">(B$12-B$7)/5*($A9-$A$7)+B$7</f>
        <v>0</v>
      </c>
      <c r="C9" s="37">
        <f t="shared" si="3"/>
        <v>0</v>
      </c>
      <c r="D9" s="37">
        <f t="shared" si="3"/>
        <v>0</v>
      </c>
      <c r="E9" s="34">
        <f t="shared" si="3"/>
        <v>5045864641995.7588</v>
      </c>
      <c r="F9" s="37">
        <f t="shared" si="3"/>
        <v>0</v>
      </c>
      <c r="G9" s="37">
        <f t="shared" si="3"/>
        <v>0</v>
      </c>
      <c r="H9" s="37">
        <f t="shared" si="2"/>
        <v>0</v>
      </c>
      <c r="I9" s="34">
        <f t="shared" si="3"/>
        <v>18217595253.562656</v>
      </c>
    </row>
    <row r="10" spans="1:9" x14ac:dyDescent="0.35">
      <c r="A10" s="31">
        <v>2018</v>
      </c>
      <c r="B10" s="37">
        <f t="shared" si="3"/>
        <v>0</v>
      </c>
      <c r="C10" s="37">
        <f t="shared" si="3"/>
        <v>0</v>
      </c>
      <c r="D10" s="37">
        <f t="shared" si="3"/>
        <v>0</v>
      </c>
      <c r="E10" s="34">
        <f t="shared" si="3"/>
        <v>5327312927812.9473</v>
      </c>
      <c r="F10" s="37">
        <f t="shared" si="3"/>
        <v>0</v>
      </c>
      <c r="G10" s="37">
        <f t="shared" si="3"/>
        <v>0</v>
      </c>
      <c r="H10" s="37">
        <f t="shared" si="2"/>
        <v>0</v>
      </c>
      <c r="I10" s="34">
        <f t="shared" si="3"/>
        <v>17827914071.668266</v>
      </c>
    </row>
    <row r="11" spans="1:9" x14ac:dyDescent="0.35">
      <c r="A11" s="31">
        <v>2019</v>
      </c>
      <c r="B11" s="37">
        <f t="shared" si="3"/>
        <v>0</v>
      </c>
      <c r="C11" s="37">
        <f t="shared" si="3"/>
        <v>0</v>
      </c>
      <c r="D11" s="37">
        <f t="shared" si="3"/>
        <v>0</v>
      </c>
      <c r="E11" s="34">
        <f t="shared" si="3"/>
        <v>5608761213630.1367</v>
      </c>
      <c r="F11" s="37">
        <f t="shared" si="3"/>
        <v>0</v>
      </c>
      <c r="G11" s="37">
        <f t="shared" si="3"/>
        <v>0</v>
      </c>
      <c r="H11" s="37">
        <f t="shared" si="2"/>
        <v>0</v>
      </c>
      <c r="I11" s="34">
        <f t="shared" si="3"/>
        <v>17438232889.77388</v>
      </c>
    </row>
    <row r="12" spans="1:9" x14ac:dyDescent="0.35">
      <c r="A12" s="31">
        <v>2020</v>
      </c>
      <c r="B12" s="36">
        <v>0</v>
      </c>
      <c r="C12" s="36">
        <v>0</v>
      </c>
      <c r="D12" s="36">
        <v>0</v>
      </c>
      <c r="E12" s="33">
        <f>Data!D$36*10^12</f>
        <v>5890209499447.3252</v>
      </c>
      <c r="F12" s="36">
        <v>0</v>
      </c>
      <c r="G12" s="36">
        <v>0</v>
      </c>
      <c r="H12" s="36">
        <v>0</v>
      </c>
      <c r="I12" s="33">
        <f>Data!D$69*10^12</f>
        <v>17048551707.879494</v>
      </c>
    </row>
    <row r="13" spans="1:9" x14ac:dyDescent="0.35">
      <c r="A13" s="31">
        <v>2021</v>
      </c>
      <c r="B13" s="37">
        <f>(B$17-B$12)/5*($A13-$A$12)+B$12</f>
        <v>0</v>
      </c>
      <c r="C13" s="37">
        <f t="shared" ref="C13:I16" si="4">(C$17-C$12)/5*($A13-$A$12)+C$12</f>
        <v>0</v>
      </c>
      <c r="D13" s="37">
        <f t="shared" si="4"/>
        <v>0</v>
      </c>
      <c r="E13" s="34">
        <f t="shared" si="4"/>
        <v>6275122092449.5137</v>
      </c>
      <c r="F13" s="37">
        <f t="shared" si="4"/>
        <v>0</v>
      </c>
      <c r="G13" s="37">
        <f t="shared" si="4"/>
        <v>0</v>
      </c>
      <c r="H13" s="37">
        <f t="shared" si="4"/>
        <v>0</v>
      </c>
      <c r="I13" s="34">
        <f t="shared" si="4"/>
        <v>16528976798.686974</v>
      </c>
    </row>
    <row r="14" spans="1:9" x14ac:dyDescent="0.35">
      <c r="A14" s="31">
        <v>2022</v>
      </c>
      <c r="B14" s="37">
        <f t="shared" ref="B14:I16" si="5">(B$17-B$12)/5*($A14-$A$12)+B$12</f>
        <v>0</v>
      </c>
      <c r="C14" s="37">
        <f t="shared" si="5"/>
        <v>0</v>
      </c>
      <c r="D14" s="37">
        <f t="shared" si="5"/>
        <v>0</v>
      </c>
      <c r="E14" s="34">
        <f t="shared" si="5"/>
        <v>6660034685451.7021</v>
      </c>
      <c r="F14" s="37">
        <f t="shared" si="5"/>
        <v>0</v>
      </c>
      <c r="G14" s="37">
        <f t="shared" si="5"/>
        <v>0</v>
      </c>
      <c r="H14" s="37">
        <f t="shared" si="4"/>
        <v>0</v>
      </c>
      <c r="I14" s="34">
        <f t="shared" si="5"/>
        <v>16009401889.494452</v>
      </c>
    </row>
    <row r="15" spans="1:9" x14ac:dyDescent="0.35">
      <c r="A15" s="31">
        <v>2023</v>
      </c>
      <c r="B15" s="37">
        <f t="shared" si="5"/>
        <v>0</v>
      </c>
      <c r="C15" s="37">
        <f t="shared" si="5"/>
        <v>0</v>
      </c>
      <c r="D15" s="37">
        <f t="shared" si="5"/>
        <v>0</v>
      </c>
      <c r="E15" s="34">
        <f t="shared" si="5"/>
        <v>7044947278453.8906</v>
      </c>
      <c r="F15" s="37">
        <f t="shared" si="5"/>
        <v>0</v>
      </c>
      <c r="G15" s="37">
        <f t="shared" si="5"/>
        <v>0</v>
      </c>
      <c r="H15" s="37">
        <f t="shared" si="4"/>
        <v>0</v>
      </c>
      <c r="I15" s="34">
        <f t="shared" si="5"/>
        <v>15489826980.301931</v>
      </c>
    </row>
    <row r="16" spans="1:9" x14ac:dyDescent="0.35">
      <c r="A16" s="31">
        <v>2024</v>
      </c>
      <c r="B16" s="37">
        <f t="shared" si="5"/>
        <v>0</v>
      </c>
      <c r="C16" s="37">
        <f t="shared" si="5"/>
        <v>0</v>
      </c>
      <c r="D16" s="37">
        <f t="shared" si="5"/>
        <v>0</v>
      </c>
      <c r="E16" s="34">
        <f t="shared" si="5"/>
        <v>7429859871456.0801</v>
      </c>
      <c r="F16" s="37">
        <f t="shared" si="5"/>
        <v>0</v>
      </c>
      <c r="G16" s="37">
        <f t="shared" si="5"/>
        <v>0</v>
      </c>
      <c r="H16" s="37">
        <f t="shared" si="4"/>
        <v>0</v>
      </c>
      <c r="I16" s="34">
        <f t="shared" si="5"/>
        <v>14970252071.109409</v>
      </c>
    </row>
    <row r="17" spans="1:9" x14ac:dyDescent="0.35">
      <c r="A17" s="31">
        <v>2025</v>
      </c>
      <c r="B17" s="36">
        <v>0</v>
      </c>
      <c r="C17" s="36">
        <v>0</v>
      </c>
      <c r="D17" s="36">
        <v>0</v>
      </c>
      <c r="E17" s="33">
        <f>Data!E$36*10^12</f>
        <v>7814772464458.2686</v>
      </c>
      <c r="F17" s="36">
        <v>0</v>
      </c>
      <c r="G17" s="36">
        <v>0</v>
      </c>
      <c r="H17" s="36">
        <v>0</v>
      </c>
      <c r="I17" s="33">
        <f>Data!E$69*10^12</f>
        <v>14450677161.916889</v>
      </c>
    </row>
    <row r="18" spans="1:9" x14ac:dyDescent="0.35">
      <c r="A18" s="31">
        <v>2026</v>
      </c>
      <c r="B18" s="37">
        <f>(B$22-B$17)/5*($A18-$A$17)+B$17</f>
        <v>0</v>
      </c>
      <c r="C18" s="37">
        <f t="shared" ref="C18:I21" si="6">(C$22-C$17)/5*($A18-$A$17)+C$17</f>
        <v>0</v>
      </c>
      <c r="D18" s="37">
        <f t="shared" si="6"/>
        <v>0</v>
      </c>
      <c r="E18" s="34">
        <f t="shared" si="6"/>
        <v>8055503323949.2383</v>
      </c>
      <c r="F18" s="37">
        <f t="shared" si="6"/>
        <v>0</v>
      </c>
      <c r="G18" s="37">
        <f t="shared" si="6"/>
        <v>0</v>
      </c>
      <c r="H18" s="37">
        <f t="shared" si="6"/>
        <v>0</v>
      </c>
      <c r="I18" s="34">
        <f t="shared" si="6"/>
        <v>13963575684.54891</v>
      </c>
    </row>
    <row r="19" spans="1:9" x14ac:dyDescent="0.35">
      <c r="A19" s="31">
        <v>2027</v>
      </c>
      <c r="B19" s="37">
        <f t="shared" ref="B19:I21" si="7">(B$22-B$17)/5*($A19-$A$17)+B$17</f>
        <v>0</v>
      </c>
      <c r="C19" s="37">
        <f t="shared" si="7"/>
        <v>0</v>
      </c>
      <c r="D19" s="37">
        <f t="shared" si="7"/>
        <v>0</v>
      </c>
      <c r="E19" s="34">
        <f t="shared" si="7"/>
        <v>8296234183440.207</v>
      </c>
      <c r="F19" s="37">
        <f t="shared" si="7"/>
        <v>0</v>
      </c>
      <c r="G19" s="37">
        <f t="shared" si="7"/>
        <v>0</v>
      </c>
      <c r="H19" s="37">
        <f t="shared" si="6"/>
        <v>0</v>
      </c>
      <c r="I19" s="34">
        <f t="shared" si="7"/>
        <v>13476474207.180931</v>
      </c>
    </row>
    <row r="20" spans="1:9" x14ac:dyDescent="0.35">
      <c r="A20" s="31">
        <v>2028</v>
      </c>
      <c r="B20" s="37">
        <f t="shared" si="7"/>
        <v>0</v>
      </c>
      <c r="C20" s="37">
        <f t="shared" si="7"/>
        <v>0</v>
      </c>
      <c r="D20" s="37">
        <f t="shared" si="7"/>
        <v>0</v>
      </c>
      <c r="E20" s="34">
        <f t="shared" si="7"/>
        <v>8536965042931.1768</v>
      </c>
      <c r="F20" s="37">
        <f t="shared" si="7"/>
        <v>0</v>
      </c>
      <c r="G20" s="37">
        <f t="shared" si="7"/>
        <v>0</v>
      </c>
      <c r="H20" s="37">
        <f t="shared" si="6"/>
        <v>0</v>
      </c>
      <c r="I20" s="34">
        <f t="shared" si="7"/>
        <v>12989372729.812952</v>
      </c>
    </row>
    <row r="21" spans="1:9" x14ac:dyDescent="0.35">
      <c r="A21" s="31">
        <v>2029</v>
      </c>
      <c r="B21" s="37">
        <f t="shared" si="7"/>
        <v>0</v>
      </c>
      <c r="C21" s="37">
        <f t="shared" si="7"/>
        <v>0</v>
      </c>
      <c r="D21" s="37">
        <f t="shared" si="7"/>
        <v>0</v>
      </c>
      <c r="E21" s="34">
        <f t="shared" si="7"/>
        <v>8777695902422.1455</v>
      </c>
      <c r="F21" s="37">
        <f t="shared" si="7"/>
        <v>0</v>
      </c>
      <c r="G21" s="37">
        <f t="shared" si="7"/>
        <v>0</v>
      </c>
      <c r="H21" s="37">
        <f t="shared" si="6"/>
        <v>0</v>
      </c>
      <c r="I21" s="34">
        <f t="shared" si="7"/>
        <v>12502271252.444973</v>
      </c>
    </row>
    <row r="22" spans="1:9" x14ac:dyDescent="0.35">
      <c r="A22" s="31">
        <v>2030</v>
      </c>
      <c r="B22" s="36">
        <v>0</v>
      </c>
      <c r="C22" s="36">
        <v>0</v>
      </c>
      <c r="D22" s="36">
        <v>0</v>
      </c>
      <c r="E22" s="33">
        <f>Data!F$36*10^12</f>
        <v>9018426761913.1152</v>
      </c>
      <c r="F22" s="36">
        <v>0</v>
      </c>
      <c r="G22" s="36">
        <v>0</v>
      </c>
      <c r="H22" s="36">
        <v>0</v>
      </c>
      <c r="I22" s="33">
        <f>Data!F$69*10^12</f>
        <v>12015169775.076994</v>
      </c>
    </row>
    <row r="23" spans="1:9" x14ac:dyDescent="0.35">
      <c r="A23" s="31">
        <v>2031</v>
      </c>
      <c r="B23" s="37">
        <f>(B$27-B$22)/5*($A23-$A$22)+B$22</f>
        <v>0</v>
      </c>
      <c r="C23" s="37">
        <f t="shared" ref="C23:I23" si="8">(C$27-C$22)/5*($A23-$A$22)+C$22</f>
        <v>0</v>
      </c>
      <c r="D23" s="37">
        <f t="shared" si="8"/>
        <v>0</v>
      </c>
      <c r="E23" s="34">
        <f t="shared" si="8"/>
        <v>9259157621404.082</v>
      </c>
      <c r="F23" s="37">
        <f t="shared" si="8"/>
        <v>0</v>
      </c>
      <c r="G23" s="37">
        <f t="shared" si="8"/>
        <v>0</v>
      </c>
      <c r="H23" s="37">
        <f t="shared" si="8"/>
        <v>0</v>
      </c>
      <c r="I23" s="34">
        <f t="shared" si="8"/>
        <v>11528068297.709003</v>
      </c>
    </row>
    <row r="24" spans="1:9" x14ac:dyDescent="0.35">
      <c r="A24" s="31">
        <v>2032</v>
      </c>
      <c r="B24" s="37">
        <f t="shared" ref="B24:I26" si="9">(B$27-B$22)/5*($A24-$A$22)+B$22</f>
        <v>0</v>
      </c>
      <c r="C24" s="37">
        <f t="shared" si="9"/>
        <v>0</v>
      </c>
      <c r="D24" s="37">
        <f t="shared" si="9"/>
        <v>0</v>
      </c>
      <c r="E24" s="34">
        <f t="shared" si="9"/>
        <v>9499888480895.0488</v>
      </c>
      <c r="F24" s="37">
        <f t="shared" si="9"/>
        <v>0</v>
      </c>
      <c r="G24" s="37">
        <f t="shared" si="9"/>
        <v>0</v>
      </c>
      <c r="H24" s="37">
        <f t="shared" si="9"/>
        <v>0</v>
      </c>
      <c r="I24" s="34">
        <f t="shared" si="9"/>
        <v>11040966820.341013</v>
      </c>
    </row>
    <row r="25" spans="1:9" x14ac:dyDescent="0.35">
      <c r="A25" s="31">
        <v>2033</v>
      </c>
      <c r="B25" s="37">
        <f t="shared" si="9"/>
        <v>0</v>
      </c>
      <c r="C25" s="37">
        <f t="shared" si="9"/>
        <v>0</v>
      </c>
      <c r="D25" s="37">
        <f t="shared" si="9"/>
        <v>0</v>
      </c>
      <c r="E25" s="34">
        <f t="shared" si="9"/>
        <v>9740619340386.0176</v>
      </c>
      <c r="F25" s="37">
        <f t="shared" si="9"/>
        <v>0</v>
      </c>
      <c r="G25" s="37">
        <f t="shared" si="9"/>
        <v>0</v>
      </c>
      <c r="H25" s="37">
        <f t="shared" si="9"/>
        <v>0</v>
      </c>
      <c r="I25" s="34">
        <f t="shared" si="9"/>
        <v>10553865342.973022</v>
      </c>
    </row>
    <row r="26" spans="1:9" x14ac:dyDescent="0.35">
      <c r="A26" s="31">
        <v>2034</v>
      </c>
      <c r="B26" s="37">
        <f t="shared" si="9"/>
        <v>0</v>
      </c>
      <c r="C26" s="37">
        <f t="shared" si="9"/>
        <v>0</v>
      </c>
      <c r="D26" s="37">
        <f t="shared" si="9"/>
        <v>0</v>
      </c>
      <c r="E26" s="34">
        <f t="shared" si="9"/>
        <v>9981350199876.9844</v>
      </c>
      <c r="F26" s="37">
        <f t="shared" si="9"/>
        <v>0</v>
      </c>
      <c r="G26" s="37">
        <f t="shared" si="9"/>
        <v>0</v>
      </c>
      <c r="H26" s="37">
        <f t="shared" si="9"/>
        <v>0</v>
      </c>
      <c r="I26" s="34">
        <f t="shared" si="9"/>
        <v>10066763865.605032</v>
      </c>
    </row>
    <row r="27" spans="1:9" x14ac:dyDescent="0.35">
      <c r="A27" s="31">
        <v>2035</v>
      </c>
      <c r="B27" s="36">
        <v>0</v>
      </c>
      <c r="C27" s="36">
        <v>0</v>
      </c>
      <c r="D27" s="36">
        <v>0</v>
      </c>
      <c r="E27" s="33">
        <f>Data!G$36*10^12</f>
        <v>10222081059367.951</v>
      </c>
      <c r="F27" s="36">
        <v>0</v>
      </c>
      <c r="G27" s="36">
        <v>0</v>
      </c>
      <c r="H27" s="36">
        <v>0</v>
      </c>
      <c r="I27" s="33">
        <f>Data!G$69*10^12</f>
        <v>9579662388.2370415</v>
      </c>
    </row>
    <row r="28" spans="1:9" x14ac:dyDescent="0.35">
      <c r="A28" s="31">
        <v>2036</v>
      </c>
      <c r="B28" s="37">
        <f>(B$32-B$27)/5*($A28-$A$27)+B$27</f>
        <v>0</v>
      </c>
      <c r="C28" s="37">
        <f t="shared" ref="C28:I28" si="10">(C$32-C$27)/5*($A28-$A$27)+C$27</f>
        <v>0</v>
      </c>
      <c r="D28" s="37">
        <f t="shared" si="10"/>
        <v>0</v>
      </c>
      <c r="E28" s="34">
        <f t="shared" si="10"/>
        <v>10462811918858.926</v>
      </c>
      <c r="F28" s="37">
        <f t="shared" si="10"/>
        <v>0</v>
      </c>
      <c r="G28" s="37">
        <f t="shared" si="10"/>
        <v>0</v>
      </c>
      <c r="H28" s="37">
        <f t="shared" si="10"/>
        <v>0</v>
      </c>
      <c r="I28" s="34">
        <f t="shared" si="10"/>
        <v>9092560910.8690739</v>
      </c>
    </row>
    <row r="29" spans="1:9" x14ac:dyDescent="0.35">
      <c r="A29" s="31">
        <v>2037</v>
      </c>
      <c r="B29" s="37">
        <f t="shared" ref="B29:I31" si="11">(B$32-B$27)/5*($A29-$A$27)+B$27</f>
        <v>0</v>
      </c>
      <c r="C29" s="37">
        <f t="shared" si="11"/>
        <v>0</v>
      </c>
      <c r="D29" s="37">
        <f t="shared" si="11"/>
        <v>0</v>
      </c>
      <c r="E29" s="34">
        <f t="shared" si="11"/>
        <v>10703542778349.9</v>
      </c>
      <c r="F29" s="37">
        <f t="shared" si="11"/>
        <v>0</v>
      </c>
      <c r="G29" s="37">
        <f t="shared" si="11"/>
        <v>0</v>
      </c>
      <c r="H29" s="37">
        <f t="shared" si="11"/>
        <v>0</v>
      </c>
      <c r="I29" s="34">
        <f t="shared" si="11"/>
        <v>8605459433.5011044</v>
      </c>
    </row>
    <row r="30" spans="1:9" x14ac:dyDescent="0.35">
      <c r="A30" s="31">
        <v>2038</v>
      </c>
      <c r="B30" s="37">
        <f t="shared" si="11"/>
        <v>0</v>
      </c>
      <c r="C30" s="37">
        <f t="shared" si="11"/>
        <v>0</v>
      </c>
      <c r="D30" s="37">
        <f t="shared" si="11"/>
        <v>0</v>
      </c>
      <c r="E30" s="34">
        <f t="shared" si="11"/>
        <v>10944273637840.877</v>
      </c>
      <c r="F30" s="37">
        <f t="shared" si="11"/>
        <v>0</v>
      </c>
      <c r="G30" s="37">
        <f t="shared" si="11"/>
        <v>0</v>
      </c>
      <c r="H30" s="37">
        <f t="shared" si="11"/>
        <v>0</v>
      </c>
      <c r="I30" s="34">
        <f t="shared" si="11"/>
        <v>8118357956.1331367</v>
      </c>
    </row>
    <row r="31" spans="1:9" x14ac:dyDescent="0.35">
      <c r="A31" s="31">
        <v>2039</v>
      </c>
      <c r="B31" s="37">
        <f t="shared" si="11"/>
        <v>0</v>
      </c>
      <c r="C31" s="37">
        <f t="shared" si="11"/>
        <v>0</v>
      </c>
      <c r="D31" s="37">
        <f t="shared" si="11"/>
        <v>0</v>
      </c>
      <c r="E31" s="34">
        <f t="shared" si="11"/>
        <v>11185004497331.852</v>
      </c>
      <c r="F31" s="37">
        <f t="shared" si="11"/>
        <v>0</v>
      </c>
      <c r="G31" s="37">
        <f t="shared" si="11"/>
        <v>0</v>
      </c>
      <c r="H31" s="37">
        <f t="shared" si="11"/>
        <v>0</v>
      </c>
      <c r="I31" s="34">
        <f t="shared" si="11"/>
        <v>7631256478.7651691</v>
      </c>
    </row>
    <row r="32" spans="1:9" x14ac:dyDescent="0.35">
      <c r="A32" s="31">
        <v>2040</v>
      </c>
      <c r="B32" s="36">
        <v>0</v>
      </c>
      <c r="C32" s="36">
        <v>0</v>
      </c>
      <c r="D32" s="36">
        <v>0</v>
      </c>
      <c r="E32" s="33">
        <f>Data!H$36*10^12</f>
        <v>11425735356822.826</v>
      </c>
      <c r="F32" s="36">
        <v>0</v>
      </c>
      <c r="G32" s="36">
        <v>0</v>
      </c>
      <c r="H32" s="36">
        <v>0</v>
      </c>
      <c r="I32" s="33">
        <f>Data!H$69*10^12</f>
        <v>7144155001.3972006</v>
      </c>
    </row>
    <row r="33" spans="1:9" x14ac:dyDescent="0.35">
      <c r="A33" s="31">
        <v>2041</v>
      </c>
      <c r="B33" s="37">
        <f>(B$37-B$32)/5*($A33-$A$32)+B$32</f>
        <v>0</v>
      </c>
      <c r="C33" s="37">
        <f t="shared" ref="C33:I33" si="12">(C$37-C$32)/5*($A33-$A$32)+C$32</f>
        <v>0</v>
      </c>
      <c r="D33" s="37">
        <f t="shared" si="12"/>
        <v>0</v>
      </c>
      <c r="E33" s="34">
        <f t="shared" si="12"/>
        <v>11666466216313.789</v>
      </c>
      <c r="F33" s="37">
        <f t="shared" si="12"/>
        <v>0</v>
      </c>
      <c r="G33" s="37">
        <f t="shared" si="12"/>
        <v>0</v>
      </c>
      <c r="H33" s="37">
        <f t="shared" si="12"/>
        <v>0</v>
      </c>
      <c r="I33" s="34">
        <f t="shared" si="12"/>
        <v>6657053524.0292101</v>
      </c>
    </row>
    <row r="34" spans="1:9" x14ac:dyDescent="0.35">
      <c r="A34" s="31">
        <v>2042</v>
      </c>
      <c r="B34" s="37">
        <f t="shared" ref="B34:I36" si="13">(B$37-B$32)/5*($A34-$A$32)+B$32</f>
        <v>0</v>
      </c>
      <c r="C34" s="37">
        <f t="shared" si="13"/>
        <v>0</v>
      </c>
      <c r="D34" s="37">
        <f t="shared" si="13"/>
        <v>0</v>
      </c>
      <c r="E34" s="34">
        <f t="shared" si="13"/>
        <v>11907197075804.754</v>
      </c>
      <c r="F34" s="37">
        <f t="shared" si="13"/>
        <v>0</v>
      </c>
      <c r="G34" s="37">
        <f t="shared" si="13"/>
        <v>0</v>
      </c>
      <c r="H34" s="37">
        <f t="shared" si="13"/>
        <v>0</v>
      </c>
      <c r="I34" s="34">
        <f t="shared" si="13"/>
        <v>6169952046.6612196</v>
      </c>
    </row>
    <row r="35" spans="1:9" x14ac:dyDescent="0.35">
      <c r="A35" s="31">
        <v>2043</v>
      </c>
      <c r="B35" s="37">
        <f t="shared" si="13"/>
        <v>0</v>
      </c>
      <c r="C35" s="37">
        <f t="shared" si="13"/>
        <v>0</v>
      </c>
      <c r="D35" s="37">
        <f t="shared" si="13"/>
        <v>0</v>
      </c>
      <c r="E35" s="34">
        <f t="shared" si="13"/>
        <v>12147927935295.717</v>
      </c>
      <c r="F35" s="37">
        <f t="shared" si="13"/>
        <v>0</v>
      </c>
      <c r="G35" s="37">
        <f t="shared" si="13"/>
        <v>0</v>
      </c>
      <c r="H35" s="37">
        <f t="shared" si="13"/>
        <v>0</v>
      </c>
      <c r="I35" s="34">
        <f t="shared" si="13"/>
        <v>5682850569.2932301</v>
      </c>
    </row>
    <row r="36" spans="1:9" x14ac:dyDescent="0.35">
      <c r="A36" s="31">
        <v>2044</v>
      </c>
      <c r="B36" s="37">
        <f t="shared" si="13"/>
        <v>0</v>
      </c>
      <c r="C36" s="37">
        <f t="shared" si="13"/>
        <v>0</v>
      </c>
      <c r="D36" s="37">
        <f t="shared" si="13"/>
        <v>0</v>
      </c>
      <c r="E36" s="34">
        <f t="shared" si="13"/>
        <v>12388658794786.682</v>
      </c>
      <c r="F36" s="37">
        <f t="shared" si="13"/>
        <v>0</v>
      </c>
      <c r="G36" s="37">
        <f t="shared" si="13"/>
        <v>0</v>
      </c>
      <c r="H36" s="37">
        <f t="shared" si="13"/>
        <v>0</v>
      </c>
      <c r="I36" s="34">
        <f t="shared" si="13"/>
        <v>5195749091.9252396</v>
      </c>
    </row>
    <row r="37" spans="1:9" x14ac:dyDescent="0.35">
      <c r="A37" s="31">
        <v>2045</v>
      </c>
      <c r="B37" s="36">
        <v>0</v>
      </c>
      <c r="C37" s="36">
        <v>0</v>
      </c>
      <c r="D37" s="36">
        <v>0</v>
      </c>
      <c r="E37" s="33">
        <f>Data!I$36*10^12</f>
        <v>12629389654277.645</v>
      </c>
      <c r="F37" s="36">
        <v>0</v>
      </c>
      <c r="G37" s="36">
        <v>0</v>
      </c>
      <c r="H37" s="36">
        <v>0</v>
      </c>
      <c r="I37" s="33">
        <f>Data!I$69*10^12</f>
        <v>4708647614.5572491</v>
      </c>
    </row>
    <row r="38" spans="1:9" x14ac:dyDescent="0.35">
      <c r="A38" s="31">
        <v>2046</v>
      </c>
      <c r="B38" s="37">
        <f>(B$42-B$37)/5*($A38-$A$37)+B$37</f>
        <v>0</v>
      </c>
      <c r="C38" s="37">
        <f t="shared" ref="C38:I38" si="14">(C$42-C$37)/5*($A38-$A$37)+C$37</f>
        <v>0</v>
      </c>
      <c r="D38" s="37">
        <f t="shared" si="14"/>
        <v>0</v>
      </c>
      <c r="E38" s="34">
        <f t="shared" si="14"/>
        <v>12870120513768.619</v>
      </c>
      <c r="F38" s="37">
        <f t="shared" si="14"/>
        <v>0</v>
      </c>
      <c r="G38" s="37">
        <f t="shared" si="14"/>
        <v>0</v>
      </c>
      <c r="H38" s="37">
        <f t="shared" si="14"/>
        <v>0</v>
      </c>
      <c r="I38" s="34">
        <f t="shared" si="14"/>
        <v>4221546137.1892805</v>
      </c>
    </row>
    <row r="39" spans="1:9" x14ac:dyDescent="0.35">
      <c r="A39" s="31">
        <v>2047</v>
      </c>
      <c r="B39" s="37">
        <f t="shared" ref="B39:I41" si="15">(B$42-B$37)/5*($A39-$A$37)+B$37</f>
        <v>0</v>
      </c>
      <c r="C39" s="37">
        <f t="shared" si="15"/>
        <v>0</v>
      </c>
      <c r="D39" s="37">
        <f t="shared" si="15"/>
        <v>0</v>
      </c>
      <c r="E39" s="34">
        <f t="shared" si="15"/>
        <v>13110851373259.594</v>
      </c>
      <c r="F39" s="37">
        <f t="shared" si="15"/>
        <v>0</v>
      </c>
      <c r="G39" s="37">
        <f t="shared" si="15"/>
        <v>0</v>
      </c>
      <c r="H39" s="37">
        <f t="shared" si="15"/>
        <v>0</v>
      </c>
      <c r="I39" s="34">
        <f t="shared" si="15"/>
        <v>3734444659.8213124</v>
      </c>
    </row>
    <row r="40" spans="1:9" x14ac:dyDescent="0.35">
      <c r="A40" s="31">
        <v>2048</v>
      </c>
      <c r="B40" s="37">
        <f t="shared" si="15"/>
        <v>0</v>
      </c>
      <c r="C40" s="37">
        <f t="shared" si="15"/>
        <v>0</v>
      </c>
      <c r="D40" s="37">
        <f t="shared" si="15"/>
        <v>0</v>
      </c>
      <c r="E40" s="34">
        <f t="shared" si="15"/>
        <v>13351582232750.57</v>
      </c>
      <c r="F40" s="37">
        <f t="shared" si="15"/>
        <v>0</v>
      </c>
      <c r="G40" s="37">
        <f t="shared" si="15"/>
        <v>0</v>
      </c>
      <c r="H40" s="37">
        <f t="shared" si="15"/>
        <v>0</v>
      </c>
      <c r="I40" s="34">
        <f t="shared" si="15"/>
        <v>3247343182.4533439</v>
      </c>
    </row>
    <row r="41" spans="1:9" x14ac:dyDescent="0.35">
      <c r="A41" s="31">
        <v>2049</v>
      </c>
      <c r="B41" s="37">
        <f t="shared" si="15"/>
        <v>0</v>
      </c>
      <c r="C41" s="37">
        <f t="shared" si="15"/>
        <v>0</v>
      </c>
      <c r="D41" s="37">
        <f t="shared" si="15"/>
        <v>0</v>
      </c>
      <c r="E41" s="34">
        <f t="shared" si="15"/>
        <v>13592313092241.545</v>
      </c>
      <c r="F41" s="37">
        <f t="shared" si="15"/>
        <v>0</v>
      </c>
      <c r="G41" s="37">
        <f t="shared" si="15"/>
        <v>0</v>
      </c>
      <c r="H41" s="37">
        <f t="shared" si="15"/>
        <v>0</v>
      </c>
      <c r="I41" s="34">
        <f t="shared" si="15"/>
        <v>2760241705.0853758</v>
      </c>
    </row>
    <row r="42" spans="1:9" x14ac:dyDescent="0.35">
      <c r="A42" s="31">
        <v>2050</v>
      </c>
      <c r="B42" s="36">
        <v>0</v>
      </c>
      <c r="C42" s="36">
        <v>0</v>
      </c>
      <c r="D42" s="36">
        <v>0</v>
      </c>
      <c r="E42" s="33">
        <f>Data!J$36*10^12</f>
        <v>13833043951732.52</v>
      </c>
      <c r="F42" s="36">
        <v>0</v>
      </c>
      <c r="G42" s="36">
        <v>0</v>
      </c>
      <c r="H42" s="36">
        <v>0</v>
      </c>
      <c r="I42" s="33">
        <f>Data!J$69*10^12</f>
        <v>2273140227.7174072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Data</vt:lpstr>
      <vt:lpstr>BPEiC-CO2</vt:lpstr>
      <vt:lpstr>BPEiC-CH4</vt:lpstr>
      <vt:lpstr>BPEiC-N2O</vt:lpstr>
      <vt:lpstr>BPEiC-F-gases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Grubert</dc:creator>
  <cp:lastModifiedBy>Jeffrey Rissman</cp:lastModifiedBy>
  <dcterms:created xsi:type="dcterms:W3CDTF">2014-02-10T04:46:48Z</dcterms:created>
  <dcterms:modified xsi:type="dcterms:W3CDTF">2016-11-16T16:41:18Z</dcterms:modified>
</cp:coreProperties>
</file>