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5875" windowHeight="11055"/>
  </bookViews>
  <sheets>
    <sheet name="About" sheetId="1" r:id="rId1"/>
    <sheet name="early retirement" sheetId="4" r:id="rId2"/>
    <sheet name="cogen and WHR + eqpt stds" sheetId="6" r:id="rId3"/>
    <sheet name="substitute fuels for coal" sheetId="5" r:id="rId4"/>
    <sheet name="CtIEPpUESoS" sheetId="3" r:id="rId5"/>
  </sheets>
  <calcPr calcId="145621"/>
</workbook>
</file>

<file path=xl/calcChain.xml><?xml version="1.0" encoding="utf-8"?>
<calcChain xmlns="http://schemas.openxmlformats.org/spreadsheetml/2006/main">
  <c r="B7" i="3" l="1"/>
  <c r="B5" i="3" l="1"/>
  <c r="B6" i="3"/>
  <c r="B4" i="3"/>
  <c r="B2" i="3"/>
  <c r="B30" i="6" l="1"/>
  <c r="D26" i="6"/>
  <c r="E26" i="6" s="1"/>
  <c r="B5" i="6"/>
  <c r="B4" i="6"/>
  <c r="D25" i="6" l="1"/>
  <c r="E25" i="6" s="1"/>
  <c r="B29" i="6" s="1"/>
  <c r="A23" i="5" l="1"/>
  <c r="A17" i="5"/>
  <c r="B11" i="5"/>
  <c r="A17" i="4"/>
  <c r="D13" i="4"/>
  <c r="D12" i="4"/>
  <c r="D11" i="4"/>
  <c r="A20" i="5" l="1"/>
  <c r="A26" i="5" s="1"/>
  <c r="D14" i="4"/>
  <c r="A20" i="4" s="1"/>
</calcChain>
</file>

<file path=xl/sharedStrings.xml><?xml version="1.0" encoding="utf-8"?>
<sst xmlns="http://schemas.openxmlformats.org/spreadsheetml/2006/main" count="115" uniqueCount="108">
  <si>
    <t>Source:</t>
  </si>
  <si>
    <t>Early Retirement of Equipment</t>
  </si>
  <si>
    <t>Alex MacCurdy et al.</t>
  </si>
  <si>
    <t>Dual Baselines for Industrial Retrofits that Trigger Energy Codes</t>
  </si>
  <si>
    <t>http://aceee.org/files/proceedings/2013/data/papers/3_166.pdf</t>
  </si>
  <si>
    <t>Page 3-8, Table 4</t>
  </si>
  <si>
    <t>Methodology Notes:</t>
  </si>
  <si>
    <t>We estimate the cost of industrial equipment replacement per unit energy saved</t>
  </si>
  <si>
    <t>via industrial motors, because of the availability of data.</t>
  </si>
  <si>
    <t>Motors (and chillers) seem to be the focus of industrial equipment</t>
  </si>
  <si>
    <t>early retirement programs- for instance, see Southern California</t>
  </si>
  <si>
    <t>Edison's program, at:</t>
  </si>
  <si>
    <t>https://www.sce.com/SC3/b-rs/large-business/spc/calculating-energy-savings.htm</t>
  </si>
  <si>
    <t>So this seems like a reasonable means of estimation.</t>
  </si>
  <si>
    <t>Motor Horsepower</t>
  </si>
  <si>
    <t>Annual Energy Savings (Super Premium Motor vs. Rewind Existing Motor) (kWh)</t>
  </si>
  <si>
    <t>Incremental Cost (cost of replacement above cost of rewinding) ($)</t>
  </si>
  <si>
    <t>Investment per Unit Annual Energy Savings ($/kWh)</t>
  </si>
  <si>
    <t>21-50</t>
  </si>
  <si>
    <t>51-100</t>
  </si>
  <si>
    <t>101-200</t>
  </si>
  <si>
    <t>Average</t>
  </si>
  <si>
    <t>kWh per BTU (pure unit conversion, no efficiency loss)</t>
  </si>
  <si>
    <t>Investment per Unit Annual Energy Savings ($/BTU)</t>
  </si>
  <si>
    <t>We estimate the cost of converting coal equipment to use other fuel types</t>
  </si>
  <si>
    <t>via the conversion of coal-fired biolers to natural gas, because of the</t>
  </si>
  <si>
    <t>availability of data.</t>
  </si>
  <si>
    <t>Typical Pulverized Coal to Natural Gas Conversions</t>
  </si>
  <si>
    <t>Babcock and Wilcox</t>
  </si>
  <si>
    <t>Estimate</t>
  </si>
  <si>
    <t>Cost per Unit Capacity ($/kW)</t>
  </si>
  <si>
    <t>Low</t>
  </si>
  <si>
    <t>Natural Gas Conversions of Existing Coal-Fired Boilers</t>
  </si>
  <si>
    <t>High</t>
  </si>
  <si>
    <t>http://www.babcock.com/library/Documents/MS-14.pdf</t>
  </si>
  <si>
    <t>Avg</t>
  </si>
  <si>
    <t>Page 2, "Financial Considerations," paragraph 1</t>
  </si>
  <si>
    <t>Industrial Boiler Capacity Factor</t>
  </si>
  <si>
    <t>Energy and Environmental Analysis, Inc.</t>
  </si>
  <si>
    <t>Characterization of the U.S. Industrial/Commercial Boiler Population</t>
  </si>
  <si>
    <t>Hours per Year</t>
  </si>
  <si>
    <t>http://www1.eere.energy.gov/manufacturing/distributedenergy/pdfs/characterization_industrial_commerical_boiler_population.pdf</t>
  </si>
  <si>
    <t>Page ES-4, Section ES-5, Paragraph 2, last sentence</t>
  </si>
  <si>
    <t>Investment Cost per Unit Annual Energy Converted ($/kWh)</t>
  </si>
  <si>
    <t>Investment per Unit Energy Converted ($/BTU)</t>
  </si>
  <si>
    <t>Rocky Mountain Institute</t>
  </si>
  <si>
    <t>Reinventing Fire: Bold Business Solutions for the New Energy Era</t>
  </si>
  <si>
    <t>http://www.rmi.org/RFGraph-Cumulative_2010_value_capital_investment_fuel_savings</t>
  </si>
  <si>
    <t>Cumulative 2010 present value of capital investment and fuel savings</t>
  </si>
  <si>
    <t>Note on pixel measurement of this bar graph:</t>
  </si>
  <si>
    <t>with white pixels from the upper and lower bar segments at each junction, with an extra row of the bottom bar at each junction replaced if there</t>
  </si>
  <si>
    <t>are an odd number of lines of white pixel rows to be applied (which is based on zoom level and graph settings).  The top of the uppermost bar</t>
  </si>
  <si>
    <t>segment is covered with the same number of rows of white pixels as the top of any other bar segment (half of a gap, rounding up).</t>
  </si>
  <si>
    <t>Therefore, to correctly measure any bar segment except the bottom one, you can measure the colored part plus one complete white gap</t>
  </si>
  <si>
    <t>between bar segments.  To correctly measure the bottom bar segment, include only half of one white gap, rounding up.</t>
  </si>
  <si>
    <t>Cumulative Cost of Upgrades (2009 $)</t>
  </si>
  <si>
    <t>CtIEPpUESoS Cost to Implement Efficiency Policy per Unit Energy Saved or Shifted</t>
  </si>
  <si>
    <t>Policy</t>
  </si>
  <si>
    <t>early eqpt retirement</t>
  </si>
  <si>
    <t>proper installation and use of eqpt</t>
  </si>
  <si>
    <t>cogeneration and waste heat recovery</t>
  </si>
  <si>
    <t>substitute other fuels for coal</t>
  </si>
  <si>
    <t>eqpt efficiency stds</t>
  </si>
  <si>
    <t>research and development</t>
  </si>
  <si>
    <t>early retirement of equipment</t>
  </si>
  <si>
    <t>substitute other fuels for coal: conversion costs per unit capacity</t>
  </si>
  <si>
    <t>substitute other fuels for coal: capacity factor</t>
  </si>
  <si>
    <t>Substitute Other Fuels for Coal</t>
  </si>
  <si>
    <t>Notes:</t>
  </si>
  <si>
    <t>For the "subsitute other fuels for coal" policy, the cost is per unit of energy shifted from coal to</t>
  </si>
  <si>
    <t>another fuel type, not per unit of energy saved.</t>
  </si>
  <si>
    <t>achieves this energy savings/shifting annually.</t>
  </si>
  <si>
    <t>All costs are per BTU of energy saved or shifted per year.  That is, it is the cost to buy equipment that</t>
  </si>
  <si>
    <t>cogeneration and WHR, equipment standards: total cost</t>
  </si>
  <si>
    <t>cogeneration and WHR, equipment standards: annual energy savings</t>
  </si>
  <si>
    <t>Reinventing Fire</t>
  </si>
  <si>
    <t>http://www.rmi.org/RFGraph-US_industry_energy_saving_potential</t>
  </si>
  <si>
    <t>Book page 127, Figure 4-2 (or see link above)</t>
  </si>
  <si>
    <t>Annual energy savings achievable in 2050 (BTU)</t>
  </si>
  <si>
    <t>Total investment cost to achieve those annual savings in 2050</t>
  </si>
  <si>
    <t>RMI's graph was made in Excel.  For this type of graph (namely, white lines separating stacked bars),</t>
  </si>
  <si>
    <t>Excel replaces an equal number of rows of colored pixels</t>
  </si>
  <si>
    <t>Cost per Unit Energy Saved Annually ($/BTU)</t>
  </si>
  <si>
    <t>efficiency technology</t>
  </si>
  <si>
    <t>The graph used appears below.  To correspond to the total energy savings found above, we want to use the set of pink bars that</t>
  </si>
  <si>
    <t>correspond to investment over the 2010-2050 period.  We assume the key inside the rightmost blue bar applies to all bars, so</t>
  </si>
  <si>
    <t>light pink corresponds to CHP Waste Heat and midtone pink corresponds to efficiency technology.</t>
  </si>
  <si>
    <t>Since RMI only provides a numerical value for the hight of the complete pink bar, not values for each of the three shades of</t>
  </si>
  <si>
    <t>pink that compose it, we muse use pixel-based measurement to obtain our data from the graph.</t>
  </si>
  <si>
    <t>CHP &amp; waste heat</t>
  </si>
  <si>
    <t>2010-2050, this policy (pixels)</t>
  </si>
  <si>
    <t>Investment, total (2009 $)</t>
  </si>
  <si>
    <t>2010-2050, total (pixels)</t>
  </si>
  <si>
    <t>Investment, this policy (2009 $)</t>
  </si>
  <si>
    <t>Cogeneration and Waste Heat Recovery, Equipment Efficiency Standards</t>
  </si>
  <si>
    <t>We assume the "proper installation and use of equipment" has no investment cost, as it is a different</t>
  </si>
  <si>
    <t>way of doing things that are already done, rather than doing or buying something new.</t>
  </si>
  <si>
    <t>We do not estimate the direct costs of implementing any of the R&amp;D policies in this model.</t>
  </si>
  <si>
    <t>Currency Year</t>
  </si>
  <si>
    <t>MacCurdy et al. do not specify the year of the currency in Table 4.  We assume it to be the year of the</t>
  </si>
  <si>
    <t>Babcock and Wilcox do not specify the year of their dollar figures, so we assume it is the year of publication (2010).</t>
  </si>
  <si>
    <t xml:space="preserve">publication, which is 2013.  RMI currency is in 2010 dollars.  </t>
  </si>
  <si>
    <t>See "cpi.xlsx" in the InputData folder for source information.</t>
  </si>
  <si>
    <t>We adjust the dollars to 2012 dollars using the following conversion factors:</t>
  </si>
  <si>
    <t>2013 to 2012, MacCurdy et al.</t>
  </si>
  <si>
    <t>2010 to 2012, RMI and Babcock and Wilcox</t>
  </si>
  <si>
    <t>Cost per Unit Energy (2012$/BTU)</t>
  </si>
  <si>
    <t>substitute other fuels for 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</si>
</sst>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&quot;$&quot;#,##0.000"/>
    <numFmt numFmtId="166" formatCode="0.000E+00"/>
    <numFmt numFmtId="167" formatCode="0.0E+00"/>
    <numFmt numFmtId="168" formatCode="#,##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9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1" applyNumberFormat="0" applyProtection="0">
      <alignment wrapText="1"/>
    </xf>
    <xf numFmtId="0" fontId="6" fillId="0" borderId="2" applyNumberFormat="0" applyFont="0" applyProtection="0">
      <alignment wrapText="1"/>
    </xf>
    <xf numFmtId="0" fontId="7" fillId="0" borderId="3" applyNumberFormat="0" applyProtection="0">
      <alignment wrapText="1"/>
    </xf>
    <xf numFmtId="0" fontId="6" fillId="0" borderId="4" applyNumberFormat="0" applyProtection="0">
      <alignment vertical="top" wrapText="1"/>
    </xf>
  </cellStyleXfs>
  <cellXfs count="37">
    <xf numFmtId="0" fontId="0" fillId="0" borderId="0" xfId="0"/>
    <xf numFmtId="0" fontId="1" fillId="0" borderId="0" xfId="0" applyFont="1"/>
    <xf numFmtId="0" fontId="0" fillId="0" borderId="0" xfId="0" quotePrefix="1" applyNumberFormat="1" applyAlignment="1">
      <alignment horizontal="left"/>
    </xf>
    <xf numFmtId="0" fontId="3" fillId="0" borderId="0" xfId="2"/>
    <xf numFmtId="0" fontId="1" fillId="2" borderId="0" xfId="0" applyFont="1" applyFill="1" applyAlignment="1">
      <alignment wrapText="1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/>
    <xf numFmtId="165" fontId="1" fillId="2" borderId="0" xfId="0" applyNumberFormat="1" applyFont="1" applyFill="1" applyAlignment="1">
      <alignment horizontal="left"/>
    </xf>
    <xf numFmtId="0" fontId="0" fillId="2" borderId="0" xfId="0" applyFill="1"/>
    <xf numFmtId="11" fontId="0" fillId="0" borderId="0" xfId="0" applyNumberFormat="1" applyAlignment="1">
      <alignment horizontal="left"/>
    </xf>
    <xf numFmtId="0" fontId="1" fillId="0" borderId="0" xfId="0" applyFont="1" applyFill="1" applyAlignment="1">
      <alignment horizontal="right" wrapText="1"/>
    </xf>
    <xf numFmtId="0" fontId="0" fillId="0" borderId="0" xfId="0" applyFill="1" applyAlignment="1">
      <alignment horizontal="right"/>
    </xf>
    <xf numFmtId="0" fontId="1" fillId="3" borderId="0" xfId="0" applyFont="1" applyFill="1" applyAlignment="1">
      <alignment horizontal="left"/>
    </xf>
    <xf numFmtId="0" fontId="0" fillId="3" borderId="0" xfId="0" applyFill="1"/>
    <xf numFmtId="0" fontId="1" fillId="2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6" fontId="0" fillId="0" borderId="0" xfId="0" applyNumberFormat="1" applyAlignment="1">
      <alignment horizontal="left"/>
    </xf>
    <xf numFmtId="6" fontId="0" fillId="0" borderId="0" xfId="0" applyNumberFormat="1" applyFill="1" applyAlignment="1">
      <alignment horizontal="left"/>
    </xf>
    <xf numFmtId="0" fontId="4" fillId="0" borderId="0" xfId="0" applyFont="1" applyFill="1" applyAlignment="1">
      <alignment horizontal="left"/>
    </xf>
    <xf numFmtId="6" fontId="4" fillId="0" borderId="0" xfId="0" applyNumberFormat="1" applyFont="1" applyFill="1" applyAlignment="1">
      <alignment horizontal="left"/>
    </xf>
    <xf numFmtId="0" fontId="0" fillId="0" borderId="0" xfId="0" applyFill="1"/>
    <xf numFmtId="165" fontId="0" fillId="0" borderId="0" xfId="1" applyNumberFormat="1" applyFont="1" applyAlignment="1">
      <alignment horizontal="left"/>
    </xf>
    <xf numFmtId="0" fontId="0" fillId="0" borderId="0" xfId="0" applyFont="1"/>
    <xf numFmtId="0" fontId="4" fillId="0" borderId="0" xfId="0" applyFont="1"/>
    <xf numFmtId="0" fontId="0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0" fontId="1" fillId="0" borderId="0" xfId="0" applyFont="1" applyAlignment="1">
      <alignment horizontal="right"/>
    </xf>
    <xf numFmtId="11" fontId="0" fillId="4" borderId="0" xfId="0" applyNumberFormat="1" applyFill="1" applyAlignment="1">
      <alignment horizontal="left"/>
    </xf>
    <xf numFmtId="11" fontId="0" fillId="0" borderId="0" xfId="0" applyNumberFormat="1"/>
    <xf numFmtId="167" fontId="0" fillId="0" borderId="0" xfId="0" applyNumberFormat="1" applyFont="1" applyAlignment="1">
      <alignment horizontal="left"/>
    </xf>
    <xf numFmtId="166" fontId="0" fillId="0" borderId="0" xfId="0" applyNumberFormat="1" applyFill="1" applyAlignment="1">
      <alignment horizontal="left"/>
    </xf>
    <xf numFmtId="166" fontId="0" fillId="4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/>
    <xf numFmtId="168" fontId="0" fillId="0" borderId="0" xfId="0" applyNumberFormat="1"/>
  </cellXfs>
  <cellStyles count="9">
    <cellStyle name="Body: normal cell" xfId="6"/>
    <cellStyle name="Currency" xfId="1" builtinId="4"/>
    <cellStyle name="Font: Calibri, 9pt regular" xfId="4"/>
    <cellStyle name="Footnotes: top row" xfId="8"/>
    <cellStyle name="Header: bottom row" xfId="5"/>
    <cellStyle name="Hyperlink" xfId="2" builtinId="8"/>
    <cellStyle name="Normal" xfId="0" builtinId="0"/>
    <cellStyle name="Parent row" xfId="7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9525</xdr:rowOff>
    </xdr:from>
    <xdr:to>
      <xdr:col>4</xdr:col>
      <xdr:colOff>152400</xdr:colOff>
      <xdr:row>59</xdr:row>
      <xdr:rowOff>104775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81525"/>
          <a:ext cx="7620000" cy="542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1.eere.energy.gov/manufacturing/distributedenergy/pdfs/characterization_industrial_commerical_boiler_population.pdf" TargetMode="External"/><Relationship Id="rId2" Type="http://schemas.openxmlformats.org/officeDocument/2006/relationships/hyperlink" Target="http://www.rmi.org/RFGraph-Cumulative_2010_value_capital_investment_fuel_savings" TargetMode="External"/><Relationship Id="rId1" Type="http://schemas.openxmlformats.org/officeDocument/2006/relationships/hyperlink" Target="http://aceee.org/files/proceedings/2013/data/papers/3_166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babcock.com/library/Documents/MS-14.pdf" TargetMode="External"/><Relationship Id="rId4" Type="http://schemas.openxmlformats.org/officeDocument/2006/relationships/hyperlink" Target="http://www.rmi.org/RFGraph-US_industry_energy_saving_potentia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e.com/SC3/b-rs/large-business/spc/calculating-energy-savings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abSelected="1" workbookViewId="0"/>
  </sheetViews>
  <sheetFormatPr defaultRowHeight="15" x14ac:dyDescent="0.25"/>
  <cols>
    <col min="2" max="2" width="81.7109375" customWidth="1"/>
  </cols>
  <sheetData>
    <row r="1" spans="1:2" x14ac:dyDescent="0.25">
      <c r="A1" s="1" t="s">
        <v>56</v>
      </c>
    </row>
    <row r="3" spans="1:2" x14ac:dyDescent="0.25">
      <c r="A3" s="1" t="s">
        <v>0</v>
      </c>
      <c r="B3" s="8" t="s">
        <v>64</v>
      </c>
    </row>
    <row r="4" spans="1:2" x14ac:dyDescent="0.25">
      <c r="B4" t="s">
        <v>2</v>
      </c>
    </row>
    <row r="5" spans="1:2" x14ac:dyDescent="0.25">
      <c r="B5" s="2">
        <v>2013</v>
      </c>
    </row>
    <row r="6" spans="1:2" x14ac:dyDescent="0.25">
      <c r="B6" t="s">
        <v>3</v>
      </c>
    </row>
    <row r="7" spans="1:2" ht="14.45" x14ac:dyDescent="0.3">
      <c r="B7" s="3" t="s">
        <v>4</v>
      </c>
    </row>
    <row r="8" spans="1:2" x14ac:dyDescent="0.25">
      <c r="B8" t="s">
        <v>5</v>
      </c>
    </row>
    <row r="10" spans="1:2" x14ac:dyDescent="0.25">
      <c r="B10" s="8" t="s">
        <v>73</v>
      </c>
    </row>
    <row r="11" spans="1:2" x14ac:dyDescent="0.25">
      <c r="B11" t="s">
        <v>45</v>
      </c>
    </row>
    <row r="12" spans="1:2" x14ac:dyDescent="0.25">
      <c r="B12" s="5">
        <v>2011</v>
      </c>
    </row>
    <row r="13" spans="1:2" x14ac:dyDescent="0.25">
      <c r="B13" t="s">
        <v>46</v>
      </c>
    </row>
    <row r="14" spans="1:2" x14ac:dyDescent="0.25">
      <c r="B14" s="3" t="s">
        <v>47</v>
      </c>
    </row>
    <row r="15" spans="1:2" x14ac:dyDescent="0.25">
      <c r="B15" t="s">
        <v>48</v>
      </c>
    </row>
    <row r="17" spans="2:2" x14ac:dyDescent="0.25">
      <c r="B17" s="8" t="s">
        <v>74</v>
      </c>
    </row>
    <row r="18" spans="2:2" x14ac:dyDescent="0.25">
      <c r="B18" t="s">
        <v>45</v>
      </c>
    </row>
    <row r="19" spans="2:2" x14ac:dyDescent="0.25">
      <c r="B19" s="5">
        <v>2011</v>
      </c>
    </row>
    <row r="20" spans="2:2" x14ac:dyDescent="0.25">
      <c r="B20" t="s">
        <v>75</v>
      </c>
    </row>
    <row r="21" spans="2:2" x14ac:dyDescent="0.25">
      <c r="B21" s="3" t="s">
        <v>76</v>
      </c>
    </row>
    <row r="22" spans="2:2" x14ac:dyDescent="0.25">
      <c r="B22" t="s">
        <v>77</v>
      </c>
    </row>
    <row r="24" spans="2:2" x14ac:dyDescent="0.25">
      <c r="B24" s="8" t="s">
        <v>65</v>
      </c>
    </row>
    <row r="25" spans="2:2" x14ac:dyDescent="0.25">
      <c r="B25" t="s">
        <v>28</v>
      </c>
    </row>
    <row r="26" spans="2:2" x14ac:dyDescent="0.25">
      <c r="B26" s="2">
        <v>2010</v>
      </c>
    </row>
    <row r="27" spans="2:2" x14ac:dyDescent="0.25">
      <c r="B27" t="s">
        <v>32</v>
      </c>
    </row>
    <row r="28" spans="2:2" ht="14.45" x14ac:dyDescent="0.3">
      <c r="B28" s="3" t="s">
        <v>34</v>
      </c>
    </row>
    <row r="29" spans="2:2" x14ac:dyDescent="0.25">
      <c r="B29" t="s">
        <v>36</v>
      </c>
    </row>
    <row r="31" spans="2:2" x14ac:dyDescent="0.25">
      <c r="B31" s="8" t="s">
        <v>66</v>
      </c>
    </row>
    <row r="32" spans="2:2" x14ac:dyDescent="0.25">
      <c r="B32" t="s">
        <v>38</v>
      </c>
    </row>
    <row r="33" spans="1:2" x14ac:dyDescent="0.25">
      <c r="B33" s="5">
        <v>2005</v>
      </c>
    </row>
    <row r="34" spans="1:2" x14ac:dyDescent="0.25">
      <c r="B34" t="s">
        <v>39</v>
      </c>
    </row>
    <row r="35" spans="1:2" x14ac:dyDescent="0.25">
      <c r="B35" s="3" t="s">
        <v>41</v>
      </c>
    </row>
    <row r="36" spans="1:2" x14ac:dyDescent="0.25">
      <c r="B36" t="s">
        <v>42</v>
      </c>
    </row>
    <row r="38" spans="1:2" x14ac:dyDescent="0.25">
      <c r="A38" s="1" t="s">
        <v>68</v>
      </c>
    </row>
    <row r="39" spans="1:2" x14ac:dyDescent="0.25">
      <c r="A39" t="s">
        <v>69</v>
      </c>
    </row>
    <row r="40" spans="1:2" x14ac:dyDescent="0.25">
      <c r="A40" t="s">
        <v>70</v>
      </c>
    </row>
    <row r="42" spans="1:2" x14ac:dyDescent="0.25">
      <c r="A42" t="s">
        <v>72</v>
      </c>
    </row>
    <row r="43" spans="1:2" x14ac:dyDescent="0.25">
      <c r="A43" t="s">
        <v>71</v>
      </c>
    </row>
    <row r="45" spans="1:2" x14ac:dyDescent="0.25">
      <c r="A45" t="s">
        <v>95</v>
      </c>
    </row>
    <row r="46" spans="1:2" x14ac:dyDescent="0.25">
      <c r="A46" t="s">
        <v>96</v>
      </c>
    </row>
    <row r="48" spans="1:2" x14ac:dyDescent="0.25">
      <c r="A48" t="s">
        <v>97</v>
      </c>
    </row>
    <row r="50" spans="1:2" x14ac:dyDescent="0.25">
      <c r="A50" s="1" t="s">
        <v>98</v>
      </c>
    </row>
    <row r="51" spans="1:2" x14ac:dyDescent="0.25">
      <c r="A51" t="s">
        <v>99</v>
      </c>
    </row>
    <row r="52" spans="1:2" x14ac:dyDescent="0.25">
      <c r="A52" t="s">
        <v>101</v>
      </c>
    </row>
    <row r="53" spans="1:2" x14ac:dyDescent="0.25">
      <c r="A53" t="s">
        <v>100</v>
      </c>
    </row>
    <row r="54" spans="1:2" x14ac:dyDescent="0.25">
      <c r="A54" s="35" t="s">
        <v>103</v>
      </c>
    </row>
    <row r="55" spans="1:2" x14ac:dyDescent="0.25">
      <c r="A55" s="35">
        <v>0.98699999999999999</v>
      </c>
      <c r="B55" t="s">
        <v>104</v>
      </c>
    </row>
    <row r="56" spans="1:2" s="35" customFormat="1" x14ac:dyDescent="0.25">
      <c r="A56" s="36">
        <v>1.0549999999999999</v>
      </c>
      <c r="B56" s="35" t="s">
        <v>105</v>
      </c>
    </row>
    <row r="57" spans="1:2" x14ac:dyDescent="0.25">
      <c r="A57" s="35" t="s">
        <v>102</v>
      </c>
    </row>
  </sheetData>
  <hyperlinks>
    <hyperlink ref="B7" r:id="rId1"/>
    <hyperlink ref="B14" r:id="rId2"/>
    <hyperlink ref="B35" r:id="rId3"/>
    <hyperlink ref="B21" r:id="rId4"/>
    <hyperlink ref="B28" r:id="rId5"/>
  </hyperlinks>
  <pageMargins left="0.7" right="0.7" top="0.75" bottom="0.75" header="0.3" footer="0.3"/>
  <pageSetup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RowHeight="15" x14ac:dyDescent="0.25"/>
  <cols>
    <col min="1" max="1" width="22.140625" customWidth="1"/>
    <col min="2" max="2" width="28.5703125" customWidth="1"/>
    <col min="3" max="3" width="26.140625" customWidth="1"/>
    <col min="4" max="4" width="23.85546875" customWidth="1"/>
  </cols>
  <sheetData>
    <row r="1" spans="1:4" x14ac:dyDescent="0.25">
      <c r="A1" s="1" t="s">
        <v>1</v>
      </c>
    </row>
    <row r="3" spans="1:4" x14ac:dyDescent="0.25">
      <c r="A3" s="1" t="s">
        <v>6</v>
      </c>
      <c r="B3" t="s">
        <v>7</v>
      </c>
    </row>
    <row r="4" spans="1:4" x14ac:dyDescent="0.25">
      <c r="B4" t="s">
        <v>8</v>
      </c>
    </row>
    <row r="5" spans="1:4" x14ac:dyDescent="0.25">
      <c r="B5" t="s">
        <v>9</v>
      </c>
    </row>
    <row r="6" spans="1:4" x14ac:dyDescent="0.25">
      <c r="B6" t="s">
        <v>10</v>
      </c>
    </row>
    <row r="7" spans="1:4" x14ac:dyDescent="0.25">
      <c r="B7" t="s">
        <v>11</v>
      </c>
      <c r="C7" s="3" t="s">
        <v>12</v>
      </c>
    </row>
    <row r="8" spans="1:4" x14ac:dyDescent="0.25">
      <c r="B8" t="s">
        <v>13</v>
      </c>
    </row>
    <row r="10" spans="1:4" ht="45" x14ac:dyDescent="0.25">
      <c r="A10" s="4" t="s">
        <v>14</v>
      </c>
      <c r="B10" s="4" t="s">
        <v>15</v>
      </c>
      <c r="C10" s="4" t="s">
        <v>16</v>
      </c>
      <c r="D10" s="4" t="s">
        <v>17</v>
      </c>
    </row>
    <row r="11" spans="1:4" x14ac:dyDescent="0.25">
      <c r="A11" t="s">
        <v>18</v>
      </c>
      <c r="B11" s="5">
        <v>4262</v>
      </c>
      <c r="C11" s="6">
        <v>1558</v>
      </c>
      <c r="D11" s="7">
        <f>C11/B11</f>
        <v>0.36555607695917408</v>
      </c>
    </row>
    <row r="12" spans="1:4" x14ac:dyDescent="0.25">
      <c r="A12" t="s">
        <v>19</v>
      </c>
      <c r="B12" s="5">
        <v>8738</v>
      </c>
      <c r="C12" s="6">
        <v>4305</v>
      </c>
      <c r="D12" s="7">
        <f>C12/B12</f>
        <v>0.49267566948958574</v>
      </c>
    </row>
    <row r="13" spans="1:4" x14ac:dyDescent="0.25">
      <c r="A13" t="s">
        <v>20</v>
      </c>
      <c r="B13" s="5">
        <v>13901</v>
      </c>
      <c r="C13" s="6">
        <v>8610</v>
      </c>
      <c r="D13" s="7">
        <f>C13/B13</f>
        <v>0.61937990072656646</v>
      </c>
    </row>
    <row r="14" spans="1:4" x14ac:dyDescent="0.25">
      <c r="A14" s="8" t="s">
        <v>21</v>
      </c>
      <c r="B14" s="8"/>
      <c r="C14" s="8"/>
      <c r="D14" s="9">
        <f>AVERAGE(D11:D13)</f>
        <v>0.49253721572510872</v>
      </c>
    </row>
    <row r="16" spans="1:4" x14ac:dyDescent="0.25">
      <c r="A16" s="8" t="s">
        <v>22</v>
      </c>
      <c r="B16" s="10"/>
    </row>
    <row r="17" spans="1:2" x14ac:dyDescent="0.25">
      <c r="A17" s="11">
        <f>2.93*10^-4</f>
        <v>2.9300000000000002E-4</v>
      </c>
    </row>
    <row r="19" spans="1:2" x14ac:dyDescent="0.25">
      <c r="A19" s="8" t="s">
        <v>23</v>
      </c>
      <c r="B19" s="8"/>
    </row>
    <row r="20" spans="1:2" x14ac:dyDescent="0.25">
      <c r="A20" s="29">
        <f>D14*A17</f>
        <v>1.4431340420745687E-4</v>
      </c>
    </row>
  </sheetData>
  <hyperlinks>
    <hyperlink ref="C7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/>
  </sheetViews>
  <sheetFormatPr defaultRowHeight="15" x14ac:dyDescent="0.25"/>
  <cols>
    <col min="1" max="1" width="32.140625" customWidth="1"/>
    <col min="2" max="2" width="23.42578125" customWidth="1"/>
    <col min="3" max="3" width="29.5703125" customWidth="1"/>
    <col min="4" max="4" width="26.85546875" customWidth="1"/>
    <col min="5" max="5" width="29.42578125" customWidth="1"/>
  </cols>
  <sheetData>
    <row r="1" spans="1:2" x14ac:dyDescent="0.25">
      <c r="A1" s="1" t="s">
        <v>94</v>
      </c>
    </row>
    <row r="2" spans="1:2" x14ac:dyDescent="0.25">
      <c r="A2" s="1"/>
    </row>
    <row r="3" spans="1:2" x14ac:dyDescent="0.25">
      <c r="A3" s="8" t="s">
        <v>78</v>
      </c>
      <c r="B3" s="10"/>
    </row>
    <row r="4" spans="1:2" x14ac:dyDescent="0.25">
      <c r="A4" t="s">
        <v>89</v>
      </c>
      <c r="B4" s="31">
        <f>2.4*10^15</f>
        <v>2400000000000000</v>
      </c>
    </row>
    <row r="5" spans="1:2" x14ac:dyDescent="0.25">
      <c r="A5" t="s">
        <v>83</v>
      </c>
      <c r="B5" s="31">
        <f>2.3*10^15</f>
        <v>2300000000000000</v>
      </c>
    </row>
    <row r="6" spans="1:2" x14ac:dyDescent="0.25">
      <c r="A6" s="1"/>
    </row>
    <row r="7" spans="1:2" x14ac:dyDescent="0.25">
      <c r="A7" s="1" t="s">
        <v>79</v>
      </c>
    </row>
    <row r="8" spans="1:2" x14ac:dyDescent="0.25">
      <c r="A8" s="24" t="s">
        <v>84</v>
      </c>
    </row>
    <row r="9" spans="1:2" x14ac:dyDescent="0.25">
      <c r="A9" s="24" t="s">
        <v>85</v>
      </c>
    </row>
    <row r="10" spans="1:2" x14ac:dyDescent="0.25">
      <c r="A10" s="24" t="s">
        <v>86</v>
      </c>
    </row>
    <row r="11" spans="1:2" x14ac:dyDescent="0.25">
      <c r="A11" s="24" t="s">
        <v>87</v>
      </c>
    </row>
    <row r="12" spans="1:2" x14ac:dyDescent="0.25">
      <c r="A12" s="24" t="s">
        <v>88</v>
      </c>
    </row>
    <row r="13" spans="1:2" x14ac:dyDescent="0.25">
      <c r="A13" s="24"/>
    </row>
    <row r="14" spans="1:2" x14ac:dyDescent="0.25">
      <c r="A14" s="25" t="s">
        <v>49</v>
      </c>
    </row>
    <row r="15" spans="1:2" x14ac:dyDescent="0.25">
      <c r="A15" s="24" t="s">
        <v>80</v>
      </c>
    </row>
    <row r="16" spans="1:2" x14ac:dyDescent="0.25">
      <c r="A16" s="24" t="s">
        <v>81</v>
      </c>
    </row>
    <row r="17" spans="1:5" x14ac:dyDescent="0.25">
      <c r="A17" s="24" t="s">
        <v>50</v>
      </c>
    </row>
    <row r="18" spans="1:5" x14ac:dyDescent="0.25">
      <c r="A18" s="24" t="s">
        <v>51</v>
      </c>
    </row>
    <row r="19" spans="1:5" x14ac:dyDescent="0.25">
      <c r="A19" s="24" t="s">
        <v>52</v>
      </c>
    </row>
    <row r="20" spans="1:5" x14ac:dyDescent="0.25">
      <c r="A20" s="24" t="s">
        <v>53</v>
      </c>
    </row>
    <row r="21" spans="1:5" x14ac:dyDescent="0.25">
      <c r="A21" s="24" t="s">
        <v>54</v>
      </c>
    </row>
    <row r="23" spans="1:5" x14ac:dyDescent="0.25">
      <c r="A23" s="8" t="s">
        <v>55</v>
      </c>
      <c r="B23" s="10"/>
      <c r="C23" s="10"/>
      <c r="D23" s="10"/>
      <c r="E23" s="10"/>
    </row>
    <row r="24" spans="1:5" x14ac:dyDescent="0.25">
      <c r="B24" t="s">
        <v>92</v>
      </c>
      <c r="C24" t="s">
        <v>90</v>
      </c>
      <c r="D24" t="s">
        <v>91</v>
      </c>
      <c r="E24" t="s">
        <v>93</v>
      </c>
    </row>
    <row r="25" spans="1:5" x14ac:dyDescent="0.25">
      <c r="A25" t="s">
        <v>89</v>
      </c>
      <c r="B25" s="26">
        <v>114</v>
      </c>
      <c r="C25" s="5">
        <v>22</v>
      </c>
      <c r="D25" s="27">
        <f>284*10^9</f>
        <v>284000000000</v>
      </c>
      <c r="E25" s="32">
        <f>(C25/B25)*D25</f>
        <v>54807017543.85965</v>
      </c>
    </row>
    <row r="26" spans="1:5" x14ac:dyDescent="0.25">
      <c r="A26" t="s">
        <v>83</v>
      </c>
      <c r="B26" s="26">
        <v>114</v>
      </c>
      <c r="C26" s="5">
        <v>5</v>
      </c>
      <c r="D26" s="27">
        <f>284*10^9</f>
        <v>284000000000</v>
      </c>
      <c r="E26" s="32">
        <f>(C26/B26)*D26</f>
        <v>12456140350.877192</v>
      </c>
    </row>
    <row r="27" spans="1:5" x14ac:dyDescent="0.25">
      <c r="A27" s="26"/>
      <c r="B27" s="5"/>
      <c r="C27" s="27"/>
      <c r="D27" s="32"/>
    </row>
    <row r="28" spans="1:5" x14ac:dyDescent="0.25">
      <c r="A28" s="16" t="s">
        <v>82</v>
      </c>
      <c r="B28" s="34"/>
      <c r="C28" s="27"/>
      <c r="D28" s="32"/>
    </row>
    <row r="29" spans="1:5" x14ac:dyDescent="0.25">
      <c r="A29" t="s">
        <v>89</v>
      </c>
      <c r="B29" s="33">
        <f>E25/B4</f>
        <v>2.2836257309941521E-5</v>
      </c>
      <c r="C29" s="27"/>
      <c r="D29" s="32"/>
    </row>
    <row r="30" spans="1:5" x14ac:dyDescent="0.25">
      <c r="A30" t="s">
        <v>83</v>
      </c>
      <c r="B30" s="33">
        <f>E26/B5</f>
        <v>5.4157131960335617E-6</v>
      </c>
      <c r="C30" s="27"/>
      <c r="D30" s="3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/>
  </sheetViews>
  <sheetFormatPr defaultRowHeight="15" x14ac:dyDescent="0.25"/>
  <cols>
    <col min="1" max="1" width="21.28515625" customWidth="1"/>
    <col min="2" max="2" width="33.7109375" customWidth="1"/>
    <col min="3" max="3" width="8.7109375" customWidth="1"/>
  </cols>
  <sheetData>
    <row r="1" spans="1:3" x14ac:dyDescent="0.25">
      <c r="A1" s="1" t="s">
        <v>67</v>
      </c>
    </row>
    <row r="3" spans="1:3" x14ac:dyDescent="0.25">
      <c r="A3" s="8" t="s">
        <v>6</v>
      </c>
      <c r="B3" t="s">
        <v>24</v>
      </c>
    </row>
    <row r="4" spans="1:3" x14ac:dyDescent="0.25">
      <c r="B4" t="s">
        <v>25</v>
      </c>
    </row>
    <row r="5" spans="1:3" x14ac:dyDescent="0.25">
      <c r="A5" s="12"/>
      <c r="B5" t="s">
        <v>26</v>
      </c>
      <c r="C5" s="12"/>
    </row>
    <row r="6" spans="1:3" x14ac:dyDescent="0.25">
      <c r="A6" s="13"/>
      <c r="C6" s="13"/>
    </row>
    <row r="7" spans="1:3" x14ac:dyDescent="0.25">
      <c r="A7" s="14" t="s">
        <v>27</v>
      </c>
      <c r="B7" s="15"/>
      <c r="C7" s="13"/>
    </row>
    <row r="8" spans="1:3" x14ac:dyDescent="0.25">
      <c r="A8" s="16" t="s">
        <v>29</v>
      </c>
      <c r="B8" s="8" t="s">
        <v>30</v>
      </c>
      <c r="C8" s="13"/>
    </row>
    <row r="9" spans="1:3" x14ac:dyDescent="0.25">
      <c r="A9" s="17" t="s">
        <v>31</v>
      </c>
      <c r="B9" s="18">
        <v>50</v>
      </c>
      <c r="C9" s="13"/>
    </row>
    <row r="10" spans="1:3" x14ac:dyDescent="0.25">
      <c r="A10" s="17" t="s">
        <v>33</v>
      </c>
      <c r="B10" s="19">
        <v>75</v>
      </c>
      <c r="C10" s="13"/>
    </row>
    <row r="11" spans="1:3" x14ac:dyDescent="0.25">
      <c r="A11" s="20" t="s">
        <v>35</v>
      </c>
      <c r="B11" s="21">
        <f>AVERAGE(B9:B10)</f>
        <v>62.5</v>
      </c>
      <c r="C11" s="22"/>
    </row>
    <row r="12" spans="1:3" x14ac:dyDescent="0.25">
      <c r="A12" s="22"/>
      <c r="B12" s="22"/>
      <c r="C12" s="22"/>
    </row>
    <row r="13" spans="1:3" x14ac:dyDescent="0.25">
      <c r="A13" s="8" t="s">
        <v>37</v>
      </c>
      <c r="B13" s="10"/>
      <c r="C13" s="22"/>
    </row>
    <row r="14" spans="1:3" x14ac:dyDescent="0.25">
      <c r="A14" s="17">
        <v>0.47</v>
      </c>
      <c r="B14" s="22"/>
      <c r="C14" s="22"/>
    </row>
    <row r="16" spans="1:3" x14ac:dyDescent="0.25">
      <c r="A16" s="8" t="s">
        <v>40</v>
      </c>
    </row>
    <row r="17" spans="1:2" x14ac:dyDescent="0.25">
      <c r="A17" s="5">
        <f>24*365</f>
        <v>8760</v>
      </c>
    </row>
    <row r="19" spans="1:2" x14ac:dyDescent="0.25">
      <c r="A19" s="8" t="s">
        <v>43</v>
      </c>
      <c r="B19" s="10"/>
    </row>
    <row r="20" spans="1:2" x14ac:dyDescent="0.25">
      <c r="A20" s="23">
        <f>B11/(A17*A14)</f>
        <v>1.5180219566695814E-2</v>
      </c>
    </row>
    <row r="22" spans="1:2" x14ac:dyDescent="0.25">
      <c r="A22" s="8" t="s">
        <v>22</v>
      </c>
      <c r="B22" s="10"/>
    </row>
    <row r="23" spans="1:2" x14ac:dyDescent="0.25">
      <c r="A23" s="11">
        <f>2.93*10^-4</f>
        <v>2.9300000000000002E-4</v>
      </c>
    </row>
    <row r="25" spans="1:2" x14ac:dyDescent="0.25">
      <c r="A25" s="8" t="s">
        <v>44</v>
      </c>
      <c r="B25" s="8"/>
    </row>
    <row r="26" spans="1:2" x14ac:dyDescent="0.25">
      <c r="A26" s="29">
        <f>A20*A23</f>
        <v>4.4478043330418734E-6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8"/>
  <sheetViews>
    <sheetView workbookViewId="0"/>
  </sheetViews>
  <sheetFormatPr defaultRowHeight="15" x14ac:dyDescent="0.25"/>
  <cols>
    <col min="1" max="1" width="36.140625" customWidth="1"/>
    <col min="2" max="2" width="27.5703125" customWidth="1"/>
  </cols>
  <sheetData>
    <row r="1" spans="1:2" x14ac:dyDescent="0.25">
      <c r="A1" s="1" t="s">
        <v>57</v>
      </c>
      <c r="B1" s="28" t="s">
        <v>106</v>
      </c>
    </row>
    <row r="2" spans="1:2" x14ac:dyDescent="0.25">
      <c r="A2" t="s">
        <v>58</v>
      </c>
      <c r="B2" s="30">
        <f>'early retirement'!A20*About!$A$55</f>
        <v>1.4243732995275992E-4</v>
      </c>
    </row>
    <row r="3" spans="1:2" x14ac:dyDescent="0.25">
      <c r="A3" t="s">
        <v>59</v>
      </c>
      <c r="B3">
        <v>0</v>
      </c>
    </row>
    <row r="4" spans="1:2" x14ac:dyDescent="0.25">
      <c r="A4" t="s">
        <v>60</v>
      </c>
      <c r="B4" s="30">
        <f>'cogen and WHR + eqpt stds'!B29*About!$A$56</f>
        <v>2.4092251461988303E-5</v>
      </c>
    </row>
    <row r="5" spans="1:2" x14ac:dyDescent="0.25">
      <c r="A5" t="s">
        <v>62</v>
      </c>
      <c r="B5" s="30">
        <f>'cogen and WHR + eqpt stds'!B30*About!$A$56</f>
        <v>5.7135774218154072E-6</v>
      </c>
    </row>
    <row r="6" spans="1:2" x14ac:dyDescent="0.25">
      <c r="A6" t="s">
        <v>61</v>
      </c>
      <c r="B6" s="30">
        <f>'substitute fuels for coal'!A26*About!$A$56</f>
        <v>4.6924335713591759E-6</v>
      </c>
    </row>
    <row r="7" spans="1:2" s="35" customFormat="1" x14ac:dyDescent="0.25">
      <c r="A7" s="35" t="s">
        <v>107</v>
      </c>
      <c r="B7" s="30">
        <f>B6</f>
        <v>4.6924335713591759E-6</v>
      </c>
    </row>
    <row r="8" spans="1:2" x14ac:dyDescent="0.25">
      <c r="A8" t="s">
        <v>63</v>
      </c>
      <c r="B8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early retirement</vt:lpstr>
      <vt:lpstr>cogen and WHR + eqpt stds</vt:lpstr>
      <vt:lpstr>substitute fuels for coal</vt:lpstr>
      <vt:lpstr>CtIEPpUESoS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2015-06-29T21:21:54Z</dcterms:created>
  <dcterms:modified xsi:type="dcterms:W3CDTF">2016-06-29T20:05:56Z</dcterms:modified>
</cp:coreProperties>
</file>