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CO2 Aff &amp; Ref" sheetId="2" r:id="rId2"/>
    <sheet name="VFC-PIIiCRfAaREY" sheetId="12" r:id="rId3"/>
    <sheet name="Lost Value Aff &amp; Ref" sheetId="11" r:id="rId4"/>
    <sheet name="VFC-LVpIIiCAbAaR" sheetId="13" r:id="rId5"/>
    <sheet name="One Time Cost Aff &amp; Ref" sheetId="14" r:id="rId6"/>
    <sheet name="VFC-OTCpIIiCAbAaR" sheetId="15" r:id="rId7"/>
    <sheet name="Ongoing Cost Aff &amp; Ref" sheetId="16" r:id="rId8"/>
    <sheet name="VFC-OCpMCAbAaR" sheetId="18" r:id="rId9"/>
    <sheet name="CO2 Set Asides" sheetId="9" r:id="rId10"/>
    <sheet name="VFC-PACRfFSA" sheetId="10" r:id="rId11"/>
    <sheet name="Lost Value Set Asides" sheetId="7" r:id="rId12"/>
    <sheet name="VFC-LVpMCAbFSA" sheetId="6" r:id="rId13"/>
    <sheet name="CO2 Avoided Deforestation" sheetId="19" r:id="rId14"/>
    <sheet name="VFC-PACRfAD" sheetId="21" r:id="rId15"/>
    <sheet name="Lost Value Avoided Deforestatio" sheetId="20" r:id="rId16"/>
    <sheet name="VFC-LVpMCAbAD" sheetId="23" r:id="rId17"/>
    <sheet name="Conversion Factors" sheetId="5" r:id="rId18"/>
  </sheets>
  <definedNames>
    <definedName name="C_to_CO2">'Conversion Factors'!$A$4</definedName>
  </definedNames>
  <calcPr calcId="145621"/>
</workbook>
</file>

<file path=xl/calcChain.xml><?xml version="1.0" encoding="utf-8"?>
<calcChain xmlns="http://schemas.openxmlformats.org/spreadsheetml/2006/main">
  <c r="B11" i="20" l="1"/>
  <c r="C6" i="7" l="1"/>
  <c r="A6" i="7"/>
  <c r="A7" i="20"/>
  <c r="C7" i="20"/>
  <c r="A20" i="16"/>
  <c r="B8" i="11"/>
  <c r="B9" i="11"/>
  <c r="B6" i="7" s="1"/>
  <c r="B7" i="7" s="1"/>
  <c r="B7" i="11"/>
  <c r="A13" i="16"/>
  <c r="B7" i="20" l="1"/>
  <c r="A4" i="16"/>
  <c r="A16" i="16" s="1"/>
  <c r="B20" i="16"/>
  <c r="A8" i="14"/>
  <c r="B12" i="14"/>
  <c r="A15" i="11"/>
  <c r="B19" i="11"/>
  <c r="A19" i="11"/>
  <c r="A17" i="2"/>
  <c r="B2" i="21" l="1"/>
  <c r="A12" i="9" l="1"/>
  <c r="A13" i="9" s="1"/>
  <c r="A14" i="9" s="1"/>
  <c r="A15" i="9" s="1"/>
  <c r="A18" i="9" l="1"/>
  <c r="A11" i="20"/>
  <c r="A15" i="20" s="1"/>
  <c r="A16" i="20" s="1"/>
  <c r="A11" i="7"/>
  <c r="A12" i="7" s="1"/>
  <c r="A15" i="7" s="1"/>
  <c r="A16" i="7" s="1"/>
  <c r="B2" i="6" l="1"/>
  <c r="B2" i="23"/>
  <c r="B2" i="10"/>
  <c r="A4" i="5"/>
  <c r="A33" i="2" l="1"/>
  <c r="A37" i="2" s="1"/>
  <c r="B2" i="12" s="1"/>
  <c r="A21" i="16"/>
  <c r="A25" i="16" s="1"/>
  <c r="A20" i="11"/>
  <c r="A26" i="16" l="1"/>
  <c r="B2" i="18" s="1"/>
  <c r="A12" i="14"/>
  <c r="A31" i="11"/>
  <c r="A32" i="11" l="1"/>
  <c r="B2" i="13" s="1"/>
  <c r="A18" i="14"/>
  <c r="A19" i="14" s="1"/>
  <c r="B2" i="15" s="1"/>
</calcChain>
</file>

<file path=xl/sharedStrings.xml><?xml version="1.0" encoding="utf-8"?>
<sst xmlns="http://schemas.openxmlformats.org/spreadsheetml/2006/main" count="216" uniqueCount="186">
  <si>
    <t>Sources:</t>
  </si>
  <si>
    <t>million acres</t>
  </si>
  <si>
    <t>Total</t>
  </si>
  <si>
    <t>U.S. Forest Service</t>
  </si>
  <si>
    <t>Carbon to Carbon Dioxide</t>
  </si>
  <si>
    <t>Molecular weight of CO2</t>
  </si>
  <si>
    <t>Molecular weight of C</t>
  </si>
  <si>
    <t>Ratio of CO2 to C</t>
  </si>
  <si>
    <t>Forest Carbon Sequestration per Acre per Year</t>
  </si>
  <si>
    <t>We use an area-weighted average of the annualized "No Harvest" carbon</t>
  </si>
  <si>
    <t>sequestration rates from our county-level dataset.</t>
  </si>
  <si>
    <t>Acres Available Annually for Conversion</t>
  </si>
  <si>
    <t>This depends on the speed with which it would be possible to conduct</t>
  </si>
  <si>
    <t>afforestation and reforestation could be converted within the model's</t>
  </si>
  <si>
    <t>as much on financial and legal hurdles as on technical challenges, such as</t>
  </si>
  <si>
    <t>workforce or tree availability.  Lacking good data on this topic,</t>
  </si>
  <si>
    <t>Annual Incremental Potential CO2 Sequestration Rate</t>
  </si>
  <si>
    <t>the same amount of carbon each year for the rest of the model's run</t>
  </si>
  <si>
    <t>timeframe.  Therefore, the potential sequestration each year increases</t>
  </si>
  <si>
    <t>linearly, with annual increases of the following increment.</t>
  </si>
  <si>
    <t>g CO2 / yr^2</t>
  </si>
  <si>
    <t>metric tons CO2 / yr^2</t>
  </si>
  <si>
    <t>We convert from metric tons to grams of CO2.</t>
  </si>
  <si>
    <t>g CO2</t>
  </si>
  <si>
    <t>Weighted Average Impact on Land Value of Ability to Harvest Timber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</si>
  <si>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</si>
  <si>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</si>
  <si>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</si>
  <si>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</si>
  <si>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</si>
  <si>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</si>
  <si>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</si>
  <si>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</si>
  <si>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Total Aboveground Carbon in U.S. Forests</t>
  </si>
  <si>
    <t>million metric tons C</t>
  </si>
  <si>
    <t>Live Aboveground Carbon per Forest Acre</t>
  </si>
  <si>
    <t>metric tons C/acre</t>
  </si>
  <si>
    <t>g C/acre</t>
  </si>
  <si>
    <t>g CO2/acre</t>
  </si>
  <si>
    <t>Potential Annual CO2 Reduction</t>
  </si>
  <si>
    <t>Potential Annual Reduction</t>
  </si>
  <si>
    <t>CO2 (g)</t>
  </si>
  <si>
    <t>Live Aboveground CO2 per Acre</t>
  </si>
  <si>
    <t>Lost Value per g CO2 Abated</t>
  </si>
  <si>
    <t>This assumes you recognize the entire loss of land value in the year you cease timber harvesting,</t>
  </si>
  <si>
    <t>when the forest would otherwise have been ready to be harvested.</t>
  </si>
  <si>
    <t>Avoided Deforestation</t>
  </si>
  <si>
    <t>Weighted Average Opportunity Cost of Converting Nonforest Land to Non-Harvested Forest</t>
  </si>
  <si>
    <t>VFC Potential Incremental Increase in CO2 Reduction from Afforestation and Reforestation Each Year</t>
  </si>
  <si>
    <t>Potential Increase in Sequestration Rate (g CO2 / yr^2)</t>
  </si>
  <si>
    <t>Afforestation and Reforestation</t>
  </si>
  <si>
    <t>Cost of Converting Nonforest Land per Unit Annual Sequestration Forgone</t>
  </si>
  <si>
    <t>The denominator here is the amount of sequestration a given piece of land would</t>
  </si>
  <si>
    <t>provide every single year if it were converted to forest (at least until that forest</t>
  </si>
  <si>
    <t>starts to approach maturity, which is not relevant in the timeframe of this model).</t>
  </si>
  <si>
    <t>We can multiply this by the incremental increase in CO2 reduction due to</t>
  </si>
  <si>
    <t>afforestation and reforestation in the model in order to get the lost land value</t>
  </si>
  <si>
    <t>each year.</t>
  </si>
  <si>
    <t>VFC Lost Value per Incremental Increase in CO2 Abatement by Afforestation and Reforestation</t>
  </si>
  <si>
    <t>Cost of Tree Establishment per Unit Annual Sequestration Forgone</t>
  </si>
  <si>
    <t>See the note on the "Lost Value AFF &amp; Ref" tab for more details on the units here.</t>
  </si>
  <si>
    <t>Note:</t>
  </si>
  <si>
    <t>VFC One Time Cost per Incremental Increase in CO2 Abatement by Afforestation and Reforestation</t>
  </si>
  <si>
    <t>VFC Ongoing Cost per Mass CO2 Abated by Afforestation and Reforestation</t>
  </si>
  <si>
    <t>Ongoing Costs per Unit CO2 Sequestered for Planted Forests</t>
  </si>
  <si>
    <t>Currency Year</t>
  </si>
  <si>
    <t>See "cpi.xlsx" in the InputData folder for source information.</t>
  </si>
  <si>
    <t>We adjust the sources' dollars to 2012 dollars using the following conversion factors:</t>
  </si>
  <si>
    <t>1997 to 2012, for U.S. Forest Service (2012) "New Cost Estimates…"</t>
  </si>
  <si>
    <t>2002 to 2012, for U.S. Forest Service (2006) "Regional Cost Information…"</t>
  </si>
  <si>
    <t>2012$ / g CO2 / yr</t>
  </si>
  <si>
    <t>Lost Land Value per Incremental Increase in CO2 Abatement (2012$ / g CO2 / yr)</t>
  </si>
  <si>
    <t>One Time Costs per Incremental Increase in CO2 Abatement (2012$ / g CO2 / yr)</t>
  </si>
  <si>
    <t>2012$ / g CO2</t>
  </si>
  <si>
    <t>Ongoing Costs per Mass CO2 Abated (2012$ / g CO2)</t>
  </si>
  <si>
    <t>Lost Land Value (2012$/g CO2)</t>
  </si>
  <si>
    <t>VFC Potential Annual CO2 Reduction from Forest Set Asides</t>
  </si>
  <si>
    <t>VFC Lost Value per Mass CO2 Abated by Forest Set Asides</t>
  </si>
  <si>
    <t>VFC Potential Annual CO2 Reduction from Avoided Deforestation</t>
  </si>
  <si>
    <t>VFC Lost Value per Mass CO2 Abated by Avoided Deforestation</t>
  </si>
  <si>
    <t>When logging occurs but does not change the land type from forest to non-forest,</t>
  </si>
  <si>
    <t>this does not count as deforestation for purposes of this model.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</si>
  <si>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</si>
  <si>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</si>
  <si>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</si>
  <si>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See the "CO2 Set Asides" tab for calculations pertaining to potential CO2 abatement</t>
  </si>
  <si>
    <t>Weighted Average Impact on Land Value of Conversion from Forest to Other Uses</t>
  </si>
  <si>
    <t>This assumes you recognize the entire loss of land value in the year you prevent the deforestation</t>
  </si>
  <si>
    <t>from occurring.  It assumes this forest will continue to be protected from deforestation thereafter,</t>
  </si>
  <si>
    <t>with no further loss of land value.</t>
  </si>
  <si>
    <t>run timeframe, which is 35 years (2016-2050).</t>
  </si>
  <si>
    <t>Hectares Available Afforestation and Reforestation</t>
  </si>
  <si>
    <t>hectares (in 2013)</t>
  </si>
  <si>
    <t>owned by the government and suitable for afforestation/reforestation</t>
  </si>
  <si>
    <t>Page 13</t>
  </si>
  <si>
    <t>https://www.nfosigw.gov.pl/download/gfx/nfosigw/pl/nfoekspertyzy/858/184/1/2013-772.pdf</t>
  </si>
  <si>
    <t>AKTUALIZACJA KRAJOWEGO PROGRAMU ZWIĘKSZANIA LESISTOŚCI 2014</t>
  </si>
  <si>
    <t>The National Fund for Environmental Protection and Water Management</t>
  </si>
  <si>
    <t>tree planting operations on the available hectares.  In practice, this may depend</t>
  </si>
  <si>
    <t>we will assume that all of the available area that is suitable for</t>
  </si>
  <si>
    <t>years needed to afforest/reforest all available hectares</t>
  </si>
  <si>
    <t>hectares able to be afforested or reforested per year</t>
  </si>
  <si>
    <t>Forest Carbon Sequestration per Hectrare per Year</t>
  </si>
  <si>
    <t>metric tons CO2 / hectare / yr</t>
  </si>
  <si>
    <t>Area Available for Afforestation and Reforestation</t>
  </si>
  <si>
    <t>Carbon Sequestered per Hectare per Year</t>
  </si>
  <si>
    <t>http://tech.money.pl/energia-i-ekologia/artykul/21-5-tony-na-hektar-tyle-co2-pochlania-las,170,0,1109674.html</t>
  </si>
  <si>
    <t>21,5 tony na hektar.  Tyle CO2 pochłania las</t>
  </si>
  <si>
    <t>money.pl (from Polish Press Agency, PAP)</t>
  </si>
  <si>
    <t>Once a hectare has been afforested or reforested, we assume it sequesters</t>
  </si>
  <si>
    <t>Land Value by Land Type</t>
  </si>
  <si>
    <t>Good agricultural land (class 1)</t>
  </si>
  <si>
    <t>Medium agricultural land (class 2)</t>
  </si>
  <si>
    <t>Poor agricultural land (class 3)</t>
  </si>
  <si>
    <t>Zloty per Dollar</t>
  </si>
  <si>
    <t>We assume that lands suitable for afforestation are equivalent in quality to class 3 (poor)</t>
  </si>
  <si>
    <t>agricultural land.  We assume that non-harvested forest has near-zero value.</t>
  </si>
  <si>
    <t>g CO2 / (ha / yr)</t>
  </si>
  <si>
    <t>Value of Agricultural Land</t>
  </si>
  <si>
    <t>Average prices of land by the Central Statistical Office</t>
  </si>
  <si>
    <t>Central Statistical Office of Poland</t>
  </si>
  <si>
    <t>http://www.arimr.gov.pl/dla-beneficjenta/srednie-ceny-gruntow-wg-gus.html</t>
  </si>
  <si>
    <t>Table "Sept 5, 2016" row "POLAND"</t>
  </si>
  <si>
    <t>2016 USD/ha</t>
  </si>
  <si>
    <t>2016 Zl/ha</t>
  </si>
  <si>
    <t>2016$ / g CO2 / yr</t>
  </si>
  <si>
    <t>2015 to 2012</t>
  </si>
  <si>
    <t>Cost to Afforest One Hectare</t>
  </si>
  <si>
    <t>TECHNOLOGY AND THE COSTS OF AFFORESTATION OF LAND SET ASIDE IN THE SAMPLE FARM</t>
  </si>
  <si>
    <t>http://rekrutacja.wm.politechnika.koszalin.pl/zir/publikacje%20KS/las.htm</t>
  </si>
  <si>
    <t>Wojciech Sadowski and Sławiński Kazimierz, Koszalin University of Technology</t>
  </si>
  <si>
    <t>Table 3, Row "Total Cost" Col "zl/ha"</t>
  </si>
  <si>
    <t>Cost to Afforest a Hectare</t>
  </si>
  <si>
    <t>2003 zl/ha</t>
  </si>
  <si>
    <t>2003 Zl per 2003 USD</t>
  </si>
  <si>
    <t>http://www.xe.com/currencytables/?from=USD&amp;date=2003-08-01</t>
  </si>
  <si>
    <t>2003 zl / 2003 USD</t>
  </si>
  <si>
    <t>Forest Carbon Sequestration per Hectare per Year</t>
  </si>
  <si>
    <t>2003 USD/ha</t>
  </si>
  <si>
    <t>2003 to 2012</t>
  </si>
  <si>
    <t>2003$ / g CO2 / yr</t>
  </si>
  <si>
    <t>g CO2 / ha / yr</t>
  </si>
  <si>
    <t>Amount Spent on Forest Protection</t>
  </si>
  <si>
    <t>Protection against environmental threats</t>
  </si>
  <si>
    <t>Protection against fire</t>
  </si>
  <si>
    <t>Total Amount Spent on Forest Protection in Poland</t>
  </si>
  <si>
    <t>http://www.lasy.gov.pl/informacje/publikacje/informacje-statystyczne-i-raporty/sprawozdanie-finansowo-gospodarcze-pgl-lp/sprawozdanie-finansowo-gospodarcze-za-2015-rok/view</t>
  </si>
  <si>
    <t>Page 10</t>
  </si>
  <si>
    <t>SPRAWOZDANIE FINANSOWO-GOSPODARCZE ZA 2015 ROK</t>
  </si>
  <si>
    <t>Poland National State Forests</t>
  </si>
  <si>
    <t>Total Amt of Forest</t>
  </si>
  <si>
    <t>Total Acreage of Forest, Government-Owned Share of Forest</t>
  </si>
  <si>
    <t>State Forests National Forest Holding</t>
  </si>
  <si>
    <t>Forests in Poland 2015</t>
  </si>
  <si>
    <t>http://www.lasy.gov.pl/informacje/publikacje/informacje-statystyczne-i-raporty/lasy-w-polsce/lasy-w-polsce-2015/view</t>
  </si>
  <si>
    <t>Pages 3 (total forest), 5 (fraction owned by government)</t>
  </si>
  <si>
    <t>Fraction Owned by Government</t>
  </si>
  <si>
    <t>Area of Government-Owned Forest</t>
  </si>
  <si>
    <t>ha</t>
  </si>
  <si>
    <t>Average Forest Management Cost</t>
  </si>
  <si>
    <t>2015 zl/yr</t>
  </si>
  <si>
    <t>2015 zl / ha / yr</t>
  </si>
  <si>
    <t>2015 zl / g CO2</t>
  </si>
  <si>
    <t>Also, to cut down trees requires paperwork and paying a fee, even for private owners of trees on their land.</t>
  </si>
  <si>
    <t>In Poland, total forest area has been increasing, not decreasing.  (State Forests National Forest Holding)</t>
  </si>
  <si>
    <t>Logging in Poland generally occurs on land that remains forest afterward,</t>
  </si>
  <si>
    <t>deforestation in Poland.</t>
  </si>
  <si>
    <t>from reduced timber harvesting in Poland.</t>
  </si>
  <si>
    <t>Deforested areas often make for poor agricultural land.</t>
  </si>
  <si>
    <t>We assume that the forest had minimal land value, and it gains the value of</t>
  </si>
  <si>
    <t>class III (poor quality) agricultural land.</t>
  </si>
  <si>
    <t>g CO2/ha</t>
  </si>
  <si>
    <t>2106$ / g CO2</t>
  </si>
  <si>
    <t>We don't have data for the value of timberland per hectare in Poland.</t>
  </si>
  <si>
    <t>We estimate its value at half the value of poor (class III) agricultural land.</t>
  </si>
  <si>
    <t>Timberland</t>
  </si>
  <si>
    <t>2016$ / g CO2</t>
  </si>
  <si>
    <t>http://stat.gov.pl/obszary-tematyczne/rolnictwo-lesnictwo/lesnictwo/lesnictwo-2015,1,11.html</t>
  </si>
  <si>
    <t>Forestry 2015</t>
  </si>
  <si>
    <t>Hectares Harvested per Year</t>
  </si>
  <si>
    <t>ha / year</t>
  </si>
  <si>
    <t>Total Aboveground Live Carbon in U.S. Forests (used for carbon / forest acre estimate)</t>
  </si>
  <si>
    <t>Total U.S. Forest Acreage (used for carbon / forest acre estimate)</t>
  </si>
  <si>
    <t>Live Aboveground CO2 per Hectare</t>
  </si>
  <si>
    <t>Hectares of Forest Harvested per Year</t>
  </si>
  <si>
    <t>Page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</si>
</sst>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1" fontId="1" fillId="0" borderId="0" xfId="0" applyNumberFormat="1" applyFont="1"/>
    <xf numFmtId="2" fontId="0" fillId="0" borderId="0" xfId="0" applyNumberFormat="1"/>
    <xf numFmtId="0" fontId="1" fillId="0" borderId="0" xfId="0" applyFont="1" applyFill="1"/>
    <xf numFmtId="11" fontId="0" fillId="3" borderId="0" xfId="0" applyNumberFormat="1" applyFill="1"/>
    <xf numFmtId="0" fontId="0" fillId="3" borderId="0" xfId="0" applyFill="1"/>
    <xf numFmtId="1" fontId="0" fillId="0" borderId="0" xfId="0" applyNumberFormat="1"/>
    <xf numFmtId="0" fontId="0" fillId="4" borderId="0" xfId="0" applyNumberFormat="1" applyFill="1"/>
    <xf numFmtId="0" fontId="0" fillId="0" borderId="0" xfId="0"/>
    <xf numFmtId="166" fontId="0" fillId="3" borderId="0" xfId="0" applyNumberFormat="1" applyFill="1"/>
    <xf numFmtId="0" fontId="0" fillId="0" borderId="0" xfId="0" applyFill="1"/>
    <xf numFmtId="0" fontId="0" fillId="0" borderId="0" xfId="0" applyNumberFormat="1"/>
    <xf numFmtId="11" fontId="0" fillId="0" borderId="0" xfId="0" applyNumberFormat="1" applyFont="1"/>
    <xf numFmtId="0" fontId="0" fillId="0" borderId="0" xfId="0" applyFont="1" applyFill="1"/>
    <xf numFmtId="0" fontId="0" fillId="3" borderId="0" xfId="0" applyNumberFormat="1" applyFill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1" fontId="0" fillId="0" borderId="0" xfId="0" applyNumberFormat="1" applyFon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s.fed.us/research/sustain/docs/national-reports/2010/2010-sustainability-report.pdf" TargetMode="External"/><Relationship Id="rId1" Type="http://schemas.openxmlformats.org/officeDocument/2006/relationships/hyperlink" Target="http://www.fia.fs.fed.us/Forest%20Carbon/default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/>
  </sheetViews>
  <sheetFormatPr defaultRowHeight="14.5" x14ac:dyDescent="0.35"/>
  <cols>
    <col min="2" max="2" width="78.26953125" style="3" customWidth="1"/>
  </cols>
  <sheetData>
    <row r="1" spans="1:2" x14ac:dyDescent="0.3">
      <c r="A1" s="1" t="s">
        <v>48</v>
      </c>
    </row>
    <row r="2" spans="1:2" x14ac:dyDescent="0.3">
      <c r="A2" s="1" t="s">
        <v>58</v>
      </c>
    </row>
    <row r="3" spans="1:2" x14ac:dyDescent="0.3">
      <c r="A3" s="1" t="s">
        <v>62</v>
      </c>
    </row>
    <row r="4" spans="1:2" x14ac:dyDescent="0.3">
      <c r="A4" s="1" t="s">
        <v>63</v>
      </c>
    </row>
    <row r="5" spans="1:2" x14ac:dyDescent="0.3">
      <c r="A5" s="1" t="s">
        <v>76</v>
      </c>
    </row>
    <row r="6" spans="1:2" x14ac:dyDescent="0.3">
      <c r="A6" s="1" t="s">
        <v>77</v>
      </c>
    </row>
    <row r="7" spans="1:2" s="15" customFormat="1" ht="15" x14ac:dyDescent="0.25">
      <c r="A7" s="1" t="s">
        <v>78</v>
      </c>
      <c r="B7" s="3"/>
    </row>
    <row r="8" spans="1:2" s="15" customFormat="1" ht="15" x14ac:dyDescent="0.25">
      <c r="A8" s="1" t="s">
        <v>79</v>
      </c>
      <c r="B8" s="3"/>
    </row>
    <row r="9" spans="1:2" x14ac:dyDescent="0.3">
      <c r="A9" s="1"/>
    </row>
    <row r="10" spans="1:2" x14ac:dyDescent="0.35">
      <c r="A10" s="1" t="s">
        <v>0</v>
      </c>
      <c r="B10" s="22" t="s">
        <v>104</v>
      </c>
    </row>
    <row r="11" spans="1:2" x14ac:dyDescent="0.35">
      <c r="B11" s="3" t="s">
        <v>97</v>
      </c>
    </row>
    <row r="12" spans="1:2" x14ac:dyDescent="0.35">
      <c r="B12" s="3">
        <v>2014</v>
      </c>
    </row>
    <row r="13" spans="1:2" x14ac:dyDescent="0.35">
      <c r="B13" s="3" t="s">
        <v>96</v>
      </c>
    </row>
    <row r="14" spans="1:2" x14ac:dyDescent="0.3">
      <c r="B14" s="23" t="s">
        <v>95</v>
      </c>
    </row>
    <row r="15" spans="1:2" x14ac:dyDescent="0.35">
      <c r="B15" s="3" t="s">
        <v>94</v>
      </c>
    </row>
    <row r="16" spans="1:2" s="15" customFormat="1" x14ac:dyDescent="0.35">
      <c r="B16" s="3"/>
    </row>
    <row r="17" spans="2:2" s="15" customFormat="1" x14ac:dyDescent="0.35">
      <c r="B17" s="22" t="s">
        <v>105</v>
      </c>
    </row>
    <row r="18" spans="2:2" s="15" customFormat="1" x14ac:dyDescent="0.35">
      <c r="B18" s="3" t="s">
        <v>108</v>
      </c>
    </row>
    <row r="19" spans="2:2" s="15" customFormat="1" x14ac:dyDescent="0.35">
      <c r="B19" s="3">
        <v>2012</v>
      </c>
    </row>
    <row r="20" spans="2:2" s="15" customFormat="1" x14ac:dyDescent="0.35">
      <c r="B20" s="3" t="s">
        <v>107</v>
      </c>
    </row>
    <row r="21" spans="2:2" s="15" customFormat="1" x14ac:dyDescent="0.35">
      <c r="B21" s="3" t="s">
        <v>106</v>
      </c>
    </row>
    <row r="22" spans="2:2" s="15" customFormat="1" x14ac:dyDescent="0.35">
      <c r="B22" s="3"/>
    </row>
    <row r="23" spans="2:2" s="15" customFormat="1" x14ac:dyDescent="0.35">
      <c r="B23" s="22" t="s">
        <v>118</v>
      </c>
    </row>
    <row r="24" spans="2:2" s="15" customFormat="1" x14ac:dyDescent="0.35">
      <c r="B24" s="3" t="s">
        <v>120</v>
      </c>
    </row>
    <row r="25" spans="2:2" s="15" customFormat="1" x14ac:dyDescent="0.35">
      <c r="B25" s="3">
        <v>2016</v>
      </c>
    </row>
    <row r="26" spans="2:2" s="15" customFormat="1" x14ac:dyDescent="0.35">
      <c r="B26" s="3" t="s">
        <v>119</v>
      </c>
    </row>
    <row r="27" spans="2:2" s="15" customFormat="1" x14ac:dyDescent="0.35">
      <c r="B27" s="3" t="s">
        <v>121</v>
      </c>
    </row>
    <row r="28" spans="2:2" s="15" customFormat="1" x14ac:dyDescent="0.35">
      <c r="B28" s="3" t="s">
        <v>122</v>
      </c>
    </row>
    <row r="29" spans="2:2" s="15" customFormat="1" x14ac:dyDescent="0.35">
      <c r="B29" s="3"/>
    </row>
    <row r="30" spans="2:2" s="15" customFormat="1" x14ac:dyDescent="0.35">
      <c r="B30" s="22" t="s">
        <v>127</v>
      </c>
    </row>
    <row r="31" spans="2:2" s="15" customFormat="1" x14ac:dyDescent="0.35">
      <c r="B31" s="3" t="s">
        <v>130</v>
      </c>
    </row>
    <row r="32" spans="2:2" s="15" customFormat="1" x14ac:dyDescent="0.35">
      <c r="B32" s="3">
        <v>2003</v>
      </c>
    </row>
    <row r="33" spans="2:2" s="15" customFormat="1" x14ac:dyDescent="0.35">
      <c r="B33" s="3" t="s">
        <v>128</v>
      </c>
    </row>
    <row r="34" spans="2:2" s="15" customFormat="1" x14ac:dyDescent="0.35">
      <c r="B34" s="3" t="s">
        <v>129</v>
      </c>
    </row>
    <row r="35" spans="2:2" s="15" customFormat="1" x14ac:dyDescent="0.35">
      <c r="B35" s="3" t="s">
        <v>131</v>
      </c>
    </row>
    <row r="36" spans="2:2" s="15" customFormat="1" x14ac:dyDescent="0.35">
      <c r="B36" s="3"/>
    </row>
    <row r="37" spans="2:2" s="15" customFormat="1" x14ac:dyDescent="0.35">
      <c r="B37" s="22" t="s">
        <v>145</v>
      </c>
    </row>
    <row r="38" spans="2:2" s="15" customFormat="1" x14ac:dyDescent="0.35">
      <c r="B38" s="3" t="s">
        <v>149</v>
      </c>
    </row>
    <row r="39" spans="2:2" s="15" customFormat="1" x14ac:dyDescent="0.35">
      <c r="B39" s="3">
        <v>2015</v>
      </c>
    </row>
    <row r="40" spans="2:2" s="15" customFormat="1" x14ac:dyDescent="0.35">
      <c r="B40" s="3" t="s">
        <v>148</v>
      </c>
    </row>
    <row r="41" spans="2:2" s="15" customFormat="1" x14ac:dyDescent="0.35">
      <c r="B41" s="3" t="s">
        <v>146</v>
      </c>
    </row>
    <row r="42" spans="2:2" s="15" customFormat="1" x14ac:dyDescent="0.35">
      <c r="B42" s="3" t="s">
        <v>147</v>
      </c>
    </row>
    <row r="43" spans="2:2" s="15" customFormat="1" x14ac:dyDescent="0.35">
      <c r="B43" s="3"/>
    </row>
    <row r="44" spans="2:2" s="15" customFormat="1" x14ac:dyDescent="0.35">
      <c r="B44" s="22" t="s">
        <v>151</v>
      </c>
    </row>
    <row r="45" spans="2:2" s="15" customFormat="1" x14ac:dyDescent="0.35">
      <c r="B45" s="15" t="s">
        <v>152</v>
      </c>
    </row>
    <row r="46" spans="2:2" s="15" customFormat="1" x14ac:dyDescent="0.35">
      <c r="B46" s="3">
        <v>2015</v>
      </c>
    </row>
    <row r="47" spans="2:2" s="15" customFormat="1" x14ac:dyDescent="0.35">
      <c r="B47" s="15" t="s">
        <v>153</v>
      </c>
    </row>
    <row r="48" spans="2:2" s="15" customFormat="1" x14ac:dyDescent="0.35">
      <c r="B48" s="2" t="s">
        <v>154</v>
      </c>
    </row>
    <row r="49" spans="2:2" s="15" customFormat="1" x14ac:dyDescent="0.35">
      <c r="B49" s="15" t="s">
        <v>155</v>
      </c>
    </row>
    <row r="50" spans="2:2" s="15" customFormat="1" x14ac:dyDescent="0.35">
      <c r="B50" s="3"/>
    </row>
    <row r="51" spans="2:2" s="15" customFormat="1" x14ac:dyDescent="0.35">
      <c r="B51" s="22" t="s">
        <v>184</v>
      </c>
    </row>
    <row r="52" spans="2:2" s="15" customFormat="1" x14ac:dyDescent="0.35">
      <c r="B52" s="3" t="s">
        <v>120</v>
      </c>
    </row>
    <row r="53" spans="2:2" s="15" customFormat="1" x14ac:dyDescent="0.35">
      <c r="B53" s="3">
        <v>2015</v>
      </c>
    </row>
    <row r="54" spans="2:2" s="15" customFormat="1" x14ac:dyDescent="0.35">
      <c r="B54" s="3" t="s">
        <v>178</v>
      </c>
    </row>
    <row r="55" spans="2:2" s="15" customFormat="1" x14ac:dyDescent="0.35">
      <c r="B55" s="3" t="s">
        <v>177</v>
      </c>
    </row>
    <row r="56" spans="2:2" s="15" customFormat="1" x14ac:dyDescent="0.35">
      <c r="B56" s="3" t="s">
        <v>185</v>
      </c>
    </row>
    <row r="57" spans="2:2" s="15" customFormat="1" x14ac:dyDescent="0.35">
      <c r="B57" s="3"/>
    </row>
    <row r="58" spans="2:2" x14ac:dyDescent="0.35">
      <c r="B58" s="22" t="s">
        <v>181</v>
      </c>
    </row>
    <row r="59" spans="2:2" x14ac:dyDescent="0.35">
      <c r="B59" s="3" t="s">
        <v>25</v>
      </c>
    </row>
    <row r="60" spans="2:2" x14ac:dyDescent="0.35">
      <c r="B60" s="3">
        <v>2014</v>
      </c>
    </row>
    <row r="61" spans="2:2" x14ac:dyDescent="0.35">
      <c r="B61" s="3" t="s">
        <v>26</v>
      </c>
    </row>
    <row r="62" spans="2:2" x14ac:dyDescent="0.35">
      <c r="B62" s="23" t="s">
        <v>27</v>
      </c>
    </row>
    <row r="63" spans="2:2" x14ac:dyDescent="0.35">
      <c r="B63" s="3" t="s">
        <v>28</v>
      </c>
    </row>
    <row r="65" spans="1:2" x14ac:dyDescent="0.35">
      <c r="B65" s="22" t="s">
        <v>182</v>
      </c>
    </row>
    <row r="66" spans="1:2" x14ac:dyDescent="0.35">
      <c r="B66" s="3" t="s">
        <v>3</v>
      </c>
    </row>
    <row r="67" spans="1:2" x14ac:dyDescent="0.35">
      <c r="B67" s="3">
        <v>2010</v>
      </c>
    </row>
    <row r="68" spans="1:2" x14ac:dyDescent="0.35">
      <c r="B68" s="3" t="s">
        <v>30</v>
      </c>
    </row>
    <row r="69" spans="1:2" x14ac:dyDescent="0.35">
      <c r="B69" s="23" t="s">
        <v>31</v>
      </c>
    </row>
    <row r="70" spans="1:2" x14ac:dyDescent="0.35">
      <c r="B70" s="3" t="s">
        <v>32</v>
      </c>
    </row>
    <row r="72" spans="1:2" x14ac:dyDescent="0.35">
      <c r="A72" s="1" t="s">
        <v>61</v>
      </c>
    </row>
    <row r="74" spans="1:2" x14ac:dyDescent="0.35">
      <c r="A74" s="1" t="s">
        <v>65</v>
      </c>
    </row>
    <row r="75" spans="1:2" x14ac:dyDescent="0.35">
      <c r="A75" s="15" t="s">
        <v>67</v>
      </c>
    </row>
    <row r="76" spans="1:2" x14ac:dyDescent="0.35">
      <c r="A76" s="15">
        <v>1.4330000000000001</v>
      </c>
      <c r="B76" s="3" t="s">
        <v>68</v>
      </c>
    </row>
    <row r="77" spans="1:2" s="15" customFormat="1" x14ac:dyDescent="0.35">
      <c r="A77" s="15">
        <v>1.278</v>
      </c>
      <c r="B77" s="3" t="s">
        <v>69</v>
      </c>
    </row>
    <row r="78" spans="1:2" s="15" customFormat="1" x14ac:dyDescent="0.35">
      <c r="A78" s="6">
        <v>1.25</v>
      </c>
      <c r="B78" s="3" t="s">
        <v>139</v>
      </c>
    </row>
    <row r="79" spans="1:2" s="15" customFormat="1" x14ac:dyDescent="0.35">
      <c r="A79" s="6">
        <v>0.97</v>
      </c>
      <c r="B79" s="3" t="s">
        <v>126</v>
      </c>
    </row>
    <row r="80" spans="1:2" x14ac:dyDescent="0.35">
      <c r="A80" s="15" t="s">
        <v>66</v>
      </c>
    </row>
    <row r="82" spans="1:1" x14ac:dyDescent="0.35">
      <c r="A82" s="1" t="s">
        <v>114</v>
      </c>
    </row>
    <row r="83" spans="1:1" x14ac:dyDescent="0.35">
      <c r="A83" s="3">
        <v>3.94</v>
      </c>
    </row>
  </sheetData>
  <hyperlinks>
    <hyperlink ref="B62" r:id="rId1"/>
    <hyperlink ref="B69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5" x14ac:dyDescent="0.35"/>
  <cols>
    <col min="1" max="1" width="10.7265625" customWidth="1"/>
    <col min="2" max="2" width="16.1796875" customWidth="1"/>
    <col min="3" max="3" width="11.7265625" customWidth="1"/>
  </cols>
  <sheetData>
    <row r="1" spans="1:2" s="15" customFormat="1" x14ac:dyDescent="0.35">
      <c r="A1" s="1" t="s">
        <v>179</v>
      </c>
    </row>
    <row r="2" spans="1:2" s="15" customFormat="1" x14ac:dyDescent="0.35">
      <c r="A2" s="13">
        <v>53500</v>
      </c>
      <c r="B2" s="15" t="s">
        <v>180</v>
      </c>
    </row>
    <row r="3" spans="1:2" s="15" customFormat="1" x14ac:dyDescent="0.35"/>
    <row r="5" spans="1:2" x14ac:dyDescent="0.3">
      <c r="A5" s="10" t="s">
        <v>33</v>
      </c>
    </row>
    <row r="6" spans="1:2" x14ac:dyDescent="0.3">
      <c r="A6">
        <v>14312</v>
      </c>
      <c r="B6" t="s">
        <v>34</v>
      </c>
    </row>
    <row r="8" spans="1:2" x14ac:dyDescent="0.3">
      <c r="A8" s="1" t="s">
        <v>29</v>
      </c>
    </row>
    <row r="9" spans="1:2" x14ac:dyDescent="0.3">
      <c r="A9">
        <v>751</v>
      </c>
      <c r="B9" t="s">
        <v>1</v>
      </c>
    </row>
    <row r="11" spans="1:2" x14ac:dyDescent="0.3">
      <c r="A11" s="1" t="s">
        <v>35</v>
      </c>
    </row>
    <row r="12" spans="1:2" x14ac:dyDescent="0.35">
      <c r="A12" s="9">
        <f>A6/A9</f>
        <v>19.057256990679093</v>
      </c>
      <c r="B12" t="s">
        <v>36</v>
      </c>
    </row>
    <row r="13" spans="1:2" x14ac:dyDescent="0.35">
      <c r="A13" s="4">
        <f>A12*10^6</f>
        <v>19057256.990679093</v>
      </c>
      <c r="B13" t="s">
        <v>37</v>
      </c>
    </row>
    <row r="14" spans="1:2" x14ac:dyDescent="0.35">
      <c r="A14" s="4">
        <f>A13*C_to_CO2</f>
        <v>69876608.965823337</v>
      </c>
      <c r="B14" t="s">
        <v>38</v>
      </c>
    </row>
    <row r="15" spans="1:2" x14ac:dyDescent="0.35">
      <c r="A15" s="4">
        <f>A14*2.47105</f>
        <v>172668594.58499774</v>
      </c>
      <c r="B15" t="s">
        <v>171</v>
      </c>
    </row>
    <row r="17" spans="1:2" x14ac:dyDescent="0.35">
      <c r="A17" s="1" t="s">
        <v>39</v>
      </c>
    </row>
    <row r="18" spans="1:2" x14ac:dyDescent="0.35">
      <c r="A18" s="11">
        <f>A2*A15</f>
        <v>9237769810297.3789</v>
      </c>
      <c r="B18" s="12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2" max="2" width="23.7265625" customWidth="1"/>
  </cols>
  <sheetData>
    <row r="1" spans="1:2" x14ac:dyDescent="0.3">
      <c r="B1" t="s">
        <v>40</v>
      </c>
    </row>
    <row r="2" spans="1:2" x14ac:dyDescent="0.3">
      <c r="A2" t="s">
        <v>41</v>
      </c>
      <c r="B2" s="4">
        <f>'CO2 Set Asides'!A18</f>
        <v>9237769810297.3789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4.5" x14ac:dyDescent="0.35"/>
  <cols>
    <col min="1" max="1" width="28.1796875" customWidth="1"/>
    <col min="2" max="2" width="13.81640625" customWidth="1"/>
  </cols>
  <sheetData>
    <row r="1" spans="1:3" ht="15" x14ac:dyDescent="0.3">
      <c r="A1" s="1" t="s">
        <v>24</v>
      </c>
    </row>
    <row r="2" spans="1:3" s="15" customFormat="1" x14ac:dyDescent="0.35">
      <c r="A2" s="7"/>
    </row>
    <row r="3" spans="1:3" s="15" customFormat="1" x14ac:dyDescent="0.35">
      <c r="A3" s="7" t="s">
        <v>173</v>
      </c>
    </row>
    <row r="4" spans="1:3" s="15" customFormat="1" x14ac:dyDescent="0.35">
      <c r="A4" s="7" t="s">
        <v>174</v>
      </c>
    </row>
    <row r="5" spans="1:3" s="15" customFormat="1" x14ac:dyDescent="0.35">
      <c r="A5" s="7"/>
    </row>
    <row r="6" spans="1:3" s="15" customFormat="1" x14ac:dyDescent="0.35">
      <c r="A6" s="7" t="str">
        <f>'Lost Value Aff &amp; Ref'!A9</f>
        <v>Poor agricultural land (class 3)</v>
      </c>
      <c r="B6" s="24">
        <f>'Lost Value Aff &amp; Ref'!B9</f>
        <v>6942.8934010152288</v>
      </c>
      <c r="C6" s="7" t="str">
        <f>'Lost Value Aff &amp; Ref'!C9</f>
        <v>2016 USD/ha</v>
      </c>
    </row>
    <row r="7" spans="1:3" s="15" customFormat="1" x14ac:dyDescent="0.35">
      <c r="A7" s="7" t="s">
        <v>175</v>
      </c>
      <c r="B7" s="24">
        <f>B6/2</f>
        <v>3471.4467005076144</v>
      </c>
      <c r="C7" s="7" t="s">
        <v>123</v>
      </c>
    </row>
    <row r="10" spans="1:3" ht="15" x14ac:dyDescent="0.3">
      <c r="A10" s="1" t="s">
        <v>42</v>
      </c>
    </row>
    <row r="11" spans="1:3" ht="15" x14ac:dyDescent="0.3">
      <c r="A11" s="4">
        <f>'CO2 Set Asides'!A14</f>
        <v>69876608.965823337</v>
      </c>
      <c r="B11" t="s">
        <v>38</v>
      </c>
    </row>
    <row r="12" spans="1:3" x14ac:dyDescent="0.35">
      <c r="A12" s="4">
        <f>A11*2.47105</f>
        <v>172668594.58499774</v>
      </c>
      <c r="B12" t="s">
        <v>171</v>
      </c>
    </row>
    <row r="13" spans="1:3" s="15" customFormat="1" x14ac:dyDescent="0.35">
      <c r="A13" s="4"/>
    </row>
    <row r="14" spans="1:3" x14ac:dyDescent="0.35">
      <c r="A14" s="1" t="s">
        <v>43</v>
      </c>
    </row>
    <row r="15" spans="1:3" s="15" customFormat="1" ht="15" x14ac:dyDescent="0.3">
      <c r="A15" s="19">
        <f>B7/A12</f>
        <v>2.0104679191089159E-5</v>
      </c>
      <c r="B15" s="17" t="s">
        <v>176</v>
      </c>
    </row>
    <row r="16" spans="1:3" ht="15" x14ac:dyDescent="0.3">
      <c r="A16" s="11">
        <f>A15*About!A79</f>
        <v>1.9501538815356483E-5</v>
      </c>
      <c r="B16" s="12" t="s">
        <v>73</v>
      </c>
    </row>
    <row r="17" spans="1:1" ht="15" x14ac:dyDescent="0.3">
      <c r="A17" t="s">
        <v>44</v>
      </c>
    </row>
    <row r="18" spans="1:1" x14ac:dyDescent="0.35">
      <c r="A18" t="s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2.453125" customWidth="1"/>
    <col min="2" max="2" width="23.1796875" customWidth="1"/>
  </cols>
  <sheetData>
    <row r="1" spans="1:2" x14ac:dyDescent="0.3">
      <c r="B1" t="s">
        <v>75</v>
      </c>
    </row>
    <row r="2" spans="1:2" x14ac:dyDescent="0.3">
      <c r="A2" t="s">
        <v>46</v>
      </c>
      <c r="B2" s="4">
        <f>'Lost Value Set Asides'!A16</f>
        <v>1.9501538815356483E-5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ColWidth="9.1796875" defaultRowHeight="14.5" x14ac:dyDescent="0.35"/>
  <cols>
    <col min="1" max="1" width="10.7265625" style="15" customWidth="1"/>
    <col min="2" max="2" width="16.1796875" style="15" customWidth="1"/>
    <col min="3" max="3" width="11.7265625" style="15" customWidth="1"/>
    <col min="4" max="16384" width="9.1796875" style="15"/>
  </cols>
  <sheetData>
    <row r="1" spans="1:2" ht="15" x14ac:dyDescent="0.25">
      <c r="A1" s="7" t="s">
        <v>164</v>
      </c>
    </row>
    <row r="2" spans="1:2" ht="15" x14ac:dyDescent="0.25">
      <c r="A2" s="7" t="s">
        <v>163</v>
      </c>
    </row>
    <row r="4" spans="1:2" ht="15" x14ac:dyDescent="0.25">
      <c r="A4" s="15" t="s">
        <v>80</v>
      </c>
    </row>
    <row r="5" spans="1:2" x14ac:dyDescent="0.3">
      <c r="A5" s="15" t="s">
        <v>81</v>
      </c>
    </row>
    <row r="7" spans="1:2" ht="15" x14ac:dyDescent="0.25">
      <c r="A7" s="15" t="s">
        <v>165</v>
      </c>
    </row>
    <row r="8" spans="1:2" ht="15" x14ac:dyDescent="0.25">
      <c r="A8" s="15" t="s">
        <v>82</v>
      </c>
    </row>
    <row r="9" spans="1:2" ht="15" x14ac:dyDescent="0.25">
      <c r="A9" s="20" t="s">
        <v>83</v>
      </c>
    </row>
    <row r="11" spans="1:2" ht="15" x14ac:dyDescent="0.25">
      <c r="A11" s="15" t="s">
        <v>84</v>
      </c>
    </row>
    <row r="12" spans="1:2" ht="15" x14ac:dyDescent="0.25">
      <c r="A12" s="15" t="s">
        <v>166</v>
      </c>
    </row>
    <row r="13" spans="1:2" x14ac:dyDescent="0.3">
      <c r="A13" s="1"/>
    </row>
    <row r="14" spans="1:2" ht="15" x14ac:dyDescent="0.25">
      <c r="A14" s="1" t="s">
        <v>39</v>
      </c>
    </row>
    <row r="15" spans="1:2" ht="15" x14ac:dyDescent="0.25">
      <c r="A15" s="21">
        <v>0</v>
      </c>
      <c r="B15" s="12" t="s">
        <v>23</v>
      </c>
    </row>
    <row r="17" spans="1:1" ht="15" x14ac:dyDescent="0.25">
      <c r="A17" s="7" t="s">
        <v>85</v>
      </c>
    </row>
    <row r="18" spans="1:1" x14ac:dyDescent="0.35">
      <c r="A18" s="9" t="s">
        <v>167</v>
      </c>
    </row>
    <row r="19" spans="1:1" x14ac:dyDescent="0.35">
      <c r="A19" s="4"/>
    </row>
    <row r="20" spans="1:1" x14ac:dyDescent="0.35">
      <c r="A20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ColWidth="9.1796875" defaultRowHeight="14.5" x14ac:dyDescent="0.35"/>
  <cols>
    <col min="1" max="1" width="9.1796875" style="15"/>
    <col min="2" max="2" width="26.453125" style="15" customWidth="1"/>
    <col min="3" max="16384" width="9.1796875" style="15"/>
  </cols>
  <sheetData>
    <row r="1" spans="1:2" x14ac:dyDescent="0.3">
      <c r="B1" s="15" t="s">
        <v>40</v>
      </c>
    </row>
    <row r="2" spans="1:2" x14ac:dyDescent="0.3">
      <c r="A2" s="15" t="s">
        <v>41</v>
      </c>
      <c r="B2" s="18">
        <f>'CO2 Avoided Deforestation'!A15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9.1796875" defaultRowHeight="14.5" x14ac:dyDescent="0.35"/>
  <cols>
    <col min="1" max="1" width="28.54296875" style="15" customWidth="1"/>
    <col min="2" max="2" width="13.81640625" style="15" customWidth="1"/>
    <col min="3" max="16384" width="9.1796875" style="15"/>
  </cols>
  <sheetData>
    <row r="1" spans="1:3" ht="15" x14ac:dyDescent="0.3">
      <c r="A1" s="1" t="s">
        <v>86</v>
      </c>
    </row>
    <row r="2" spans="1:3" x14ac:dyDescent="0.35">
      <c r="A2" s="7"/>
    </row>
    <row r="3" spans="1:3" x14ac:dyDescent="0.35">
      <c r="A3" s="7" t="s">
        <v>168</v>
      </c>
    </row>
    <row r="4" spans="1:3" x14ac:dyDescent="0.35">
      <c r="A4" s="7" t="s">
        <v>169</v>
      </c>
    </row>
    <row r="5" spans="1:3" x14ac:dyDescent="0.35">
      <c r="A5" s="7" t="s">
        <v>170</v>
      </c>
    </row>
    <row r="6" spans="1:3" x14ac:dyDescent="0.35">
      <c r="A6" s="7"/>
    </row>
    <row r="7" spans="1:3" x14ac:dyDescent="0.35">
      <c r="A7" s="13" t="str">
        <f>'Lost Value Aff &amp; Ref'!A9</f>
        <v>Poor agricultural land (class 3)</v>
      </c>
      <c r="B7" s="13">
        <f>'Lost Value Aff &amp; Ref'!B9</f>
        <v>6942.8934010152288</v>
      </c>
      <c r="C7" s="13" t="str">
        <f>'Lost Value Aff &amp; Ref'!C9</f>
        <v>2016 USD/ha</v>
      </c>
    </row>
    <row r="8" spans="1:3" x14ac:dyDescent="0.35">
      <c r="A8" s="7"/>
    </row>
    <row r="10" spans="1:3" ht="15" x14ac:dyDescent="0.3">
      <c r="A10" s="1" t="s">
        <v>183</v>
      </c>
    </row>
    <row r="11" spans="1:3" x14ac:dyDescent="0.35">
      <c r="A11" s="4">
        <f>'CO2 Set Asides'!A15</f>
        <v>172668594.58499774</v>
      </c>
      <c r="B11" s="4" t="str">
        <f>'CO2 Set Asides'!B15</f>
        <v>g CO2/ha</v>
      </c>
    </row>
    <row r="12" spans="1:3" ht="15" x14ac:dyDescent="0.3">
      <c r="A12" s="4"/>
    </row>
    <row r="14" spans="1:3" ht="15" x14ac:dyDescent="0.3">
      <c r="A14" s="1" t="s">
        <v>43</v>
      </c>
    </row>
    <row r="15" spans="1:3" ht="15" x14ac:dyDescent="0.3">
      <c r="A15" s="19">
        <f>B7/A11</f>
        <v>4.0209358382178318E-5</v>
      </c>
      <c r="B15" s="17" t="s">
        <v>172</v>
      </c>
    </row>
    <row r="16" spans="1:3" ht="15" x14ac:dyDescent="0.3">
      <c r="A16" s="11">
        <f>A15*About!A79</f>
        <v>3.9003077630712967E-5</v>
      </c>
      <c r="B16" s="12" t="s">
        <v>73</v>
      </c>
    </row>
    <row r="17" spans="1:1" ht="15" x14ac:dyDescent="0.3">
      <c r="A17" s="15" t="s">
        <v>87</v>
      </c>
    </row>
    <row r="18" spans="1:1" ht="15" x14ac:dyDescent="0.3">
      <c r="A18" s="15" t="s">
        <v>88</v>
      </c>
    </row>
    <row r="19" spans="1:1" ht="15" x14ac:dyDescent="0.25">
      <c r="A19" s="15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ColWidth="9.1796875" defaultRowHeight="14.5" x14ac:dyDescent="0.35"/>
  <cols>
    <col min="1" max="1" width="22.453125" style="15" customWidth="1"/>
    <col min="2" max="2" width="23.1796875" style="15" customWidth="1"/>
    <col min="3" max="16384" width="9.1796875" style="15"/>
  </cols>
  <sheetData>
    <row r="1" spans="1:2" x14ac:dyDescent="0.3">
      <c r="B1" s="15" t="s">
        <v>75</v>
      </c>
    </row>
    <row r="2" spans="1:2" x14ac:dyDescent="0.3">
      <c r="A2" s="15" t="s">
        <v>46</v>
      </c>
      <c r="B2" s="4">
        <f>'Lost Value Avoided Deforestatio'!A16</f>
        <v>3.9003077630712967E-5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.5" x14ac:dyDescent="0.35"/>
  <sheetData>
    <row r="1" spans="1:2" x14ac:dyDescent="0.3">
      <c r="A1" s="1" t="s">
        <v>4</v>
      </c>
    </row>
    <row r="2" spans="1:2" x14ac:dyDescent="0.3">
      <c r="A2">
        <v>44</v>
      </c>
      <c r="B2" t="s">
        <v>5</v>
      </c>
    </row>
    <row r="3" spans="1:2" x14ac:dyDescent="0.3">
      <c r="A3">
        <v>12</v>
      </c>
      <c r="B3" t="s">
        <v>6</v>
      </c>
    </row>
    <row r="4" spans="1:2" x14ac:dyDescent="0.3">
      <c r="A4" s="6">
        <f>A2/A3</f>
        <v>3.6666666666666665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defaultRowHeight="14.5" x14ac:dyDescent="0.35"/>
  <cols>
    <col min="1" max="1" width="14.26953125" customWidth="1"/>
    <col min="2" max="2" width="11.26953125" customWidth="1"/>
    <col min="3" max="3" width="8.81640625" customWidth="1"/>
  </cols>
  <sheetData>
    <row r="1" spans="1:2" x14ac:dyDescent="0.3">
      <c r="A1" s="1" t="s">
        <v>91</v>
      </c>
    </row>
    <row r="2" spans="1:2" x14ac:dyDescent="0.3">
      <c r="A2">
        <v>30868</v>
      </c>
      <c r="B2" t="s">
        <v>92</v>
      </c>
    </row>
    <row r="3" spans="1:2" x14ac:dyDescent="0.3">
      <c r="A3" t="s">
        <v>93</v>
      </c>
    </row>
    <row r="4" spans="1:2" x14ac:dyDescent="0.3">
      <c r="A4" s="4"/>
    </row>
    <row r="5" spans="1:2" s="15" customFormat="1" x14ac:dyDescent="0.35">
      <c r="A5" s="4"/>
    </row>
    <row r="6" spans="1:2" x14ac:dyDescent="0.35">
      <c r="A6" s="8" t="s">
        <v>11</v>
      </c>
    </row>
    <row r="7" spans="1:2" x14ac:dyDescent="0.3">
      <c r="A7" s="4" t="s">
        <v>12</v>
      </c>
    </row>
    <row r="8" spans="1:2" x14ac:dyDescent="0.3">
      <c r="A8" s="4" t="s">
        <v>98</v>
      </c>
    </row>
    <row r="9" spans="1:2" x14ac:dyDescent="0.3">
      <c r="A9" s="4" t="s">
        <v>14</v>
      </c>
    </row>
    <row r="10" spans="1:2" x14ac:dyDescent="0.3">
      <c r="A10" s="4" t="s">
        <v>15</v>
      </c>
    </row>
    <row r="11" spans="1:2" x14ac:dyDescent="0.3">
      <c r="A11" s="4" t="s">
        <v>99</v>
      </c>
    </row>
    <row r="12" spans="1:2" x14ac:dyDescent="0.3">
      <c r="A12" s="4" t="s">
        <v>13</v>
      </c>
    </row>
    <row r="13" spans="1:2" x14ac:dyDescent="0.3">
      <c r="A13" s="4" t="s">
        <v>90</v>
      </c>
    </row>
    <row r="14" spans="1:2" x14ac:dyDescent="0.35">
      <c r="A14" s="4"/>
    </row>
    <row r="15" spans="1:2" x14ac:dyDescent="0.35">
      <c r="A15" s="14">
        <v>35</v>
      </c>
      <c r="B15" t="s">
        <v>100</v>
      </c>
    </row>
    <row r="16" spans="1:2" x14ac:dyDescent="0.35">
      <c r="A16" s="4"/>
    </row>
    <row r="17" spans="1:2" x14ac:dyDescent="0.35">
      <c r="A17" s="13">
        <f>A2/A15</f>
        <v>881.94285714285718</v>
      </c>
      <c r="B17" t="s">
        <v>101</v>
      </c>
    </row>
    <row r="19" spans="1:2" s="15" customFormat="1" x14ac:dyDescent="0.35"/>
    <row r="20" spans="1:2" x14ac:dyDescent="0.35">
      <c r="A20" s="1" t="s">
        <v>102</v>
      </c>
    </row>
    <row r="21" spans="1:2" x14ac:dyDescent="0.35">
      <c r="A21" s="7" t="s">
        <v>9</v>
      </c>
    </row>
    <row r="22" spans="1:2" x14ac:dyDescent="0.35">
      <c r="A22" s="7" t="s">
        <v>10</v>
      </c>
    </row>
    <row r="23" spans="1:2" x14ac:dyDescent="0.35">
      <c r="A23" s="7"/>
    </row>
    <row r="24" spans="1:2" x14ac:dyDescent="0.35">
      <c r="A24" s="5">
        <v>21.5</v>
      </c>
      <c r="B24" t="s">
        <v>103</v>
      </c>
    </row>
    <row r="27" spans="1:2" x14ac:dyDescent="0.35">
      <c r="A27" s="1" t="s">
        <v>16</v>
      </c>
    </row>
    <row r="28" spans="1:2" x14ac:dyDescent="0.35">
      <c r="A28" t="s">
        <v>109</v>
      </c>
    </row>
    <row r="29" spans="1:2" x14ac:dyDescent="0.35">
      <c r="A29" t="s">
        <v>17</v>
      </c>
    </row>
    <row r="30" spans="1:2" x14ac:dyDescent="0.35">
      <c r="A30" t="s">
        <v>18</v>
      </c>
    </row>
    <row r="31" spans="1:2" x14ac:dyDescent="0.35">
      <c r="A31" t="s">
        <v>19</v>
      </c>
    </row>
    <row r="33" spans="1:2" x14ac:dyDescent="0.35">
      <c r="A33" s="4">
        <f>A17*A24</f>
        <v>18961.771428571428</v>
      </c>
      <c r="B33" t="s">
        <v>21</v>
      </c>
    </row>
    <row r="35" spans="1:2" x14ac:dyDescent="0.35">
      <c r="A35" t="s">
        <v>22</v>
      </c>
    </row>
    <row r="37" spans="1:2" x14ac:dyDescent="0.35">
      <c r="A37" s="11">
        <f>A33*10^6</f>
        <v>18961771428.571426</v>
      </c>
      <c r="B37" s="1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9.81640625" customWidth="1"/>
    <col min="2" max="2" width="46.453125" customWidth="1"/>
  </cols>
  <sheetData>
    <row r="1" spans="1:2" x14ac:dyDescent="0.3">
      <c r="B1" t="s">
        <v>49</v>
      </c>
    </row>
    <row r="2" spans="1:2" x14ac:dyDescent="0.3">
      <c r="A2" t="s">
        <v>50</v>
      </c>
      <c r="B2" s="4">
        <f>'CO2 Aff &amp; Ref'!A37</f>
        <v>18961771428.571426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4.5" x14ac:dyDescent="0.35"/>
  <cols>
    <col min="1" max="1" width="31.81640625" customWidth="1"/>
    <col min="2" max="2" width="16" customWidth="1"/>
  </cols>
  <sheetData>
    <row r="1" spans="1:3" s="15" customFormat="1" x14ac:dyDescent="0.35">
      <c r="A1" s="1" t="s">
        <v>110</v>
      </c>
    </row>
    <row r="2" spans="1:3" s="15" customFormat="1" x14ac:dyDescent="0.35">
      <c r="A2" s="15" t="s">
        <v>111</v>
      </c>
      <c r="B2" s="15">
        <v>51905</v>
      </c>
      <c r="C2" s="15" t="s">
        <v>124</v>
      </c>
    </row>
    <row r="3" spans="1:3" s="15" customFormat="1" x14ac:dyDescent="0.35">
      <c r="A3" s="15" t="s">
        <v>112</v>
      </c>
      <c r="B3" s="15">
        <v>40053</v>
      </c>
      <c r="C3" s="15" t="s">
        <v>124</v>
      </c>
    </row>
    <row r="4" spans="1:3" s="15" customFormat="1" x14ac:dyDescent="0.35">
      <c r="A4" s="15" t="s">
        <v>113</v>
      </c>
      <c r="B4" s="15">
        <v>27355</v>
      </c>
      <c r="C4" s="15" t="s">
        <v>124</v>
      </c>
    </row>
    <row r="5" spans="1:3" s="15" customFormat="1" x14ac:dyDescent="0.35"/>
    <row r="6" spans="1:3" s="15" customFormat="1" x14ac:dyDescent="0.35">
      <c r="A6" s="1" t="s">
        <v>110</v>
      </c>
    </row>
    <row r="7" spans="1:3" s="15" customFormat="1" x14ac:dyDescent="0.35">
      <c r="A7" s="15" t="s">
        <v>111</v>
      </c>
      <c r="B7" s="13">
        <f>B2/About!$A$83</f>
        <v>13173.857868020305</v>
      </c>
      <c r="C7" s="15" t="s">
        <v>123</v>
      </c>
    </row>
    <row r="8" spans="1:3" s="15" customFormat="1" x14ac:dyDescent="0.35">
      <c r="A8" s="15" t="s">
        <v>112</v>
      </c>
      <c r="B8" s="13">
        <f>B3/About!$A$83</f>
        <v>10165.736040609137</v>
      </c>
      <c r="C8" s="15" t="s">
        <v>123</v>
      </c>
    </row>
    <row r="9" spans="1:3" s="15" customFormat="1" x14ac:dyDescent="0.35">
      <c r="A9" s="15" t="s">
        <v>113</v>
      </c>
      <c r="B9" s="13">
        <f>B4/About!$A$83</f>
        <v>6942.8934010152288</v>
      </c>
      <c r="C9" s="15" t="s">
        <v>123</v>
      </c>
    </row>
    <row r="10" spans="1:3" s="15" customFormat="1" x14ac:dyDescent="0.35"/>
    <row r="11" spans="1:3" s="15" customFormat="1" x14ac:dyDescent="0.35">
      <c r="A11" s="15" t="s">
        <v>115</v>
      </c>
    </row>
    <row r="12" spans="1:3" s="15" customFormat="1" x14ac:dyDescent="0.35">
      <c r="A12" s="15" t="s">
        <v>116</v>
      </c>
    </row>
    <row r="13" spans="1:3" s="15" customFormat="1" x14ac:dyDescent="0.35"/>
    <row r="14" spans="1:3" x14ac:dyDescent="0.3">
      <c r="A14" s="1" t="s">
        <v>47</v>
      </c>
    </row>
    <row r="15" spans="1:3" x14ac:dyDescent="0.3">
      <c r="A15" s="13">
        <f>B9</f>
        <v>6942.8934010152288</v>
      </c>
      <c r="B15" s="15" t="s">
        <v>123</v>
      </c>
    </row>
    <row r="18" spans="1:2" x14ac:dyDescent="0.3">
      <c r="A18" s="1" t="s">
        <v>8</v>
      </c>
    </row>
    <row r="19" spans="1:2" x14ac:dyDescent="0.3">
      <c r="A19" s="5">
        <f>'CO2 Aff &amp; Ref'!A24</f>
        <v>21.5</v>
      </c>
      <c r="B19" t="str">
        <f>'CO2 Aff &amp; Ref'!B24</f>
        <v>metric tons CO2 / hectare / yr</v>
      </c>
    </row>
    <row r="20" spans="1:2" x14ac:dyDescent="0.3">
      <c r="A20">
        <f>A19*10^6</f>
        <v>21500000</v>
      </c>
      <c r="B20" t="s">
        <v>117</v>
      </c>
    </row>
    <row r="23" spans="1:2" x14ac:dyDescent="0.35">
      <c r="A23" s="1" t="s">
        <v>51</v>
      </c>
    </row>
    <row r="24" spans="1:2" x14ac:dyDescent="0.35">
      <c r="A24" s="7" t="s">
        <v>52</v>
      </c>
    </row>
    <row r="25" spans="1:2" x14ac:dyDescent="0.35">
      <c r="A25" s="7" t="s">
        <v>53</v>
      </c>
    </row>
    <row r="26" spans="1:2" x14ac:dyDescent="0.35">
      <c r="A26" s="7" t="s">
        <v>54</v>
      </c>
    </row>
    <row r="27" spans="1:2" x14ac:dyDescent="0.35">
      <c r="A27" s="7" t="s">
        <v>55</v>
      </c>
    </row>
    <row r="28" spans="1:2" x14ac:dyDescent="0.35">
      <c r="A28" s="7" t="s">
        <v>56</v>
      </c>
    </row>
    <row r="29" spans="1:2" x14ac:dyDescent="0.35">
      <c r="A29" s="7" t="s">
        <v>57</v>
      </c>
    </row>
    <row r="30" spans="1:2" x14ac:dyDescent="0.35">
      <c r="A30" s="7"/>
    </row>
    <row r="31" spans="1:2" s="15" customFormat="1" x14ac:dyDescent="0.35">
      <c r="A31" s="17">
        <f>A15/A20</f>
        <v>3.2292527446582458E-4</v>
      </c>
      <c r="B31" s="17" t="s">
        <v>125</v>
      </c>
    </row>
    <row r="32" spans="1:2" x14ac:dyDescent="0.35">
      <c r="A32" s="16">
        <f>A31*About!A79</f>
        <v>3.1323751623184981E-4</v>
      </c>
      <c r="B32" s="12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9.1796875" customWidth="1"/>
    <col min="2" max="2" width="65.81640625" customWidth="1"/>
  </cols>
  <sheetData>
    <row r="1" spans="1:2" x14ac:dyDescent="0.3">
      <c r="B1" t="s">
        <v>71</v>
      </c>
    </row>
    <row r="2" spans="1:2" x14ac:dyDescent="0.3">
      <c r="A2" t="s">
        <v>50</v>
      </c>
      <c r="B2" s="4">
        <f>'Lost Value Aff &amp; Ref'!A32</f>
        <v>3.1323751623184981E-4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4.5" x14ac:dyDescent="0.35"/>
  <cols>
    <col min="1" max="1" width="10.26953125" customWidth="1"/>
    <col min="2" max="2" width="16.1796875" customWidth="1"/>
  </cols>
  <sheetData>
    <row r="1" spans="1:2" ht="15" x14ac:dyDescent="0.3">
      <c r="A1" s="1" t="s">
        <v>132</v>
      </c>
    </row>
    <row r="2" spans="1:2" ht="15" x14ac:dyDescent="0.3">
      <c r="A2" s="7">
        <v>3052.8</v>
      </c>
      <c r="B2" t="s">
        <v>133</v>
      </c>
    </row>
    <row r="3" spans="1:2" s="15" customFormat="1" ht="15" x14ac:dyDescent="0.3">
      <c r="A3" s="7"/>
    </row>
    <row r="4" spans="1:2" s="15" customFormat="1" x14ac:dyDescent="0.35">
      <c r="A4" s="1" t="s">
        <v>134</v>
      </c>
    </row>
    <row r="5" spans="1:2" s="15" customFormat="1" ht="15" x14ac:dyDescent="0.3">
      <c r="A5" s="7">
        <v>3.9</v>
      </c>
      <c r="B5" s="15" t="s">
        <v>136</v>
      </c>
    </row>
    <row r="6" spans="1:2" ht="15" x14ac:dyDescent="0.3">
      <c r="A6" s="7" t="s">
        <v>135</v>
      </c>
    </row>
    <row r="7" spans="1:2" s="15" customFormat="1" ht="15" x14ac:dyDescent="0.3">
      <c r="A7" s="7"/>
    </row>
    <row r="8" spans="1:2" s="15" customFormat="1" x14ac:dyDescent="0.35">
      <c r="A8" s="24">
        <f>A2/A5</f>
        <v>782.76923076923083</v>
      </c>
      <c r="B8" s="15" t="s">
        <v>138</v>
      </c>
    </row>
    <row r="11" spans="1:2" ht="15" x14ac:dyDescent="0.3">
      <c r="A11" s="1" t="s">
        <v>137</v>
      </c>
    </row>
    <row r="12" spans="1:2" ht="15" x14ac:dyDescent="0.3">
      <c r="A12" s="13">
        <f>'Lost Value Aff &amp; Ref'!A20</f>
        <v>21500000</v>
      </c>
      <c r="B12" s="13" t="str">
        <f>'Lost Value Aff &amp; Ref'!B20</f>
        <v>g CO2 / (ha / yr)</v>
      </c>
    </row>
    <row r="15" spans="1:2" ht="15" x14ac:dyDescent="0.3">
      <c r="A15" s="1" t="s">
        <v>59</v>
      </c>
    </row>
    <row r="16" spans="1:2" ht="15" x14ac:dyDescent="0.3">
      <c r="A16" t="s">
        <v>60</v>
      </c>
    </row>
    <row r="18" spans="1:2" s="15" customFormat="1" ht="15" x14ac:dyDescent="0.3">
      <c r="A18" s="18">
        <f>A8/A12</f>
        <v>3.6407871198568878E-5</v>
      </c>
      <c r="B18" s="17" t="s">
        <v>140</v>
      </c>
    </row>
    <row r="19" spans="1:2" ht="15" x14ac:dyDescent="0.3">
      <c r="A19" s="12">
        <f>A18*About!A78</f>
        <v>4.5509838998211096E-5</v>
      </c>
      <c r="B19" s="1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7.7265625" customWidth="1"/>
    <col min="2" max="2" width="66.54296875" customWidth="1"/>
  </cols>
  <sheetData>
    <row r="1" spans="1:2" x14ac:dyDescent="0.3">
      <c r="B1" t="s">
        <v>72</v>
      </c>
    </row>
    <row r="2" spans="1:2" x14ac:dyDescent="0.3">
      <c r="A2" t="s">
        <v>50</v>
      </c>
      <c r="B2" s="4">
        <f>'One Time Cost Aff &amp; Ref'!A19</f>
        <v>4.5509838998211096E-5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4.5" x14ac:dyDescent="0.35"/>
  <cols>
    <col min="1" max="1" width="12" bestFit="1" customWidth="1"/>
    <col min="2" max="2" width="14.7265625" customWidth="1"/>
  </cols>
  <sheetData>
    <row r="1" spans="1:3" s="15" customFormat="1" x14ac:dyDescent="0.35">
      <c r="A1" s="1" t="s">
        <v>142</v>
      </c>
    </row>
    <row r="2" spans="1:3" s="15" customFormat="1" x14ac:dyDescent="0.35">
      <c r="A2" s="15">
        <v>291138800</v>
      </c>
      <c r="B2" s="15" t="s">
        <v>160</v>
      </c>
      <c r="C2" s="15" t="s">
        <v>143</v>
      </c>
    </row>
    <row r="3" spans="1:3" s="15" customFormat="1" x14ac:dyDescent="0.35">
      <c r="A3" s="15">
        <v>94383800</v>
      </c>
      <c r="B3" s="15" t="s">
        <v>160</v>
      </c>
      <c r="C3" s="15" t="s">
        <v>144</v>
      </c>
    </row>
    <row r="4" spans="1:3" s="15" customFormat="1" x14ac:dyDescent="0.35">
      <c r="A4" s="15">
        <f>SUM(A2:A3)</f>
        <v>385522600</v>
      </c>
      <c r="B4" s="15" t="s">
        <v>160</v>
      </c>
      <c r="C4" s="15" t="s">
        <v>2</v>
      </c>
    </row>
    <row r="5" spans="1:3" s="15" customFormat="1" x14ac:dyDescent="0.35"/>
    <row r="6" spans="1:3" s="15" customFormat="1" x14ac:dyDescent="0.35">
      <c r="A6" s="1" t="s">
        <v>150</v>
      </c>
    </row>
    <row r="7" spans="1:3" s="15" customFormat="1" x14ac:dyDescent="0.35">
      <c r="A7" s="13">
        <v>9197900</v>
      </c>
      <c r="B7" s="15" t="s">
        <v>158</v>
      </c>
    </row>
    <row r="8" spans="1:3" s="15" customFormat="1" x14ac:dyDescent="0.35"/>
    <row r="9" spans="1:3" s="15" customFormat="1" x14ac:dyDescent="0.35">
      <c r="A9" s="1" t="s">
        <v>156</v>
      </c>
    </row>
    <row r="10" spans="1:3" s="15" customFormat="1" x14ac:dyDescent="0.35">
      <c r="A10" s="15">
        <v>0.80900000000000005</v>
      </c>
    </row>
    <row r="11" spans="1:3" s="15" customFormat="1" x14ac:dyDescent="0.35"/>
    <row r="12" spans="1:3" s="15" customFormat="1" x14ac:dyDescent="0.35">
      <c r="A12" s="1" t="s">
        <v>157</v>
      </c>
    </row>
    <row r="13" spans="1:3" s="15" customFormat="1" x14ac:dyDescent="0.35">
      <c r="A13" s="13">
        <f>A7*A10</f>
        <v>7441101.1000000006</v>
      </c>
      <c r="B13" s="15" t="s">
        <v>158</v>
      </c>
    </row>
    <row r="14" spans="1:3" s="15" customFormat="1" x14ac:dyDescent="0.35"/>
    <row r="15" spans="1:3" x14ac:dyDescent="0.3">
      <c r="A15" s="1" t="s">
        <v>159</v>
      </c>
    </row>
    <row r="16" spans="1:3" x14ac:dyDescent="0.3">
      <c r="A16" s="13">
        <f>A4/A13</f>
        <v>51.809886039580888</v>
      </c>
      <c r="B16" t="s">
        <v>161</v>
      </c>
    </row>
    <row r="19" spans="1:2" x14ac:dyDescent="0.3">
      <c r="A19" s="1" t="s">
        <v>8</v>
      </c>
    </row>
    <row r="20" spans="1:2" x14ac:dyDescent="0.3">
      <c r="A20" s="5">
        <f>'CO2 Aff &amp; Ref'!A24</f>
        <v>21.5</v>
      </c>
      <c r="B20" s="9" t="str">
        <f>'CO2 Aff &amp; Ref'!B24</f>
        <v>metric tons CO2 / hectare / yr</v>
      </c>
    </row>
    <row r="21" spans="1:2" x14ac:dyDescent="0.3">
      <c r="A21">
        <f>A20*10^6</f>
        <v>21500000</v>
      </c>
      <c r="B21" t="s">
        <v>141</v>
      </c>
    </row>
    <row r="24" spans="1:2" x14ac:dyDescent="0.35">
      <c r="A24" s="1" t="s">
        <v>64</v>
      </c>
    </row>
    <row r="25" spans="1:2" s="15" customFormat="1" x14ac:dyDescent="0.35">
      <c r="A25" s="19">
        <f>A16/A21</f>
        <v>2.4097621413758552E-6</v>
      </c>
      <c r="B25" s="17" t="s">
        <v>162</v>
      </c>
    </row>
    <row r="26" spans="1:2" x14ac:dyDescent="0.35">
      <c r="A26" s="11">
        <f>A25*About!$A$79/About!$A$83</f>
        <v>5.9326631399354814E-7</v>
      </c>
      <c r="B26" s="12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7.7265625" customWidth="1"/>
    <col min="2" max="2" width="42.1796875" customWidth="1"/>
  </cols>
  <sheetData>
    <row r="1" spans="1:2" x14ac:dyDescent="0.3">
      <c r="B1" t="s">
        <v>74</v>
      </c>
    </row>
    <row r="2" spans="1:2" x14ac:dyDescent="0.3">
      <c r="A2" t="s">
        <v>50</v>
      </c>
      <c r="B2" s="4">
        <f>'Ongoing Cost Aff &amp; Ref'!A26</f>
        <v>5.9326631399354814E-7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About</vt:lpstr>
      <vt:lpstr>CO2 Aff &amp; Ref</vt:lpstr>
      <vt:lpstr>VFC-PIIiCRfAaREY</vt:lpstr>
      <vt:lpstr>Lost Value Aff &amp; Ref</vt:lpstr>
      <vt:lpstr>VFC-LVpIIiCAbAaR</vt:lpstr>
      <vt:lpstr>One Time Cost Aff &amp; Ref</vt:lpstr>
      <vt:lpstr>VFC-OTCpIIiCAbAaR</vt:lpstr>
      <vt:lpstr>Ongoing Cost Aff &amp; Ref</vt:lpstr>
      <vt:lpstr>VFC-OCpMCAbAaR</vt:lpstr>
      <vt:lpstr>CO2 Set Asides</vt:lpstr>
      <vt:lpstr>VFC-PACRfFSA</vt:lpstr>
      <vt:lpstr>Lost Value Set Asides</vt:lpstr>
      <vt:lpstr>VFC-LVpMCAbFSA</vt:lpstr>
      <vt:lpstr>CO2 Avoided Deforestation</vt:lpstr>
      <vt:lpstr>VFC-PACRfAD</vt:lpstr>
      <vt:lpstr>Lost Value Avoided Deforestatio</vt:lpstr>
      <vt:lpstr>VFC-LVpMCAbAD</vt:lpstr>
      <vt:lpstr>Conversion Factors</vt:lpstr>
      <vt:lpstr>C_to_CO2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2015-08-06T03:14:19Z</dcterms:created>
  <dcterms:modified xsi:type="dcterms:W3CDTF">2016-11-09T16:41:37Z</dcterms:modified>
</cp:coreProperties>
</file>