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310"/>
  </bookViews>
  <sheets>
    <sheet name="About" sheetId="1" r:id="rId1"/>
    <sheet name="BTS NTS Modal Profile Data" sheetId="3" r:id="rId2"/>
    <sheet name="Poland Freight HDVs" sheetId="4" r:id="rId3"/>
    <sheet name="Europea Psgr LDVs" sheetId="5" r:id="rId4"/>
    <sheet name="GB Psgr HDVs" sheetId="6" r:id="rId5"/>
    <sheet name="AVLo" sheetId="2" r:id="rId6"/>
  </sheets>
  <calcPr calcId="145621"/>
</workbook>
</file>

<file path=xl/calcChain.xml><?xml version="1.0" encoding="utf-8"?>
<calcChain xmlns="http://schemas.openxmlformats.org/spreadsheetml/2006/main">
  <c r="B3" i="2" l="1"/>
  <c r="B2" i="2"/>
  <c r="C3" i="2"/>
  <c r="G17" i="5"/>
  <c r="F17" i="5"/>
  <c r="G16" i="5"/>
  <c r="C6" i="4"/>
  <c r="C5" i="4"/>
  <c r="C4" i="4"/>
  <c r="C3" i="4"/>
  <c r="C7" i="4" s="1"/>
  <c r="B50" i="3" l="1"/>
  <c r="B61" i="3" l="1"/>
  <c r="B7" i="2"/>
  <c r="B56" i="3"/>
  <c r="C4" i="2"/>
  <c r="B7" i="3"/>
  <c r="B9" i="3"/>
  <c r="B34" i="3"/>
  <c r="B35" i="3"/>
  <c r="B33" i="3"/>
  <c r="B47" i="3"/>
  <c r="B48" i="3" s="1"/>
  <c r="B45" i="3"/>
  <c r="B25" i="3"/>
  <c r="B36" i="3" s="1"/>
  <c r="B5" i="2" s="1"/>
  <c r="B19" i="3"/>
  <c r="C5" i="2" s="1"/>
  <c r="B14" i="3"/>
  <c r="B51" i="3" l="1"/>
  <c r="C6" i="2" s="1"/>
  <c r="B8" i="3"/>
  <c r="B4" i="2" s="1"/>
</calcChain>
</file>

<file path=xl/sharedStrings.xml><?xml version="1.0" encoding="utf-8"?>
<sst xmlns="http://schemas.openxmlformats.org/spreadsheetml/2006/main" count="152" uniqueCount="144">
  <si>
    <t>AVLo Average Vehicle Loading</t>
  </si>
  <si>
    <t>Sources:</t>
  </si>
  <si>
    <t>freight HDVs</t>
  </si>
  <si>
    <t>Vehicle Type</t>
  </si>
  <si>
    <t>passengers</t>
  </si>
  <si>
    <t>freight</t>
  </si>
  <si>
    <t>LDVs</t>
  </si>
  <si>
    <t>HDVs</t>
  </si>
  <si>
    <t>aircraft</t>
  </si>
  <si>
    <t>rail</t>
  </si>
  <si>
    <t>ships</t>
  </si>
  <si>
    <t>motorbikes</t>
  </si>
  <si>
    <t>Notes:</t>
  </si>
  <si>
    <t>Vehicle types for which there are no data in this variable (or in one of the other essential variables</t>
  </si>
  <si>
    <t>for cost calculation) will not be included when the model calculates changes in amount spent on</t>
  </si>
  <si>
    <t>vehicles.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</si>
  <si>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</si>
  <si>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</si>
  <si>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</si>
  <si>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</si>
  <si>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</si>
  <si>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</si>
  <si>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</si>
  <si>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</si>
  <si>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</si>
  <si>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</si>
  <si>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</si>
  <si>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</si>
  <si>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</si>
  <si>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</si>
  <si>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</si>
  <si>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</si>
  <si>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</si>
  <si>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ton-miles (thousands), coastwise</t>
  </si>
  <si>
    <t>ton-miles (thousands), internal</t>
  </si>
  <si>
    <t>ton-miles (thousands), lakewise</t>
  </si>
  <si>
    <t>average haul (miles), coastwise</t>
  </si>
  <si>
    <t>average haul (miles), internal</t>
  </si>
  <si>
    <t>average haul (miles), lakewise</t>
  </si>
  <si>
    <t>ton-mile-weighted average haul distance (miles)</t>
  </si>
  <si>
    <t>number of vessels, total nonself-propelled</t>
  </si>
  <si>
    <t>number of vessels, total self-propelled (excluding tugboats)</t>
  </si>
  <si>
    <t>number of vessels, total</t>
  </si>
  <si>
    <t>total vessel-miles (miles)</t>
  </si>
  <si>
    <t>Distance-weighted avg. freight tons/vessel or tow</t>
  </si>
  <si>
    <t>A "tow" is a group of barges towed by a single powered ship.  It counts as one unit for purposes of this statistic.</t>
  </si>
  <si>
    <t>There appears to be an error in the source data for ton-miles for years 2004-2005, so we use year 2003.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</si>
  <si>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</si>
  <si>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</si>
  <si>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</si>
  <si>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</si>
  <si>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</si>
  <si>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</si>
  <si>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</si>
  <si>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</si>
  <si>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</si>
  <si>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</si>
  <si>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</si>
  <si>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</si>
  <si>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</si>
  <si>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</si>
  <si>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</si>
  <si>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</si>
  <si>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</si>
  <si>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</si>
  <si>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</si>
  <si>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</si>
  <si>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</si>
  <si>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</si>
  <si>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</si>
  <si>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</si>
  <si>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</si>
  <si>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</si>
  <si>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</si>
  <si>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</si>
  <si>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</si>
  <si>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</si>
  <si>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</si>
  <si>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</si>
  <si>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</si>
  <si>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</si>
  <si>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</si>
  <si>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</si>
  <si>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</si>
  <si>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</si>
  <si>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</si>
  <si>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</si>
  <si>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</si>
  <si>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</si>
  <si>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This number is a guess, since the NTS just barely doesn't have enough data to fully calculate this metric.</t>
  </si>
  <si>
    <t>average number of hauls (trips) completed per year</t>
  </si>
  <si>
    <t>Quantity</t>
  </si>
  <si>
    <t>Value</t>
  </si>
  <si>
    <t>Source Doc</t>
  </si>
  <si>
    <t>Page</t>
  </si>
  <si>
    <t>freight HDVs (weight &gt;3.5 tons)</t>
  </si>
  <si>
    <t>2013 veh*km</t>
  </si>
  <si>
    <t>Road transport in Poland in the years 2012 and 2013</t>
  </si>
  <si>
    <t>lorries (weight &gt;3.5 tons)</t>
  </si>
  <si>
    <t>2013 frgt ton*km</t>
  </si>
  <si>
    <t>lorries with trailer (weight &gt;3.5 tons)</t>
  </si>
  <si>
    <t>road tractor with semi-trailer (weight &gt;3.5 tons)</t>
  </si>
  <si>
    <t>frgt ton/truck</t>
  </si>
  <si>
    <t>Car occupancy  - passengers per vehicle</t>
  </si>
  <si>
    <t>year/ car occupancy</t>
  </si>
  <si>
    <t>Western countries</t>
  </si>
  <si>
    <t>UK</t>
  </si>
  <si>
    <t>CH</t>
  </si>
  <si>
    <t>DK</t>
  </si>
  <si>
    <t>NL</t>
  </si>
  <si>
    <t>NO</t>
  </si>
  <si>
    <t>DE</t>
  </si>
  <si>
    <t>AT</t>
  </si>
  <si>
    <t>ES</t>
  </si>
  <si>
    <t>IT</t>
  </si>
  <si>
    <t>Eastern countries</t>
  </si>
  <si>
    <t>CZ</t>
  </si>
  <si>
    <t>SK (Max)</t>
  </si>
  <si>
    <t>HU (Budapest)</t>
  </si>
  <si>
    <t>Average for EU12 countries</t>
  </si>
  <si>
    <t>Average for EU15 countries</t>
  </si>
  <si>
    <t>Source : Questionnaire results from NL 2008 questionnaire</t>
  </si>
  <si>
    <t>Source : Questionnaire results from UK, DK, NO, DE,  AT, ES and IT - 2009</t>
  </si>
  <si>
    <t>Occupancy (person per bus km) GB</t>
  </si>
  <si>
    <t>Local bus services</t>
  </si>
  <si>
    <t>Non-local bus and coach services</t>
  </si>
  <si>
    <t>All bus and coach services</t>
  </si>
  <si>
    <t>2003/04</t>
  </si>
  <si>
    <t>2004/05</t>
  </si>
  <si>
    <t>2005/06</t>
  </si>
  <si>
    <t>2006/07</t>
  </si>
  <si>
    <t>2007/08</t>
  </si>
  <si>
    <t>Source: Car occupancy data for UK - TRL/EEA Questionnaire response 2009</t>
  </si>
  <si>
    <t>passenger LDVs, passenger HDVs</t>
  </si>
  <si>
    <t>European Environment Agency</t>
  </si>
  <si>
    <t>Car Occupancy Rates between 2004 and 2008</t>
  </si>
  <si>
    <t>http://www.eea.europa.eu/data-and-maps/figures/term29-occupancy-rates-in-passenger-transport-1</t>
  </si>
  <si>
    <t>Download Exel file, tab "TERM29_Input_data2"</t>
  </si>
  <si>
    <t>Central Statistical Office of Poland</t>
  </si>
  <si>
    <t>Road Transport in Poland in the Years 2012, 2013</t>
  </si>
  <si>
    <t>http://stat.gov.pl/download/gfx/portalinformacyjny/en/defaultaktualnosci/3323/5/3/1/road_transport_in_poland_in_the_years_2012-2013.pdf</t>
  </si>
  <si>
    <t>Pages 133 and 135</t>
  </si>
  <si>
    <t>both types of aircraft, both types of rail, freight ships, passenger motorbikes</t>
  </si>
  <si>
    <t>We do not have data for freight LDVs or passenger ships.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</si>
</sst>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8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0" fontId="0" fillId="4" borderId="0" xfId="0" applyFill="1"/>
    <xf numFmtId="1" fontId="0" fillId="0" borderId="0" xfId="0" applyNumberFormat="1" applyFill="1"/>
    <xf numFmtId="0" fontId="1" fillId="2" borderId="0" xfId="0" applyFont="1" applyFill="1" applyAlignment="1">
      <alignment wrapText="1"/>
    </xf>
    <xf numFmtId="0" fontId="0" fillId="2" borderId="0" xfId="0" applyFill="1"/>
    <xf numFmtId="11" fontId="0" fillId="0" borderId="0" xfId="0" applyNumberFormat="1"/>
    <xf numFmtId="11" fontId="0" fillId="0" borderId="0" xfId="0" applyNumberFormat="1" applyAlignment="1">
      <alignment wrapText="1"/>
    </xf>
    <xf numFmtId="0" fontId="3" fillId="0" borderId="0" xfId="0" applyFont="1" applyBorder="1" applyAlignment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4" fontId="0" fillId="0" borderId="0" xfId="0" applyNumberFormat="1" applyFill="1" applyBorder="1"/>
    <xf numFmtId="4" fontId="0" fillId="0" borderId="0" xfId="0" applyNumberFormat="1" applyBorder="1"/>
    <xf numFmtId="4" fontId="0" fillId="0" borderId="0" xfId="0" applyNumberFormat="1"/>
    <xf numFmtId="0" fontId="0" fillId="0" borderId="0" xfId="0" applyFill="1" applyBorder="1"/>
    <xf numFmtId="0" fontId="0" fillId="0" borderId="0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Fill="1" applyBorder="1"/>
    <xf numFmtId="0" fontId="0" fillId="0" borderId="1" xfId="0" applyBorder="1"/>
    <xf numFmtId="0" fontId="4" fillId="0" borderId="0" xfId="0" applyFont="1" applyAlignment="1">
      <alignment horizontal="left" vertical="center" wrapText="1"/>
    </xf>
    <xf numFmtId="166" fontId="0" fillId="0" borderId="0" xfId="0" applyNumberFormat="1"/>
    <xf numFmtId="0" fontId="5" fillId="0" borderId="0" xfId="0" applyFont="1" applyFill="1" applyBorder="1"/>
    <xf numFmtId="0" fontId="5" fillId="0" borderId="0" xfId="0" applyFont="1"/>
    <xf numFmtId="0" fontId="4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/>
  </sheetViews>
  <sheetFormatPr defaultRowHeight="15" x14ac:dyDescent="0.25"/>
  <cols>
    <col min="1" max="1" width="11.5703125" customWidth="1"/>
    <col min="2" max="2" width="85.140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133</v>
      </c>
    </row>
    <row r="4" spans="1:2" x14ac:dyDescent="0.25">
      <c r="B4" t="s">
        <v>134</v>
      </c>
    </row>
    <row r="5" spans="1:2" x14ac:dyDescent="0.25">
      <c r="B5" s="2">
        <v>2012</v>
      </c>
    </row>
    <row r="6" spans="1:2" x14ac:dyDescent="0.25">
      <c r="B6" t="s">
        <v>135</v>
      </c>
    </row>
    <row r="7" spans="1:2" x14ac:dyDescent="0.25">
      <c r="B7" s="3" t="s">
        <v>136</v>
      </c>
    </row>
    <row r="8" spans="1:2" x14ac:dyDescent="0.25">
      <c r="B8" t="s">
        <v>137</v>
      </c>
    </row>
    <row r="10" spans="1:2" x14ac:dyDescent="0.25">
      <c r="B10" s="4" t="s">
        <v>2</v>
      </c>
    </row>
    <row r="11" spans="1:2" x14ac:dyDescent="0.25">
      <c r="B11" t="s">
        <v>138</v>
      </c>
    </row>
    <row r="12" spans="1:2" x14ac:dyDescent="0.25">
      <c r="B12" s="2">
        <v>2015</v>
      </c>
    </row>
    <row r="13" spans="1:2" x14ac:dyDescent="0.25">
      <c r="B13" t="s">
        <v>139</v>
      </c>
    </row>
    <row r="14" spans="1:2" x14ac:dyDescent="0.25">
      <c r="B14" s="3" t="s">
        <v>140</v>
      </c>
    </row>
    <row r="15" spans="1:2" x14ac:dyDescent="0.25">
      <c r="B15" t="s">
        <v>141</v>
      </c>
    </row>
    <row r="17" spans="1:2" x14ac:dyDescent="0.25">
      <c r="B17" s="4" t="s">
        <v>142</v>
      </c>
    </row>
    <row r="18" spans="1:2" x14ac:dyDescent="0.25">
      <c r="B18" t="s">
        <v>75</v>
      </c>
    </row>
    <row r="19" spans="1:2" x14ac:dyDescent="0.25">
      <c r="B19" s="2">
        <v>2016</v>
      </c>
    </row>
    <row r="20" spans="1:2" x14ac:dyDescent="0.25">
      <c r="B20" t="s">
        <v>84</v>
      </c>
    </row>
    <row r="21" spans="1:2" x14ac:dyDescent="0.25">
      <c r="B21" t="s">
        <v>77</v>
      </c>
    </row>
    <row r="22" spans="1:2" x14ac:dyDescent="0.25">
      <c r="B22" t="s">
        <v>76</v>
      </c>
    </row>
    <row r="23" spans="1:2" x14ac:dyDescent="0.25">
      <c r="B23" s="14" t="s">
        <v>78</v>
      </c>
    </row>
    <row r="24" spans="1:2" x14ac:dyDescent="0.25">
      <c r="B24" s="14" t="s">
        <v>79</v>
      </c>
    </row>
    <row r="25" spans="1:2" x14ac:dyDescent="0.25">
      <c r="B25" s="14" t="s">
        <v>80</v>
      </c>
    </row>
    <row r="26" spans="1:2" x14ac:dyDescent="0.25">
      <c r="B26" s="14" t="s">
        <v>81</v>
      </c>
    </row>
    <row r="27" spans="1:2" x14ac:dyDescent="0.25">
      <c r="B27" s="14" t="s">
        <v>82</v>
      </c>
    </row>
    <row r="28" spans="1:2" x14ac:dyDescent="0.25">
      <c r="B28" s="14" t="s">
        <v>83</v>
      </c>
    </row>
    <row r="30" spans="1:2" x14ac:dyDescent="0.25">
      <c r="A30" s="1" t="s">
        <v>12</v>
      </c>
    </row>
    <row r="31" spans="1:2" x14ac:dyDescent="0.25">
      <c r="A31" t="s">
        <v>143</v>
      </c>
    </row>
    <row r="32" spans="1:2" x14ac:dyDescent="0.25">
      <c r="A32" t="s">
        <v>13</v>
      </c>
    </row>
    <row r="33" spans="1:1" x14ac:dyDescent="0.25">
      <c r="A33" t="s">
        <v>14</v>
      </c>
    </row>
    <row r="34" spans="1:1" x14ac:dyDescent="0.25">
      <c r="A34" t="s">
        <v>15</v>
      </c>
    </row>
    <row r="36" spans="1:1" x14ac:dyDescent="0.25">
      <c r="A36" t="s">
        <v>85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88</v>
      </c>
    </row>
  </sheetData>
  <hyperlinks>
    <hyperlink ref="B7" r:id="rId1" display="http://nhts.ornl.gov/2009/pub/stt.pdf"/>
    <hyperlink ref="B14" r:id="rId2" display="http://ops.fhwa.dot.gov/freight/freight_analysis/freight_story/major.htm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/>
  </sheetViews>
  <sheetFormatPr defaultRowHeight="15" x14ac:dyDescent="0.25"/>
  <cols>
    <col min="1" max="1" width="73.5703125" customWidth="1"/>
    <col min="2" max="2" width="12" customWidth="1"/>
    <col min="3" max="3" width="102.28515625" customWidth="1"/>
  </cols>
  <sheetData>
    <row r="1" spans="1:3" x14ac:dyDescent="0.25">
      <c r="A1" s="4" t="s">
        <v>74</v>
      </c>
      <c r="B1" s="4">
        <v>2006</v>
      </c>
    </row>
    <row r="2" spans="1:3" x14ac:dyDescent="0.25">
      <c r="A2" t="s">
        <v>20</v>
      </c>
      <c r="B2">
        <v>8218378</v>
      </c>
    </row>
    <row r="3" spans="1:3" x14ac:dyDescent="0.25">
      <c r="A3" t="s">
        <v>21</v>
      </c>
      <c r="B3">
        <v>810106273</v>
      </c>
    </row>
    <row r="4" spans="1:3" x14ac:dyDescent="0.25">
      <c r="A4" t="s">
        <v>59</v>
      </c>
      <c r="B4">
        <v>39719513</v>
      </c>
    </row>
    <row r="5" spans="1:3" x14ac:dyDescent="0.25">
      <c r="A5" t="s">
        <v>63</v>
      </c>
      <c r="B5">
        <v>7880</v>
      </c>
    </row>
    <row r="6" spans="1:3" x14ac:dyDescent="0.25">
      <c r="A6" t="s">
        <v>64</v>
      </c>
      <c r="B6">
        <v>907</v>
      </c>
    </row>
    <row r="7" spans="1:3" x14ac:dyDescent="0.25">
      <c r="A7" t="s">
        <v>60</v>
      </c>
      <c r="B7" s="8">
        <f>B6/B5</f>
        <v>0.11510152284263959</v>
      </c>
      <c r="C7" t="s">
        <v>61</v>
      </c>
    </row>
    <row r="8" spans="1:3" x14ac:dyDescent="0.25">
      <c r="A8" t="s">
        <v>19</v>
      </c>
      <c r="B8" s="9">
        <f>B3/(B2*(1-B7))</f>
        <v>111.39416306433705</v>
      </c>
    </row>
    <row r="9" spans="1:3" x14ac:dyDescent="0.25">
      <c r="A9" t="s">
        <v>62</v>
      </c>
      <c r="B9" s="9">
        <f>B4/(B2*B7)</f>
        <v>41.989116133258747</v>
      </c>
    </row>
    <row r="11" spans="1:3" x14ac:dyDescent="0.25">
      <c r="A11" s="4" t="s">
        <v>22</v>
      </c>
      <c r="B11" s="4">
        <v>2014</v>
      </c>
    </row>
    <row r="12" spans="1:3" x14ac:dyDescent="0.25">
      <c r="A12" t="s">
        <v>17</v>
      </c>
      <c r="B12">
        <v>15999</v>
      </c>
    </row>
    <row r="13" spans="1:3" x14ac:dyDescent="0.25">
      <c r="A13" t="s">
        <v>16</v>
      </c>
      <c r="B13">
        <v>339117</v>
      </c>
    </row>
    <row r="14" spans="1:3" x14ac:dyDescent="0.25">
      <c r="A14" t="s">
        <v>18</v>
      </c>
      <c r="B14" s="9">
        <f>B13/B12</f>
        <v>21.196137258578663</v>
      </c>
    </row>
    <row r="16" spans="1:3" x14ac:dyDescent="0.25">
      <c r="A16" s="4" t="s">
        <v>23</v>
      </c>
      <c r="B16" s="4">
        <v>2009</v>
      </c>
    </row>
    <row r="17" spans="1:3" x14ac:dyDescent="0.25">
      <c r="A17" t="s">
        <v>24</v>
      </c>
      <c r="B17">
        <v>436235</v>
      </c>
    </row>
    <row r="18" spans="1:3" x14ac:dyDescent="0.25">
      <c r="A18" t="s">
        <v>25</v>
      </c>
      <c r="B18">
        <v>1532214</v>
      </c>
    </row>
    <row r="19" spans="1:3" x14ac:dyDescent="0.25">
      <c r="A19" t="s">
        <v>26</v>
      </c>
      <c r="B19" s="6">
        <f>B18*10^3/B17</f>
        <v>3512.35916421195</v>
      </c>
      <c r="C19" t="s">
        <v>27</v>
      </c>
    </row>
    <row r="21" spans="1:3" x14ac:dyDescent="0.25">
      <c r="A21" s="4" t="s">
        <v>28</v>
      </c>
      <c r="B21" s="4"/>
    </row>
    <row r="22" spans="1:3" x14ac:dyDescent="0.25">
      <c r="A22" s="12" t="s">
        <v>56</v>
      </c>
      <c r="B22" s="12">
        <v>2009</v>
      </c>
    </row>
    <row r="23" spans="1:3" x14ac:dyDescent="0.25">
      <c r="A23" t="s">
        <v>29</v>
      </c>
      <c r="B23">
        <v>38</v>
      </c>
    </row>
    <row r="24" spans="1:3" x14ac:dyDescent="0.25">
      <c r="A24" t="s">
        <v>30</v>
      </c>
      <c r="B24">
        <v>5914</v>
      </c>
    </row>
    <row r="25" spans="1:3" x14ac:dyDescent="0.25">
      <c r="A25" t="s">
        <v>31</v>
      </c>
      <c r="B25" s="6">
        <f>B24/B23</f>
        <v>155.63157894736841</v>
      </c>
    </row>
    <row r="26" spans="1:3" x14ac:dyDescent="0.25">
      <c r="A26" s="12" t="s">
        <v>57</v>
      </c>
      <c r="B26" s="12">
        <v>2009</v>
      </c>
    </row>
    <row r="27" spans="1:3" x14ac:dyDescent="0.25">
      <c r="A27" t="s">
        <v>47</v>
      </c>
      <c r="B27" s="6">
        <v>16805</v>
      </c>
    </row>
    <row r="28" spans="1:3" x14ac:dyDescent="0.25">
      <c r="A28" t="s">
        <v>48</v>
      </c>
      <c r="B28" s="6">
        <v>2196</v>
      </c>
    </row>
    <row r="29" spans="1:3" x14ac:dyDescent="0.25">
      <c r="A29" t="s">
        <v>49</v>
      </c>
      <c r="B29" s="6">
        <v>11129</v>
      </c>
    </row>
    <row r="30" spans="1:3" x14ac:dyDescent="0.25">
      <c r="A30" t="s">
        <v>50</v>
      </c>
      <c r="B30" s="6">
        <v>685</v>
      </c>
    </row>
    <row r="31" spans="1:3" x14ac:dyDescent="0.25">
      <c r="A31" t="s">
        <v>51</v>
      </c>
      <c r="B31" s="6">
        <v>90</v>
      </c>
    </row>
    <row r="32" spans="1:3" x14ac:dyDescent="0.25">
      <c r="A32" t="s">
        <v>52</v>
      </c>
      <c r="B32" s="6">
        <v>337</v>
      </c>
    </row>
    <row r="33" spans="1:3" x14ac:dyDescent="0.25">
      <c r="A33" t="s">
        <v>53</v>
      </c>
      <c r="B33" s="6">
        <f>B27/B30</f>
        <v>24.532846715328468</v>
      </c>
    </row>
    <row r="34" spans="1:3" x14ac:dyDescent="0.25">
      <c r="A34" t="s">
        <v>54</v>
      </c>
      <c r="B34" s="6">
        <f t="shared" ref="B34:B35" si="0">B28/B31</f>
        <v>24.4</v>
      </c>
    </row>
    <row r="35" spans="1:3" x14ac:dyDescent="0.25">
      <c r="A35" t="s">
        <v>55</v>
      </c>
      <c r="B35" s="6">
        <f t="shared" si="0"/>
        <v>33.023738872403563</v>
      </c>
    </row>
    <row r="36" spans="1:3" x14ac:dyDescent="0.25">
      <c r="A36" s="10" t="s">
        <v>58</v>
      </c>
      <c r="B36" s="6">
        <f>(B25*B24+B33*B27+B34*B28+B35*B29)/SUM(B24,B27:B29)</f>
        <v>48.656731685074099</v>
      </c>
    </row>
    <row r="38" spans="1:3" x14ac:dyDescent="0.25">
      <c r="A38" s="4" t="s">
        <v>32</v>
      </c>
      <c r="B38" s="4">
        <v>2003</v>
      </c>
      <c r="C38" t="s">
        <v>46</v>
      </c>
    </row>
    <row r="39" spans="1:3" x14ac:dyDescent="0.25">
      <c r="A39" t="s">
        <v>33</v>
      </c>
      <c r="B39">
        <v>278918700</v>
      </c>
    </row>
    <row r="40" spans="1:3" x14ac:dyDescent="0.25">
      <c r="A40" t="s">
        <v>34</v>
      </c>
      <c r="B40">
        <v>278352300</v>
      </c>
    </row>
    <row r="41" spans="1:3" x14ac:dyDescent="0.25">
      <c r="A41" t="s">
        <v>35</v>
      </c>
      <c r="B41">
        <v>47539400</v>
      </c>
    </row>
    <row r="42" spans="1:3" x14ac:dyDescent="0.25">
      <c r="A42" t="s">
        <v>36</v>
      </c>
      <c r="B42">
        <v>1248</v>
      </c>
    </row>
    <row r="43" spans="1:3" x14ac:dyDescent="0.25">
      <c r="A43" t="s">
        <v>37</v>
      </c>
      <c r="B43">
        <v>457</v>
      </c>
    </row>
    <row r="44" spans="1:3" x14ac:dyDescent="0.25">
      <c r="A44" t="s">
        <v>38</v>
      </c>
      <c r="B44">
        <v>530</v>
      </c>
    </row>
    <row r="45" spans="1:3" x14ac:dyDescent="0.25">
      <c r="A45" t="s">
        <v>39</v>
      </c>
      <c r="B45" s="6">
        <f>(B42*B39+B43*B40+B44*B41)/SUM(B39:B41)</f>
        <v>827.5211879623763</v>
      </c>
    </row>
    <row r="46" spans="1:3" x14ac:dyDescent="0.25">
      <c r="A46" t="s">
        <v>40</v>
      </c>
      <c r="B46" s="6">
        <v>32052</v>
      </c>
    </row>
    <row r="47" spans="1:3" x14ac:dyDescent="0.25">
      <c r="A47" t="s">
        <v>41</v>
      </c>
      <c r="B47" s="6">
        <f>SUM(2967,619,100)</f>
        <v>3686</v>
      </c>
    </row>
    <row r="48" spans="1:3" x14ac:dyDescent="0.25">
      <c r="A48" t="s">
        <v>42</v>
      </c>
      <c r="B48" s="6">
        <f>SUM(B46:B47)</f>
        <v>35738</v>
      </c>
    </row>
    <row r="49" spans="1:3" x14ac:dyDescent="0.25">
      <c r="A49" t="s">
        <v>90</v>
      </c>
      <c r="B49" s="16">
        <v>15</v>
      </c>
      <c r="C49" s="15" t="s">
        <v>89</v>
      </c>
    </row>
    <row r="50" spans="1:3" x14ac:dyDescent="0.25">
      <c r="A50" t="s">
        <v>43</v>
      </c>
      <c r="B50" s="16">
        <f>B45*B48*B49</f>
        <v>443609283.23099107</v>
      </c>
    </row>
    <row r="51" spans="1:3" x14ac:dyDescent="0.25">
      <c r="A51" t="s">
        <v>44</v>
      </c>
      <c r="B51" s="6">
        <f>SUM(B39:B41)*1000/B50</f>
        <v>1363.3853547764243</v>
      </c>
      <c r="C51" t="s">
        <v>45</v>
      </c>
    </row>
    <row r="52" spans="1:3" x14ac:dyDescent="0.25">
      <c r="B52" s="6"/>
    </row>
    <row r="53" spans="1:3" x14ac:dyDescent="0.25">
      <c r="A53" s="4" t="s">
        <v>65</v>
      </c>
      <c r="B53" s="13">
        <v>2007</v>
      </c>
    </row>
    <row r="54" spans="1:3" x14ac:dyDescent="0.25">
      <c r="A54" t="s">
        <v>66</v>
      </c>
      <c r="B54">
        <v>13611</v>
      </c>
    </row>
    <row r="55" spans="1:3" x14ac:dyDescent="0.25">
      <c r="A55" s="11" t="s">
        <v>67</v>
      </c>
      <c r="B55" s="11">
        <v>17287</v>
      </c>
    </row>
    <row r="56" spans="1:3" x14ac:dyDescent="0.25">
      <c r="A56" s="10" t="s">
        <v>68</v>
      </c>
      <c r="B56" s="7">
        <f>B55/B54</f>
        <v>1.2700756740871355</v>
      </c>
    </row>
    <row r="57" spans="1:3" x14ac:dyDescent="0.25">
      <c r="A57" s="10"/>
    </row>
    <row r="58" spans="1:3" x14ac:dyDescent="0.25">
      <c r="A58" s="4" t="s">
        <v>69</v>
      </c>
      <c r="B58" s="4">
        <v>2007</v>
      </c>
    </row>
    <row r="59" spans="1:3" x14ac:dyDescent="0.25">
      <c r="A59" t="s">
        <v>70</v>
      </c>
      <c r="B59" s="11">
        <v>1670994</v>
      </c>
    </row>
    <row r="60" spans="1:3" x14ac:dyDescent="0.25">
      <c r="A60" t="s">
        <v>71</v>
      </c>
      <c r="B60" s="6">
        <v>2640170</v>
      </c>
    </row>
    <row r="61" spans="1:3" x14ac:dyDescent="0.25">
      <c r="A61" t="s">
        <v>72</v>
      </c>
      <c r="B61" s="7">
        <f>B60/B59</f>
        <v>1.579999688807979</v>
      </c>
      <c r="C61" s="11" t="s">
        <v>73</v>
      </c>
    </row>
    <row r="62" spans="1:3" x14ac:dyDescent="0.25">
      <c r="B62" s="6"/>
    </row>
    <row r="63" spans="1:3" x14ac:dyDescent="0.25">
      <c r="B63" s="6"/>
    </row>
    <row r="65" spans="2:2" x14ac:dyDescent="0.25">
      <c r="B65" s="9"/>
    </row>
  </sheetData>
  <pageMargins left="0.7" right="0.7" top="0.75" bottom="0.75" header="0.3" footer="0.3"/>
  <pageSetup orientation="portrait" r:id="rId1"/>
  <ignoredErrors>
    <ignoredError sqref="B51 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41.85546875" customWidth="1"/>
    <col min="2" max="2" width="23.42578125" customWidth="1"/>
    <col min="3" max="3" width="10.140625" customWidth="1"/>
    <col min="4" max="4" width="46.42578125" customWidth="1"/>
  </cols>
  <sheetData>
    <row r="1" spans="1:5" x14ac:dyDescent="0.25">
      <c r="A1" s="1" t="s">
        <v>3</v>
      </c>
      <c r="B1" s="1" t="s">
        <v>91</v>
      </c>
      <c r="C1" s="1" t="s">
        <v>92</v>
      </c>
      <c r="D1" s="1" t="s">
        <v>93</v>
      </c>
      <c r="E1" s="1" t="s">
        <v>94</v>
      </c>
    </row>
    <row r="2" spans="1:5" x14ac:dyDescent="0.25">
      <c r="A2" s="17" t="s">
        <v>95</v>
      </c>
      <c r="B2" s="18"/>
      <c r="C2" s="18"/>
      <c r="D2" s="18"/>
      <c r="E2" s="18"/>
    </row>
    <row r="3" spans="1:5" ht="30" x14ac:dyDescent="0.25">
      <c r="A3" s="10" t="s">
        <v>95</v>
      </c>
      <c r="B3" s="10" t="s">
        <v>96</v>
      </c>
      <c r="C3" s="19">
        <f>17072*10^6</f>
        <v>17072000000</v>
      </c>
      <c r="D3" s="10" t="s">
        <v>97</v>
      </c>
      <c r="E3" s="10">
        <v>135</v>
      </c>
    </row>
    <row r="4" spans="1:5" ht="30" x14ac:dyDescent="0.25">
      <c r="A4" s="10" t="s">
        <v>98</v>
      </c>
      <c r="B4" s="10" t="s">
        <v>99</v>
      </c>
      <c r="C4" s="20">
        <f>27325*10^6</f>
        <v>27325000000</v>
      </c>
      <c r="D4" s="10" t="s">
        <v>97</v>
      </c>
      <c r="E4" s="10">
        <v>133</v>
      </c>
    </row>
    <row r="5" spans="1:5" ht="30" x14ac:dyDescent="0.25">
      <c r="A5" s="10" t="s">
        <v>100</v>
      </c>
      <c r="B5" s="10" t="s">
        <v>99</v>
      </c>
      <c r="C5" s="20">
        <f>12950*10^6</f>
        <v>12950000000</v>
      </c>
      <c r="D5" s="10" t="s">
        <v>97</v>
      </c>
      <c r="E5" s="10">
        <v>133</v>
      </c>
    </row>
    <row r="6" spans="1:5" ht="30" x14ac:dyDescent="0.25">
      <c r="A6" s="10" t="s">
        <v>101</v>
      </c>
      <c r="B6" s="10" t="s">
        <v>99</v>
      </c>
      <c r="C6" s="20">
        <f>207319*10^6</f>
        <v>207319000000</v>
      </c>
      <c r="D6" s="10" t="s">
        <v>97</v>
      </c>
      <c r="E6" s="10">
        <v>133</v>
      </c>
    </row>
    <row r="7" spans="1:5" x14ac:dyDescent="0.25">
      <c r="A7" s="10" t="s">
        <v>95</v>
      </c>
      <c r="B7" s="10" t="s">
        <v>102</v>
      </c>
      <c r="C7" s="6">
        <f>SUM(C4:C6)/C3</f>
        <v>14.502928772258668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RowHeight="15" x14ac:dyDescent="0.25"/>
  <cols>
    <col min="2" max="2" width="13.28515625" customWidth="1"/>
  </cols>
  <sheetData>
    <row r="1" spans="1:7" ht="15.75" x14ac:dyDescent="0.25">
      <c r="A1" s="21" t="s">
        <v>103</v>
      </c>
    </row>
    <row r="2" spans="1:7" x14ac:dyDescent="0.25">
      <c r="C2">
        <v>7</v>
      </c>
      <c r="D2">
        <v>8</v>
      </c>
      <c r="E2">
        <v>9</v>
      </c>
      <c r="F2">
        <v>10</v>
      </c>
      <c r="G2">
        <v>11</v>
      </c>
    </row>
    <row r="3" spans="1:7" ht="26.25" x14ac:dyDescent="0.25">
      <c r="B3" s="22" t="s">
        <v>104</v>
      </c>
      <c r="C3" s="23">
        <v>2004</v>
      </c>
      <c r="D3" s="23">
        <v>2005</v>
      </c>
      <c r="E3" s="23">
        <v>2006</v>
      </c>
      <c r="F3" s="23">
        <v>2007</v>
      </c>
      <c r="G3" s="23">
        <v>2008</v>
      </c>
    </row>
    <row r="4" spans="1:7" x14ac:dyDescent="0.25">
      <c r="A4" s="24" t="s">
        <v>105</v>
      </c>
      <c r="B4" s="25" t="s">
        <v>106</v>
      </c>
      <c r="C4" s="26">
        <v>1.57</v>
      </c>
      <c r="D4" s="26">
        <v>1.58</v>
      </c>
      <c r="E4" s="26">
        <v>1.58</v>
      </c>
      <c r="F4" s="27">
        <v>1.58</v>
      </c>
      <c r="G4" s="27">
        <v>1.58</v>
      </c>
    </row>
    <row r="5" spans="1:7" x14ac:dyDescent="0.25">
      <c r="A5" s="24"/>
      <c r="B5" s="25" t="s">
        <v>107</v>
      </c>
      <c r="C5" s="26"/>
      <c r="D5" s="26">
        <v>0</v>
      </c>
      <c r="E5" s="26"/>
      <c r="F5" s="27"/>
      <c r="G5" s="27"/>
    </row>
    <row r="6" spans="1:7" x14ac:dyDescent="0.25">
      <c r="A6" s="24"/>
      <c r="B6" s="25" t="s">
        <v>108</v>
      </c>
      <c r="C6" s="26">
        <v>1.375</v>
      </c>
      <c r="D6" s="26">
        <v>1.42</v>
      </c>
      <c r="E6" s="26">
        <v>1.4</v>
      </c>
      <c r="F6" s="27"/>
      <c r="G6" s="28">
        <v>1.54</v>
      </c>
    </row>
    <row r="7" spans="1:7" x14ac:dyDescent="0.25">
      <c r="A7" s="24"/>
      <c r="B7" s="25" t="s">
        <v>109</v>
      </c>
      <c r="C7" s="27">
        <v>1.4</v>
      </c>
      <c r="D7" s="27">
        <v>1.38</v>
      </c>
      <c r="E7" s="27">
        <v>1.37</v>
      </c>
      <c r="F7" s="27">
        <v>1.36</v>
      </c>
      <c r="G7" s="28"/>
    </row>
    <row r="8" spans="1:7" x14ac:dyDescent="0.25">
      <c r="A8" s="24"/>
      <c r="B8" s="25" t="s">
        <v>110</v>
      </c>
      <c r="C8" s="29">
        <v>1.73</v>
      </c>
      <c r="D8" s="29">
        <v>1.71</v>
      </c>
      <c r="E8" s="29">
        <v>1.7</v>
      </c>
      <c r="F8" s="29">
        <v>1.7</v>
      </c>
      <c r="G8" s="30"/>
    </row>
    <row r="9" spans="1:7" x14ac:dyDescent="0.25">
      <c r="A9" s="24"/>
      <c r="B9" s="25" t="s">
        <v>111</v>
      </c>
      <c r="C9" s="30"/>
      <c r="D9" s="30">
        <v>1.5</v>
      </c>
      <c r="E9" s="30"/>
      <c r="F9" s="30"/>
      <c r="G9" s="30"/>
    </row>
    <row r="10" spans="1:7" x14ac:dyDescent="0.25">
      <c r="A10" s="24"/>
      <c r="B10" s="25" t="s">
        <v>112</v>
      </c>
      <c r="C10" s="29">
        <v>1.19</v>
      </c>
      <c r="D10" s="29">
        <v>1.19</v>
      </c>
      <c r="E10" s="29">
        <v>1.18</v>
      </c>
      <c r="F10" s="29">
        <v>1.18</v>
      </c>
      <c r="G10" s="30"/>
    </row>
    <row r="11" spans="1:7" x14ac:dyDescent="0.25">
      <c r="A11" s="24"/>
      <c r="B11" s="25" t="s">
        <v>113</v>
      </c>
      <c r="C11" s="29">
        <v>1.74</v>
      </c>
      <c r="D11" s="29">
        <v>1.74</v>
      </c>
      <c r="E11" s="29">
        <v>1.74</v>
      </c>
      <c r="F11" s="29">
        <v>1.74</v>
      </c>
      <c r="G11" s="30"/>
    </row>
    <row r="12" spans="1:7" x14ac:dyDescent="0.25">
      <c r="A12" s="31"/>
      <c r="B12" s="32" t="s">
        <v>114</v>
      </c>
      <c r="C12" s="33">
        <v>1.72</v>
      </c>
      <c r="D12" s="33">
        <v>1.69</v>
      </c>
      <c r="E12" s="33">
        <v>1.68</v>
      </c>
      <c r="F12" s="33">
        <v>1.67</v>
      </c>
      <c r="G12" s="34"/>
    </row>
    <row r="13" spans="1:7" x14ac:dyDescent="0.25">
      <c r="A13" s="35" t="s">
        <v>115</v>
      </c>
      <c r="B13" t="s">
        <v>116</v>
      </c>
      <c r="C13" s="29">
        <v>1.9</v>
      </c>
      <c r="D13" s="29">
        <v>1.84</v>
      </c>
      <c r="E13" s="29">
        <v>1.78</v>
      </c>
      <c r="F13" s="29">
        <v>1.5</v>
      </c>
      <c r="G13" s="29">
        <v>1.41</v>
      </c>
    </row>
    <row r="14" spans="1:7" x14ac:dyDescent="0.25">
      <c r="A14" s="35"/>
      <c r="B14" t="s">
        <v>117</v>
      </c>
      <c r="C14" s="30"/>
      <c r="D14" s="30"/>
      <c r="E14" s="30"/>
      <c r="F14" s="30"/>
      <c r="G14" s="30">
        <v>2</v>
      </c>
    </row>
    <row r="15" spans="1:7" x14ac:dyDescent="0.25">
      <c r="A15" s="35"/>
      <c r="B15" t="s">
        <v>118</v>
      </c>
      <c r="C15" s="29">
        <v>1.95</v>
      </c>
      <c r="D15" s="29">
        <v>1.93</v>
      </c>
      <c r="E15" s="29">
        <v>1.91</v>
      </c>
      <c r="F15" s="29">
        <v>1.89</v>
      </c>
      <c r="G15" s="29">
        <v>1.87</v>
      </c>
    </row>
    <row r="16" spans="1:7" x14ac:dyDescent="0.25">
      <c r="B16" t="s">
        <v>119</v>
      </c>
      <c r="G16" s="9">
        <f>AVERAGE(G13:G15)</f>
        <v>1.76</v>
      </c>
    </row>
    <row r="17" spans="1:7" x14ac:dyDescent="0.25">
      <c r="B17" t="s">
        <v>120</v>
      </c>
      <c r="F17" s="28">
        <f>AVERAGE(F4:F12)</f>
        <v>1.5383333333333333</v>
      </c>
      <c r="G17" s="36">
        <f>AVERAGE(G4:G12)</f>
        <v>1.56</v>
      </c>
    </row>
    <row r="18" spans="1:7" x14ac:dyDescent="0.25">
      <c r="G18" s="23"/>
    </row>
    <row r="19" spans="1:7" x14ac:dyDescent="0.25">
      <c r="A19" s="37" t="s">
        <v>121</v>
      </c>
      <c r="G19" s="23"/>
    </row>
    <row r="20" spans="1:7" x14ac:dyDescent="0.25">
      <c r="A20" s="37" t="s">
        <v>122</v>
      </c>
      <c r="G20" s="23"/>
    </row>
    <row r="22" spans="1:7" x14ac:dyDescent="0.25">
      <c r="C22" s="28"/>
      <c r="D22" s="28"/>
      <c r="E22" s="28"/>
      <c r="F22" s="28"/>
      <c r="G22" s="28"/>
    </row>
    <row r="23" spans="1:7" x14ac:dyDescent="0.25">
      <c r="C23" s="28"/>
      <c r="D23" s="28"/>
      <c r="E23" s="28"/>
      <c r="F23" s="28"/>
      <c r="G23" s="28"/>
    </row>
  </sheetData>
  <mergeCells count="2">
    <mergeCell ref="A4:A12"/>
    <mergeCell ref="A13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defaultRowHeight="15" x14ac:dyDescent="0.25"/>
  <cols>
    <col min="2" max="2" width="18.42578125" customWidth="1"/>
    <col min="3" max="3" width="18.7109375" customWidth="1"/>
    <col min="4" max="4" width="16.140625" customWidth="1"/>
  </cols>
  <sheetData>
    <row r="1" spans="1:8" x14ac:dyDescent="0.25">
      <c r="A1" s="23" t="s">
        <v>123</v>
      </c>
      <c r="B1" s="23"/>
      <c r="C1" s="23"/>
      <c r="D1" s="23"/>
      <c r="E1" s="23"/>
      <c r="F1" s="23"/>
      <c r="G1" s="23"/>
      <c r="H1" s="23"/>
    </row>
    <row r="2" spans="1:8" ht="26.25" x14ac:dyDescent="0.25">
      <c r="A2" s="38"/>
      <c r="B2" s="39" t="s">
        <v>124</v>
      </c>
      <c r="C2" s="39" t="s">
        <v>125</v>
      </c>
      <c r="D2" s="39" t="s">
        <v>126</v>
      </c>
      <c r="E2" s="40"/>
      <c r="F2" s="40"/>
      <c r="G2" s="40"/>
      <c r="H2" s="40"/>
    </row>
    <row r="3" spans="1:8" x14ac:dyDescent="0.25">
      <c r="A3" s="38" t="s">
        <v>127</v>
      </c>
      <c r="B3" s="41">
        <v>9.1999999999999993</v>
      </c>
      <c r="C3" s="41">
        <v>17.600000000000001</v>
      </c>
      <c r="D3" s="41">
        <v>12.1</v>
      </c>
      <c r="E3" s="40"/>
      <c r="F3" s="40"/>
      <c r="G3" s="40"/>
      <c r="H3" s="40"/>
    </row>
    <row r="4" spans="1:8" x14ac:dyDescent="0.25">
      <c r="A4" s="38" t="s">
        <v>128</v>
      </c>
      <c r="B4" s="41">
        <v>9.3000000000000007</v>
      </c>
      <c r="C4" s="41">
        <v>18</v>
      </c>
      <c r="D4" s="41">
        <v>12.3</v>
      </c>
      <c r="E4" s="40"/>
      <c r="F4" s="40"/>
      <c r="G4" s="40"/>
      <c r="H4" s="40"/>
    </row>
    <row r="5" spans="1:8" x14ac:dyDescent="0.25">
      <c r="A5" s="38" t="s">
        <v>129</v>
      </c>
      <c r="B5" s="41">
        <v>9.3000000000000007</v>
      </c>
      <c r="C5" s="41">
        <v>17.2</v>
      </c>
      <c r="D5" s="41">
        <v>12.1</v>
      </c>
      <c r="E5" s="40"/>
      <c r="F5" s="40"/>
      <c r="G5" s="40"/>
      <c r="H5" s="40"/>
    </row>
    <row r="6" spans="1:8" x14ac:dyDescent="0.25">
      <c r="A6" s="38" t="s">
        <v>130</v>
      </c>
      <c r="B6" s="41">
        <v>9.8000000000000007</v>
      </c>
      <c r="C6" s="41">
        <v>18.899999999999999</v>
      </c>
      <c r="D6" s="41">
        <v>12.7</v>
      </c>
      <c r="E6" s="40"/>
      <c r="F6" s="40"/>
      <c r="G6" s="40"/>
      <c r="H6" s="40"/>
    </row>
    <row r="7" spans="1:8" x14ac:dyDescent="0.25">
      <c r="A7" s="38" t="s">
        <v>131</v>
      </c>
      <c r="B7" s="41">
        <v>8.9</v>
      </c>
      <c r="C7" s="41">
        <v>16.2</v>
      </c>
      <c r="D7" s="41">
        <v>11.5</v>
      </c>
      <c r="E7" s="40"/>
      <c r="F7" s="40"/>
      <c r="G7" s="40"/>
      <c r="H7" s="40"/>
    </row>
    <row r="8" spans="1:8" x14ac:dyDescent="0.25">
      <c r="A8" s="38"/>
      <c r="B8" s="38"/>
      <c r="C8" s="38"/>
      <c r="D8" s="38"/>
      <c r="E8" s="38"/>
      <c r="F8" s="38"/>
      <c r="G8" s="38"/>
      <c r="H8" s="38"/>
    </row>
    <row r="9" spans="1:8" x14ac:dyDescent="0.25">
      <c r="A9" s="42" t="s">
        <v>132</v>
      </c>
      <c r="B9" s="38"/>
      <c r="C9" s="38"/>
      <c r="D9" s="38"/>
      <c r="E9" s="38"/>
      <c r="F9" s="38"/>
      <c r="G9" s="38"/>
      <c r="H9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1" t="s">
        <v>3</v>
      </c>
      <c r="B1" s="5" t="s">
        <v>4</v>
      </c>
      <c r="C1" s="5" t="s">
        <v>5</v>
      </c>
    </row>
    <row r="2" spans="1:3" x14ac:dyDescent="0.25">
      <c r="A2" t="s">
        <v>6</v>
      </c>
      <c r="B2" s="7">
        <f>'Europea Psgr LDVs'!F17</f>
        <v>1.5383333333333333</v>
      </c>
      <c r="C2">
        <v>0</v>
      </c>
    </row>
    <row r="3" spans="1:3" x14ac:dyDescent="0.25">
      <c r="A3" t="s">
        <v>7</v>
      </c>
      <c r="B3" s="9">
        <f>AVERAGE('GB Psgr HDVs'!D3:D7)</f>
        <v>12.14</v>
      </c>
      <c r="C3" s="6">
        <f>'Poland Freight HDVs'!C7</f>
        <v>14.502928772258668</v>
      </c>
    </row>
    <row r="4" spans="1:3" x14ac:dyDescent="0.25">
      <c r="A4" t="s">
        <v>8</v>
      </c>
      <c r="B4" s="9">
        <f>'BTS NTS Modal Profile Data'!B8</f>
        <v>111.39416306433705</v>
      </c>
      <c r="C4" s="9">
        <f>'BTS NTS Modal Profile Data'!B9</f>
        <v>41.989116133258747</v>
      </c>
    </row>
    <row r="5" spans="1:3" x14ac:dyDescent="0.25">
      <c r="A5" t="s">
        <v>9</v>
      </c>
      <c r="B5" s="9">
        <f>'BTS NTS Modal Profile Data'!B36</f>
        <v>48.656731685074099</v>
      </c>
      <c r="C5" s="6">
        <f>'BTS NTS Modal Profile Data'!B19</f>
        <v>3512.35916421195</v>
      </c>
    </row>
    <row r="6" spans="1:3" x14ac:dyDescent="0.25">
      <c r="A6" t="s">
        <v>10</v>
      </c>
      <c r="B6">
        <v>0</v>
      </c>
      <c r="C6" s="6">
        <f>'BTS NTS Modal Profile Data'!B51</f>
        <v>1363.3853547764243</v>
      </c>
    </row>
    <row r="7" spans="1:3" x14ac:dyDescent="0.25">
      <c r="A7" t="s">
        <v>11</v>
      </c>
      <c r="B7" s="7">
        <f>'BTS NTS Modal Profile Data'!B56</f>
        <v>1.2700756740871355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Poland Freight HDVs</vt:lpstr>
      <vt:lpstr>Europea Psgr LDVs</vt:lpstr>
      <vt:lpstr>GB Psgr HDVs</vt:lpstr>
      <vt:lpstr>AVLo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2015-06-16T22:55:39Z</dcterms:created>
  <dcterms:modified xsi:type="dcterms:W3CDTF">2016-12-13T22:57:03Z</dcterms:modified>
</cp:coreProperties>
</file>