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035" windowHeight="12600"/>
  </bookViews>
  <sheets>
    <sheet name="About" sheetId="4" r:id="rId1"/>
    <sheet name="Passenger LDVs" sheetId="6" r:id="rId2"/>
    <sheet name="Passenger HDV Calcs" sheetId="2" r:id="rId3"/>
    <sheet name="Exchange Rates" sheetId="3" r:id="rId4"/>
    <sheet name="ICpEV-passengers" sheetId="5" r:id="rId5"/>
    <sheet name="ICpEV-freight" sheetId="7" r:id="rId6"/>
  </sheets>
  <calcPr calcId="145621"/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C3" i="5"/>
  <c r="B3" i="5"/>
  <c r="B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D2" i="5"/>
  <c r="C2" i="5"/>
  <c r="Q50" i="6"/>
  <c r="Q51" i="6"/>
  <c r="Q52" i="6"/>
  <c r="Q53" i="6"/>
  <c r="Q54" i="6"/>
  <c r="Q55" i="6"/>
  <c r="Q56" i="6"/>
  <c r="Q57" i="6"/>
  <c r="Q58" i="6"/>
  <c r="Q59" i="6"/>
  <c r="Q49" i="6"/>
  <c r="Q46" i="6"/>
  <c r="Q45" i="6"/>
  <c r="A3" i="3" l="1"/>
  <c r="D9" i="2"/>
  <c r="D8" i="2"/>
  <c r="D7" i="2"/>
  <c r="D6" i="2"/>
  <c r="B14" i="2" s="1"/>
  <c r="B15" i="2" s="1"/>
  <c r="D3" i="2"/>
  <c r="D2" i="2"/>
  <c r="B13" i="2" s="1"/>
</calcChain>
</file>

<file path=xl/sharedStrings.xml><?xml version="1.0" encoding="utf-8"?>
<sst xmlns="http://schemas.openxmlformats.org/spreadsheetml/2006/main" count="124" uniqueCount="67">
  <si>
    <t>Average Incremental Cost</t>
  </si>
  <si>
    <t>Metric</t>
  </si>
  <si>
    <t>Value</t>
  </si>
  <si>
    <t>Units</t>
  </si>
  <si>
    <t>Value in 2012$</t>
  </si>
  <si>
    <t>Source:</t>
  </si>
  <si>
    <t>Average cost of diesel bus</t>
  </si>
  <si>
    <t>2013$</t>
  </si>
  <si>
    <t>http://www.apta.com/resources/statistics/Documents/FactBook/2015-APTA-Fact-Book-Appendix-A.xls, Table 26</t>
  </si>
  <si>
    <t>2010$</t>
  </si>
  <si>
    <t>http://schydrogen.org/wp-content/uploads/PROTERRA-Copy-of-Calculator-Template.xlsx</t>
  </si>
  <si>
    <t>Average cost of electric bus</t>
  </si>
  <si>
    <t>exclude based on http://news.nationalgeographic.com/energy/2015/03/150312-tesla-for-the-masses-electric-buses-take-off/</t>
  </si>
  <si>
    <t>2015 CAD</t>
  </si>
  <si>
    <t>https://www.edmonton.ca/documents/transit/Electric%20Bus%20Feasibility%20Study.pdf</t>
  </si>
  <si>
    <t>Average Cost of Diesel Bus</t>
  </si>
  <si>
    <t>Average Cost of Electric Bus</t>
  </si>
  <si>
    <t>2013 USD to 2012 USD</t>
  </si>
  <si>
    <t>http://data.bls.gov/cgi-bin/cpicalc.pl?cost1=1&amp;year1=2013&amp;year2=2012</t>
  </si>
  <si>
    <t>2010 USD to 2012 USD</t>
  </si>
  <si>
    <t>http://data.bls.gov/cgi-bin/cpicalc.pl?cost1=1.00&amp;year1=2010&amp;year2=2012</t>
  </si>
  <si>
    <t>2015 CAD to 2015 USD</t>
  </si>
  <si>
    <t>https://www.irs.gov/individuals/international-taxpayers/yearly-average-currency-exchange-rates</t>
  </si>
  <si>
    <t>2015 USD to 2012 USD</t>
  </si>
  <si>
    <t>http://data.bls.gov/cgi-bin/cpicalc.pl?cost1=1&amp;year1=2015&amp;year2=2012</t>
  </si>
  <si>
    <t>ICpEV Incremental Cost per Electric Vehicle</t>
  </si>
  <si>
    <t>Sources:</t>
  </si>
  <si>
    <t>LDVs</t>
  </si>
  <si>
    <t>HDVs</t>
  </si>
  <si>
    <t>American Public Transportation Association</t>
  </si>
  <si>
    <t>SC Hydrogen and Fuel Cell Alliance</t>
  </si>
  <si>
    <t>Marcon and City of Edmonton, Alberta</t>
  </si>
  <si>
    <t>See "Passenger HDV Calcs" tab for URLs.</t>
  </si>
  <si>
    <t>Vehicle Type</t>
  </si>
  <si>
    <t>aircraft</t>
  </si>
  <si>
    <t>rail</t>
  </si>
  <si>
    <t>ships</t>
  </si>
  <si>
    <t>motorbikes</t>
  </si>
  <si>
    <t>The following data are available only in chart form from the ICCT.  Therefore, we estimate each</t>
  </si>
  <si>
    <t>data point's value from the graph, so we can perform a curve fit in Excel.</t>
  </si>
  <si>
    <t>Study</t>
  </si>
  <si>
    <t>Year</t>
  </si>
  <si>
    <t>Ricardo (2015) typ</t>
  </si>
  <si>
    <t>Ricardo (2015) low</t>
  </si>
  <si>
    <t>U.S. EPA (2012) BEV-100</t>
  </si>
  <si>
    <t>U.S. EPA (2012) BEV-150</t>
  </si>
  <si>
    <t>NAS (2013) BEV-130, mid</t>
  </si>
  <si>
    <t>NAS (2013) BEV-130, opt</t>
  </si>
  <si>
    <t>This study, BEV-150</t>
  </si>
  <si>
    <t>Excluded - outlier</t>
  </si>
  <si>
    <t>Cost Increment</t>
  </si>
  <si>
    <t>Trendline</t>
  </si>
  <si>
    <t>coefficient 1</t>
  </si>
  <si>
    <t>coefficient 2</t>
  </si>
  <si>
    <t>2015 Euro to 2015 USD</t>
  </si>
  <si>
    <t>The ICCT</t>
  </si>
  <si>
    <t>Electric vehicles: Literature review of technology costs and carbon emissions</t>
  </si>
  <si>
    <t>http://www.theicct.org/sites/default/files/publications/ICCT_LitRvw_EV-tech-costs_201607.pdf</t>
  </si>
  <si>
    <t>Page 12, Figure 7</t>
  </si>
  <si>
    <t>About</t>
  </si>
  <si>
    <t>For passenger LDVs, we take the average of several studies collected by the ICCT</t>
  </si>
  <si>
    <t>and apply an exponential curve fit, extending out to 2050.</t>
  </si>
  <si>
    <t>For passenger HDVs, we find the present-day price differential and assume</t>
  </si>
  <si>
    <t>that differential will decline in the future by the same percentage as the</t>
  </si>
  <si>
    <t>decline in the price differential for passenger LDVs.</t>
  </si>
  <si>
    <t>We do not have data on electric vs. non-electric cost differences for other</t>
  </si>
  <si>
    <t>vehicle types (most relevant for rail), so we do not assume any cost difference.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</si>
</sst>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4" formatCode="0.000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6">
    <xf numFmtId="0" fontId="0" fillId="0" borderId="0" xfId="0"/>
    <xf numFmtId="164" fontId="0" fillId="0" borderId="0" xfId="1" applyNumberFormat="1" applyFont="1"/>
    <xf numFmtId="164" fontId="2" fillId="2" borderId="0" xfId="1" applyNumberFormat="1" applyFont="1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0" fillId="4" borderId="0" xfId="0" applyFill="1"/>
    <xf numFmtId="1" fontId="0" fillId="0" borderId="0" xfId="0" applyNumberFormat="1"/>
    <xf numFmtId="0" fontId="0" fillId="3" borderId="0" xfId="0" applyFill="1"/>
    <xf numFmtId="0" fontId="0" fillId="0" borderId="0" xfId="0" applyFont="1" applyAlignment="1">
      <alignment horizontal="right"/>
    </xf>
    <xf numFmtId="174" fontId="0" fillId="5" borderId="0" xfId="0" applyNumberFormat="1" applyFill="1"/>
    <xf numFmtId="0" fontId="0" fillId="6" borderId="0" xfId="0" applyFill="1"/>
    <xf numFmtId="0" fontId="0" fillId="7" borderId="0" xfId="0" applyFill="1"/>
    <xf numFmtId="164" fontId="0" fillId="7" borderId="0" xfId="1" applyNumberFormat="1" applyFont="1" applyFill="1"/>
    <xf numFmtId="164" fontId="0" fillId="6" borderId="0" xfId="1" applyNumberFormat="1" applyFont="1" applyFill="1"/>
    <xf numFmtId="0" fontId="0" fillId="0" borderId="0" xfId="0" applyAlignment="1">
      <alignment horizontal="left"/>
    </xf>
  </cellXfs>
  <cellStyles count="8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'Passenger LDVs'!$Q$6</c:f>
              <c:strCache>
                <c:ptCount val="1"/>
                <c:pt idx="0">
                  <c:v>Cost Increment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/>
            </c:spPr>
            <c:trendlineType val="exp"/>
            <c:forward val="20"/>
            <c:dispRSqr val="0"/>
            <c:dispEq val="1"/>
            <c:trendlineLbl>
              <c:layout>
                <c:manualLayout>
                  <c:x val="-5.9267414752828908E-2"/>
                  <c:y val="-0.62840814373892728"/>
                </c:manualLayout>
              </c:layout>
              <c:numFmt formatCode="0.0000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'Passenger LDVs'!$P$7:$P$27</c:f>
              <c:numCache>
                <c:formatCode>General</c:formatCode>
                <c:ptCount val="21"/>
                <c:pt idx="0">
                  <c:v>2013</c:v>
                </c:pt>
                <c:pt idx="1">
                  <c:v>2020</c:v>
                </c:pt>
                <c:pt idx="2">
                  <c:v>2030</c:v>
                </c:pt>
                <c:pt idx="3">
                  <c:v>2025</c:v>
                </c:pt>
                <c:pt idx="4">
                  <c:v>2030</c:v>
                </c:pt>
                <c:pt idx="5">
                  <c:v>2017</c:v>
                </c:pt>
                <c:pt idx="6">
                  <c:v>2020</c:v>
                </c:pt>
                <c:pt idx="7">
                  <c:v>2025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  <c:pt idx="11">
                  <c:v>2025</c:v>
                </c:pt>
                <c:pt idx="12">
                  <c:v>2030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2015</c:v>
                </c:pt>
                <c:pt idx="18">
                  <c:v>2020</c:v>
                </c:pt>
                <c:pt idx="19">
                  <c:v>2025</c:v>
                </c:pt>
                <c:pt idx="20">
                  <c:v>2030</c:v>
                </c:pt>
              </c:numCache>
            </c:numRef>
          </c:xVal>
          <c:yVal>
            <c:numRef>
              <c:f>'Passenger LDVs'!$Q$7:$Q$27</c:f>
              <c:numCache>
                <c:formatCode>General</c:formatCode>
                <c:ptCount val="21"/>
                <c:pt idx="0">
                  <c:v>12500</c:v>
                </c:pt>
                <c:pt idx="1">
                  <c:v>9500</c:v>
                </c:pt>
                <c:pt idx="2">
                  <c:v>700</c:v>
                </c:pt>
                <c:pt idx="3">
                  <c:v>6000</c:v>
                </c:pt>
                <c:pt idx="4">
                  <c:v>4800</c:v>
                </c:pt>
                <c:pt idx="5">
                  <c:v>13500</c:v>
                </c:pt>
                <c:pt idx="6">
                  <c:v>9500</c:v>
                </c:pt>
                <c:pt idx="7">
                  <c:v>7400</c:v>
                </c:pt>
                <c:pt idx="8">
                  <c:v>13000</c:v>
                </c:pt>
                <c:pt idx="9">
                  <c:v>9500</c:v>
                </c:pt>
                <c:pt idx="10">
                  <c:v>6500</c:v>
                </c:pt>
                <c:pt idx="11">
                  <c:v>5100</c:v>
                </c:pt>
                <c:pt idx="12">
                  <c:v>4500</c:v>
                </c:pt>
                <c:pt idx="13">
                  <c:v>8000</c:v>
                </c:pt>
                <c:pt idx="14">
                  <c:v>5000</c:v>
                </c:pt>
                <c:pt idx="15">
                  <c:v>4000</c:v>
                </c:pt>
                <c:pt idx="16">
                  <c:v>2500</c:v>
                </c:pt>
                <c:pt idx="17">
                  <c:v>8500</c:v>
                </c:pt>
                <c:pt idx="18">
                  <c:v>5000</c:v>
                </c:pt>
                <c:pt idx="19">
                  <c:v>2600</c:v>
                </c:pt>
                <c:pt idx="20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'Passenger LDVs'!$O$44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'Passenger LDVs'!$P$49:$P$59</c:f>
              <c:numCache>
                <c:formatCode>General</c:formatCode>
                <c:ptCount val="11"/>
                <c:pt idx="0">
                  <c:v>2030</c:v>
                </c:pt>
                <c:pt idx="1">
                  <c:v>2032</c:v>
                </c:pt>
                <c:pt idx="2">
                  <c:v>2034</c:v>
                </c:pt>
                <c:pt idx="3">
                  <c:v>2036</c:v>
                </c:pt>
                <c:pt idx="4">
                  <c:v>2038</c:v>
                </c:pt>
                <c:pt idx="5">
                  <c:v>2040</c:v>
                </c:pt>
                <c:pt idx="6">
                  <c:v>2042</c:v>
                </c:pt>
                <c:pt idx="7">
                  <c:v>2044</c:v>
                </c:pt>
                <c:pt idx="8">
                  <c:v>2046</c:v>
                </c:pt>
                <c:pt idx="9">
                  <c:v>2048</c:v>
                </c:pt>
                <c:pt idx="10">
                  <c:v>2050</c:v>
                </c:pt>
              </c:numCache>
            </c:numRef>
          </c:xVal>
          <c:yVal>
            <c:numRef>
              <c:f>'Passenger LDVs'!$Q$49:$Q$59</c:f>
              <c:numCache>
                <c:formatCode>0</c:formatCode>
                <c:ptCount val="11"/>
                <c:pt idx="0">
                  <c:v>2678.7270990092675</c:v>
                </c:pt>
                <c:pt idx="1">
                  <c:v>2241.281198189894</c:v>
                </c:pt>
                <c:pt idx="2">
                  <c:v>1875.2718077244836</c:v>
                </c:pt>
                <c:pt idx="3">
                  <c:v>1569.0330850436653</c:v>
                </c:pt>
                <c:pt idx="4">
                  <c:v>1312.8042621986353</c:v>
                </c:pt>
                <c:pt idx="5">
                  <c:v>1098.4185402304252</c:v>
                </c:pt>
                <c:pt idx="6">
                  <c:v>919.0427882228978</c:v>
                </c:pt>
                <c:pt idx="7">
                  <c:v>768.95975044934198</c:v>
                </c:pt>
                <c:pt idx="8">
                  <c:v>643.38581988601061</c:v>
                </c:pt>
                <c:pt idx="9">
                  <c:v>538.31856997522289</c:v>
                </c:pt>
                <c:pt idx="10">
                  <c:v>450.40918500738928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7760"/>
        <c:axId val="156276224"/>
      </c:scatterChart>
      <c:valAx>
        <c:axId val="156277760"/>
        <c:scaling>
          <c:orientation val="minMax"/>
          <c:max val="2050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156276224"/>
        <c:crosses val="autoZero"/>
        <c:crossBetween val="midCat"/>
      </c:valAx>
      <c:valAx>
        <c:axId val="1562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563074</xdr:colOff>
      <xdr:row>41</xdr:row>
      <xdr:rowOff>67695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7878274" cy="7306695"/>
        </a:xfrm>
        <a:prstGeom prst="rect">
          <a:avLst/>
        </a:prstGeom>
      </xdr:spPr>
    </xdr:pic>
    <xdr:clientData/>
  </xdr:twoCellAnchor>
  <xdr:twoCellAnchor>
    <xdr:from>
      <xdr:col>0</xdr:col>
      <xdr:colOff>71437</xdr:colOff>
      <xdr:row>42</xdr:row>
      <xdr:rowOff>185737</xdr:rowOff>
    </xdr:from>
    <xdr:to>
      <xdr:col>12</xdr:col>
      <xdr:colOff>600075</xdr:colOff>
      <xdr:row>64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2" max="2" width="42" customWidth="1"/>
  </cols>
  <sheetData>
    <row r="1" spans="1:2" x14ac:dyDescent="0.25">
      <c r="A1" s="3" t="s">
        <v>25</v>
      </c>
    </row>
    <row r="3" spans="1:2" x14ac:dyDescent="0.25">
      <c r="A3" s="3" t="s">
        <v>26</v>
      </c>
      <c r="B3" s="4" t="s">
        <v>27</v>
      </c>
    </row>
    <row r="4" spans="1:2" x14ac:dyDescent="0.25">
      <c r="B4" t="s">
        <v>55</v>
      </c>
    </row>
    <row r="5" spans="1:2" x14ac:dyDescent="0.25">
      <c r="B5" s="15">
        <v>2016</v>
      </c>
    </row>
    <row r="6" spans="1:2" x14ac:dyDescent="0.25">
      <c r="B6" t="s">
        <v>56</v>
      </c>
    </row>
    <row r="7" spans="1:2" x14ac:dyDescent="0.25">
      <c r="B7" t="s">
        <v>57</v>
      </c>
    </row>
    <row r="8" spans="1:2" x14ac:dyDescent="0.25">
      <c r="B8" t="s">
        <v>58</v>
      </c>
    </row>
    <row r="10" spans="1:2" x14ac:dyDescent="0.25">
      <c r="B10" s="4" t="s">
        <v>28</v>
      </c>
    </row>
    <row r="11" spans="1:2" x14ac:dyDescent="0.25">
      <c r="B11" t="s">
        <v>29</v>
      </c>
    </row>
    <row r="12" spans="1:2" x14ac:dyDescent="0.25">
      <c r="B12" t="s">
        <v>30</v>
      </c>
    </row>
    <row r="13" spans="1:2" x14ac:dyDescent="0.25">
      <c r="B13" t="s">
        <v>31</v>
      </c>
    </row>
    <row r="14" spans="1:2" x14ac:dyDescent="0.25">
      <c r="B14" s="3" t="s">
        <v>32</v>
      </c>
    </row>
    <row r="16" spans="1:2" x14ac:dyDescent="0.25">
      <c r="A16" s="3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/>
  </sheetViews>
  <sheetFormatPr defaultRowHeight="15" x14ac:dyDescent="0.25"/>
  <cols>
    <col min="15" max="15" width="25.42578125" customWidth="1"/>
    <col min="17" max="17" width="15.140625" customWidth="1"/>
  </cols>
  <sheetData>
    <row r="1" spans="1:17" x14ac:dyDescent="0.25">
      <c r="A1" t="s">
        <v>38</v>
      </c>
    </row>
    <row r="2" spans="1:17" x14ac:dyDescent="0.25">
      <c r="A2" t="s">
        <v>39</v>
      </c>
    </row>
    <row r="6" spans="1:17" x14ac:dyDescent="0.25">
      <c r="O6" s="4" t="s">
        <v>40</v>
      </c>
      <c r="P6" s="4" t="s">
        <v>41</v>
      </c>
      <c r="Q6" s="4" t="s">
        <v>50</v>
      </c>
    </row>
    <row r="7" spans="1:17" x14ac:dyDescent="0.25">
      <c r="O7" t="s">
        <v>42</v>
      </c>
      <c r="P7">
        <v>2013</v>
      </c>
      <c r="Q7">
        <v>12500</v>
      </c>
    </row>
    <row r="8" spans="1:17" x14ac:dyDescent="0.25">
      <c r="O8" t="s">
        <v>42</v>
      </c>
      <c r="P8">
        <v>2020</v>
      </c>
      <c r="Q8">
        <v>9500</v>
      </c>
    </row>
    <row r="9" spans="1:17" x14ac:dyDescent="0.25">
      <c r="O9" t="s">
        <v>42</v>
      </c>
      <c r="P9">
        <v>2030</v>
      </c>
      <c r="Q9">
        <v>700</v>
      </c>
    </row>
    <row r="10" spans="1:17" x14ac:dyDescent="0.25">
      <c r="O10" t="s">
        <v>43</v>
      </c>
      <c r="P10">
        <v>2025</v>
      </c>
      <c r="Q10">
        <v>6000</v>
      </c>
    </row>
    <row r="11" spans="1:17" x14ac:dyDescent="0.25">
      <c r="O11" t="s">
        <v>43</v>
      </c>
      <c r="P11">
        <v>2030</v>
      </c>
      <c r="Q11">
        <v>4800</v>
      </c>
    </row>
    <row r="12" spans="1:17" x14ac:dyDescent="0.25">
      <c r="O12" t="s">
        <v>44</v>
      </c>
      <c r="P12">
        <v>2017</v>
      </c>
      <c r="Q12">
        <v>13500</v>
      </c>
    </row>
    <row r="13" spans="1:17" x14ac:dyDescent="0.25">
      <c r="O13" t="s">
        <v>44</v>
      </c>
      <c r="P13">
        <v>2020</v>
      </c>
      <c r="Q13">
        <v>9500</v>
      </c>
    </row>
    <row r="14" spans="1:17" x14ac:dyDescent="0.25">
      <c r="O14" t="s">
        <v>44</v>
      </c>
      <c r="P14">
        <v>2025</v>
      </c>
      <c r="Q14">
        <v>7400</v>
      </c>
    </row>
    <row r="15" spans="1:17" x14ac:dyDescent="0.25">
      <c r="O15" t="s">
        <v>46</v>
      </c>
      <c r="P15">
        <v>2010</v>
      </c>
      <c r="Q15">
        <v>13000</v>
      </c>
    </row>
    <row r="16" spans="1:17" x14ac:dyDescent="0.25">
      <c r="O16" t="s">
        <v>46</v>
      </c>
      <c r="P16">
        <v>2015</v>
      </c>
      <c r="Q16">
        <v>9500</v>
      </c>
    </row>
    <row r="17" spans="15:18" x14ac:dyDescent="0.25">
      <c r="O17" t="s">
        <v>46</v>
      </c>
      <c r="P17">
        <v>2020</v>
      </c>
      <c r="Q17">
        <v>6500</v>
      </c>
    </row>
    <row r="18" spans="15:18" x14ac:dyDescent="0.25">
      <c r="O18" t="s">
        <v>46</v>
      </c>
      <c r="P18">
        <v>2025</v>
      </c>
      <c r="Q18">
        <v>5100</v>
      </c>
    </row>
    <row r="19" spans="15:18" x14ac:dyDescent="0.25">
      <c r="O19" t="s">
        <v>46</v>
      </c>
      <c r="P19">
        <v>2030</v>
      </c>
      <c r="Q19">
        <v>4500</v>
      </c>
    </row>
    <row r="20" spans="15:18" x14ac:dyDescent="0.25">
      <c r="O20" t="s">
        <v>47</v>
      </c>
      <c r="P20">
        <v>2015</v>
      </c>
      <c r="Q20">
        <v>8000</v>
      </c>
    </row>
    <row r="21" spans="15:18" x14ac:dyDescent="0.25">
      <c r="O21" t="s">
        <v>47</v>
      </c>
      <c r="P21">
        <v>2020</v>
      </c>
      <c r="Q21">
        <v>5000</v>
      </c>
    </row>
    <row r="22" spans="15:18" x14ac:dyDescent="0.25">
      <c r="O22" t="s">
        <v>47</v>
      </c>
      <c r="P22">
        <v>2025</v>
      </c>
      <c r="Q22">
        <v>4000</v>
      </c>
    </row>
    <row r="23" spans="15:18" x14ac:dyDescent="0.25">
      <c r="O23" t="s">
        <v>47</v>
      </c>
      <c r="P23">
        <v>2030</v>
      </c>
      <c r="Q23">
        <v>2500</v>
      </c>
    </row>
    <row r="24" spans="15:18" x14ac:dyDescent="0.25">
      <c r="O24" t="s">
        <v>48</v>
      </c>
      <c r="P24">
        <v>2015</v>
      </c>
      <c r="Q24">
        <v>8500</v>
      </c>
    </row>
    <row r="25" spans="15:18" x14ac:dyDescent="0.25">
      <c r="O25" t="s">
        <v>48</v>
      </c>
      <c r="P25">
        <v>2020</v>
      </c>
      <c r="Q25">
        <v>5000</v>
      </c>
    </row>
    <row r="26" spans="15:18" x14ac:dyDescent="0.25">
      <c r="O26" t="s">
        <v>48</v>
      </c>
      <c r="P26">
        <v>2025</v>
      </c>
      <c r="Q26">
        <v>2600</v>
      </c>
    </row>
    <row r="27" spans="15:18" x14ac:dyDescent="0.25">
      <c r="O27" t="s">
        <v>48</v>
      </c>
      <c r="P27">
        <v>2030</v>
      </c>
      <c r="Q27">
        <v>2000</v>
      </c>
    </row>
    <row r="28" spans="15:18" x14ac:dyDescent="0.25">
      <c r="O28" s="6" t="s">
        <v>45</v>
      </c>
      <c r="P28" s="6">
        <v>2017</v>
      </c>
      <c r="Q28" s="6">
        <v>23500</v>
      </c>
      <c r="R28" t="s">
        <v>49</v>
      </c>
    </row>
    <row r="29" spans="15:18" x14ac:dyDescent="0.25">
      <c r="O29" s="6" t="s">
        <v>45</v>
      </c>
      <c r="P29" s="6">
        <v>2020</v>
      </c>
      <c r="Q29" s="6">
        <v>17500</v>
      </c>
      <c r="R29" t="s">
        <v>49</v>
      </c>
    </row>
    <row r="30" spans="15:18" x14ac:dyDescent="0.25">
      <c r="O30" s="6" t="s">
        <v>45</v>
      </c>
      <c r="P30" s="6">
        <v>2025</v>
      </c>
      <c r="Q30" s="6">
        <v>13000</v>
      </c>
      <c r="R30" t="s">
        <v>49</v>
      </c>
    </row>
    <row r="44" spans="15:17" x14ac:dyDescent="0.25">
      <c r="O44" s="4" t="s">
        <v>51</v>
      </c>
      <c r="P44" s="8"/>
      <c r="Q44" s="8"/>
    </row>
    <row r="45" spans="15:17" x14ac:dyDescent="0.25">
      <c r="O45" t="s">
        <v>52</v>
      </c>
      <c r="Q45" s="10">
        <f>1.05083277*10^82</f>
        <v>1.0508327699999999E+82</v>
      </c>
    </row>
    <row r="46" spans="15:17" x14ac:dyDescent="0.25">
      <c r="O46" t="s">
        <v>53</v>
      </c>
      <c r="Q46" s="10">
        <f>-8.91470264*10^-2</f>
        <v>-8.9147026399999996E-2</v>
      </c>
    </row>
    <row r="49" spans="15:17" x14ac:dyDescent="0.25">
      <c r="O49" s="5" t="s">
        <v>51</v>
      </c>
      <c r="P49">
        <v>2030</v>
      </c>
      <c r="Q49" s="7">
        <f>$Q$45*EXP($Q$46*P49)</f>
        <v>2678.7270990092675</v>
      </c>
    </row>
    <row r="50" spans="15:17" x14ac:dyDescent="0.25">
      <c r="O50" s="5" t="s">
        <v>51</v>
      </c>
      <c r="P50">
        <v>2032</v>
      </c>
      <c r="Q50" s="7">
        <f t="shared" ref="Q50:Q59" si="0">$Q$45*EXP($Q$46*P50)</f>
        <v>2241.281198189894</v>
      </c>
    </row>
    <row r="51" spans="15:17" x14ac:dyDescent="0.25">
      <c r="O51" s="5" t="s">
        <v>51</v>
      </c>
      <c r="P51">
        <v>2034</v>
      </c>
      <c r="Q51" s="7">
        <f t="shared" si="0"/>
        <v>1875.2718077244836</v>
      </c>
    </row>
    <row r="52" spans="15:17" x14ac:dyDescent="0.25">
      <c r="O52" s="5" t="s">
        <v>51</v>
      </c>
      <c r="P52">
        <v>2036</v>
      </c>
      <c r="Q52" s="7">
        <f t="shared" si="0"/>
        <v>1569.0330850436653</v>
      </c>
    </row>
    <row r="53" spans="15:17" x14ac:dyDescent="0.25">
      <c r="O53" s="5" t="s">
        <v>51</v>
      </c>
      <c r="P53">
        <v>2038</v>
      </c>
      <c r="Q53" s="7">
        <f t="shared" si="0"/>
        <v>1312.8042621986353</v>
      </c>
    </row>
    <row r="54" spans="15:17" x14ac:dyDescent="0.25">
      <c r="O54" s="5" t="s">
        <v>51</v>
      </c>
      <c r="P54">
        <v>2040</v>
      </c>
      <c r="Q54" s="7">
        <f t="shared" si="0"/>
        <v>1098.4185402304252</v>
      </c>
    </row>
    <row r="55" spans="15:17" x14ac:dyDescent="0.25">
      <c r="O55" s="5" t="s">
        <v>51</v>
      </c>
      <c r="P55">
        <v>2042</v>
      </c>
      <c r="Q55" s="7">
        <f t="shared" si="0"/>
        <v>919.0427882228978</v>
      </c>
    </row>
    <row r="56" spans="15:17" x14ac:dyDescent="0.25">
      <c r="O56" s="5" t="s">
        <v>51</v>
      </c>
      <c r="P56">
        <v>2044</v>
      </c>
      <c r="Q56" s="7">
        <f t="shared" si="0"/>
        <v>768.95975044934198</v>
      </c>
    </row>
    <row r="57" spans="15:17" x14ac:dyDescent="0.25">
      <c r="O57" s="5" t="s">
        <v>51</v>
      </c>
      <c r="P57">
        <v>2046</v>
      </c>
      <c r="Q57" s="7">
        <f t="shared" si="0"/>
        <v>643.38581988601061</v>
      </c>
    </row>
    <row r="58" spans="15:17" x14ac:dyDescent="0.25">
      <c r="O58" s="5" t="s">
        <v>51</v>
      </c>
      <c r="P58">
        <v>2048</v>
      </c>
      <c r="Q58" s="7">
        <f t="shared" si="0"/>
        <v>538.31856997522289</v>
      </c>
    </row>
    <row r="59" spans="15:17" x14ac:dyDescent="0.25">
      <c r="O59" s="5" t="s">
        <v>51</v>
      </c>
      <c r="P59">
        <v>2050</v>
      </c>
      <c r="Q59" s="7">
        <f t="shared" si="0"/>
        <v>450.40918500738928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9.28515625" customWidth="1"/>
    <col min="2" max="2" width="16.42578125" customWidth="1"/>
    <col min="4" max="4" width="13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F1" t="s">
        <v>5</v>
      </c>
    </row>
    <row r="2" spans="1:6" x14ac:dyDescent="0.25">
      <c r="A2" s="12" t="s">
        <v>6</v>
      </c>
      <c r="B2" s="1">
        <v>486986</v>
      </c>
      <c r="C2" t="s">
        <v>7</v>
      </c>
      <c r="D2" s="1">
        <f>B2*'Exchange Rates'!A1</f>
        <v>482116.14</v>
      </c>
      <c r="F2" t="s">
        <v>8</v>
      </c>
    </row>
    <row r="3" spans="1:6" x14ac:dyDescent="0.25">
      <c r="A3" s="12" t="s">
        <v>6</v>
      </c>
      <c r="B3" s="1">
        <v>400000</v>
      </c>
      <c r="C3" t="s">
        <v>9</v>
      </c>
      <c r="D3" s="1">
        <f>B3*'Exchange Rates'!A2</f>
        <v>420000</v>
      </c>
      <c r="F3" t="s">
        <v>10</v>
      </c>
    </row>
    <row r="4" spans="1:6" x14ac:dyDescent="0.25">
      <c r="A4" s="11" t="s">
        <v>11</v>
      </c>
      <c r="B4" s="2">
        <v>1200000</v>
      </c>
      <c r="C4" t="s">
        <v>9</v>
      </c>
      <c r="D4" t="s">
        <v>12</v>
      </c>
      <c r="F4" t="s">
        <v>10</v>
      </c>
    </row>
    <row r="5" spans="1:6" x14ac:dyDescent="0.25">
      <c r="A5" s="11" t="s">
        <v>11</v>
      </c>
      <c r="B5" s="2">
        <v>850000</v>
      </c>
      <c r="C5" t="s">
        <v>9</v>
      </c>
      <c r="D5" t="s">
        <v>12</v>
      </c>
      <c r="F5" t="s">
        <v>10</v>
      </c>
    </row>
    <row r="6" spans="1:6" x14ac:dyDescent="0.25">
      <c r="A6" s="11" t="s">
        <v>11</v>
      </c>
      <c r="B6" s="1">
        <v>750000</v>
      </c>
      <c r="C6" t="s">
        <v>9</v>
      </c>
      <c r="D6" s="1">
        <f>B6*'Exchange Rates'!A2</f>
        <v>787500</v>
      </c>
      <c r="F6" t="s">
        <v>10</v>
      </c>
    </row>
    <row r="7" spans="1:6" x14ac:dyDescent="0.25">
      <c r="A7" s="12" t="s">
        <v>6</v>
      </c>
      <c r="B7" s="1">
        <v>600000</v>
      </c>
      <c r="C7" t="s">
        <v>13</v>
      </c>
      <c r="D7" s="1">
        <f>B7*'Exchange Rates'!$A$3*'Exchange Rates'!$A$4</f>
        <v>437923.2505643341</v>
      </c>
      <c r="F7" t="s">
        <v>14</v>
      </c>
    </row>
    <row r="8" spans="1:6" x14ac:dyDescent="0.25">
      <c r="A8" s="11" t="s">
        <v>11</v>
      </c>
      <c r="B8" s="1">
        <v>949200</v>
      </c>
      <c r="C8" t="s">
        <v>13</v>
      </c>
      <c r="D8" s="1">
        <f>B8*'Exchange Rates'!$A$3*'Exchange Rates'!$A$4</f>
        <v>692794.5823927765</v>
      </c>
      <c r="F8" t="s">
        <v>14</v>
      </c>
    </row>
    <row r="9" spans="1:6" x14ac:dyDescent="0.25">
      <c r="A9" s="11" t="s">
        <v>11</v>
      </c>
      <c r="B9" s="1">
        <v>1300000</v>
      </c>
      <c r="C9" t="s">
        <v>13</v>
      </c>
      <c r="D9" s="1">
        <f>B9*'Exchange Rates'!$A$3*'Exchange Rates'!$A$4</f>
        <v>948833.70955605723</v>
      </c>
      <c r="F9" t="s">
        <v>14</v>
      </c>
    </row>
    <row r="13" spans="1:6" x14ac:dyDescent="0.25">
      <c r="A13" t="s">
        <v>15</v>
      </c>
      <c r="B13" s="13">
        <f>AVERAGE(D2,D3,D7)</f>
        <v>446679.79685477802</v>
      </c>
    </row>
    <row r="14" spans="1:6" x14ac:dyDescent="0.25">
      <c r="A14" t="s">
        <v>16</v>
      </c>
      <c r="B14" s="14">
        <f>AVERAGE(D6,D8,D9)</f>
        <v>809709.43064961117</v>
      </c>
    </row>
    <row r="15" spans="1:6" x14ac:dyDescent="0.25">
      <c r="A15" t="s">
        <v>0</v>
      </c>
      <c r="B15" s="1">
        <f>B14-B13</f>
        <v>363029.63379483315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2" max="2" width="20" bestFit="1" customWidth="1"/>
  </cols>
  <sheetData>
    <row r="1" spans="1:3" x14ac:dyDescent="0.25">
      <c r="A1">
        <v>0.99</v>
      </c>
      <c r="B1" t="s">
        <v>17</v>
      </c>
      <c r="C1" t="s">
        <v>18</v>
      </c>
    </row>
    <row r="2" spans="1:3" x14ac:dyDescent="0.25">
      <c r="A2">
        <v>1.05</v>
      </c>
      <c r="B2" t="s">
        <v>19</v>
      </c>
      <c r="C2" t="s">
        <v>20</v>
      </c>
    </row>
    <row r="3" spans="1:3" x14ac:dyDescent="0.25">
      <c r="A3">
        <f>1/1.329</f>
        <v>0.7524454477050414</v>
      </c>
      <c r="B3" t="s">
        <v>21</v>
      </c>
      <c r="C3" t="s">
        <v>22</v>
      </c>
    </row>
    <row r="4" spans="1:3" x14ac:dyDescent="0.25">
      <c r="A4">
        <v>0.97</v>
      </c>
      <c r="B4" t="s">
        <v>23</v>
      </c>
      <c r="C4" t="s">
        <v>24</v>
      </c>
    </row>
    <row r="5" spans="1:3" x14ac:dyDescent="0.25">
      <c r="A5">
        <v>0.93700000000000006</v>
      </c>
      <c r="B5" t="s">
        <v>54</v>
      </c>
      <c r="C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 x14ac:dyDescent="0.25"/>
  <cols>
    <col min="1" max="1" width="19.42578125" customWidth="1"/>
    <col min="2" max="3" width="9.140625" customWidth="1"/>
  </cols>
  <sheetData>
    <row r="1" spans="1:37" x14ac:dyDescent="0.25">
      <c r="A1" s="3" t="s">
        <v>33</v>
      </c>
      <c r="B1" s="9">
        <v>2015</v>
      </c>
      <c r="C1" s="9">
        <v>2016</v>
      </c>
      <c r="D1">
        <v>2017</v>
      </c>
      <c r="E1" s="9">
        <v>2018</v>
      </c>
      <c r="F1">
        <v>2019</v>
      </c>
      <c r="G1" s="9">
        <v>2020</v>
      </c>
      <c r="H1">
        <v>2021</v>
      </c>
      <c r="I1" s="9">
        <v>2022</v>
      </c>
      <c r="J1">
        <v>2023</v>
      </c>
      <c r="K1" s="9">
        <v>2024</v>
      </c>
      <c r="L1">
        <v>2025</v>
      </c>
      <c r="M1" s="9">
        <v>2026</v>
      </c>
      <c r="N1">
        <v>2027</v>
      </c>
      <c r="O1" s="9">
        <v>2028</v>
      </c>
      <c r="P1">
        <v>2029</v>
      </c>
      <c r="Q1" s="9">
        <v>2030</v>
      </c>
      <c r="R1">
        <v>2031</v>
      </c>
      <c r="S1" s="9">
        <v>2032</v>
      </c>
      <c r="T1">
        <v>2033</v>
      </c>
      <c r="U1" s="9">
        <v>2034</v>
      </c>
      <c r="V1">
        <v>2035</v>
      </c>
      <c r="W1" s="9">
        <v>2036</v>
      </c>
      <c r="X1">
        <v>2037</v>
      </c>
      <c r="Y1" s="9">
        <v>2038</v>
      </c>
      <c r="Z1">
        <v>2039</v>
      </c>
      <c r="AA1" s="9">
        <v>2040</v>
      </c>
      <c r="AB1">
        <v>2041</v>
      </c>
      <c r="AC1" s="9">
        <v>2042</v>
      </c>
      <c r="AD1">
        <v>2043</v>
      </c>
      <c r="AE1" s="9">
        <v>2044</v>
      </c>
      <c r="AF1">
        <v>2045</v>
      </c>
      <c r="AG1" s="9">
        <v>2046</v>
      </c>
      <c r="AH1">
        <v>2047</v>
      </c>
      <c r="AI1" s="9">
        <v>2048</v>
      </c>
      <c r="AJ1">
        <v>2049</v>
      </c>
      <c r="AK1" s="9">
        <v>2050</v>
      </c>
    </row>
    <row r="2" spans="1:37" x14ac:dyDescent="0.25">
      <c r="A2" s="3" t="s">
        <v>27</v>
      </c>
      <c r="B2" s="7">
        <f>'Passenger LDVs'!$Q$45*EXP('Passenger LDVs'!$Q$46*B1)/'Exchange Rates'!$A$5*'Exchange Rates'!$A$4</f>
        <v>10560.914806134657</v>
      </c>
      <c r="C2" s="7">
        <f>'Passenger LDVs'!$Q$45*EXP('Passenger LDVs'!$Q$46*C1)/'Exchange Rates'!$A$5*'Exchange Rates'!$A$4</f>
        <v>9660.185756538127</v>
      </c>
      <c r="D2" s="7">
        <f>'Passenger LDVs'!$Q$45*EXP('Passenger LDVs'!$Q$46*D1)/'Exchange Rates'!$A$5*'Exchange Rates'!$A$4</f>
        <v>8836.2789174865684</v>
      </c>
      <c r="E2" s="7">
        <f>'Passenger LDVs'!$Q$45*EXP('Passenger LDVs'!$Q$46*E1)/'Exchange Rates'!$A$5*'Exchange Rates'!$A$4</f>
        <v>8082.6422053814567</v>
      </c>
      <c r="F2" s="7">
        <f>'Passenger LDVs'!$Q$45*EXP('Passenger LDVs'!$Q$46*F1)/'Exchange Rates'!$A$5*'Exchange Rates'!$A$4</f>
        <v>7393.2823567767437</v>
      </c>
      <c r="G2" s="7">
        <f>'Passenger LDVs'!$Q$45*EXP('Passenger LDVs'!$Q$46*G1)/'Exchange Rates'!$A$5*'Exchange Rates'!$A$4</f>
        <v>6762.7172672117731</v>
      </c>
      <c r="H2" s="7">
        <f>'Passenger LDVs'!$Q$45*EXP('Passenger LDVs'!$Q$46*H1)/'Exchange Rates'!$A$5*'Exchange Rates'!$A$4</f>
        <v>6185.9323950102489</v>
      </c>
      <c r="I2" s="7">
        <f>'Passenger LDVs'!$Q$45*EXP('Passenger LDVs'!$Q$46*I1)/'Exchange Rates'!$A$5*'Exchange Rates'!$A$4</f>
        <v>5658.3408833554658</v>
      </c>
      <c r="J2" s="7">
        <f>'Passenger LDVs'!$Q$45*EXP('Passenger LDVs'!$Q$46*J1)/'Exchange Rates'!$A$5*'Exchange Rates'!$A$4</f>
        <v>5175.7470835078448</v>
      </c>
      <c r="K2" s="7">
        <f>'Passenger LDVs'!$Q$45*EXP('Passenger LDVs'!$Q$46*K1)/'Exchange Rates'!$A$5*'Exchange Rates'!$A$4</f>
        <v>4734.3131890906689</v>
      </c>
      <c r="L2" s="7">
        <f>'Passenger LDVs'!$Q$45*EXP('Passenger LDVs'!$Q$46*L1)/'Exchange Rates'!$A$5*'Exchange Rates'!$A$4</f>
        <v>4330.5287160991647</v>
      </c>
      <c r="M2" s="7">
        <f>'Passenger LDVs'!$Q$45*EXP('Passenger LDVs'!$Q$46*M1)/'Exchange Rates'!$A$5*'Exchange Rates'!$A$4</f>
        <v>3961.1825859290138</v>
      </c>
      <c r="N2" s="7">
        <f>'Passenger LDVs'!$Q$45*EXP('Passenger LDVs'!$Q$46*N1)/'Exchange Rates'!$A$5*'Exchange Rates'!$A$4</f>
        <v>3623.3375894112223</v>
      </c>
      <c r="O2" s="7">
        <f>'Passenger LDVs'!$Q$45*EXP('Passenger LDVs'!$Q$46*O1)/'Exchange Rates'!$A$5*'Exchange Rates'!$A$4</f>
        <v>3314.3070287838459</v>
      </c>
      <c r="P2" s="7">
        <f>'Passenger LDVs'!$Q$45*EXP('Passenger LDVs'!$Q$46*P1)/'Exchange Rates'!$A$5*'Exchange Rates'!$A$4</f>
        <v>3031.6333518430583</v>
      </c>
      <c r="Q2" s="7">
        <f>'Passenger LDVs'!$Q$45*EXP('Passenger LDVs'!$Q$46*Q1)/'Exchange Rates'!$A$5*'Exchange Rates'!$A$4</f>
        <v>2773.0686083660507</v>
      </c>
      <c r="R2" s="7">
        <f>'Passenger LDVs'!$Q$45*EXP('Passenger LDVs'!$Q$46*R1)/'Exchange Rates'!$A$5*'Exchange Rates'!$A$4</f>
        <v>2536.5565733831186</v>
      </c>
      <c r="S2" s="7">
        <f>'Passenger LDVs'!$Q$45*EXP('Passenger LDVs'!$Q$46*S1)/'Exchange Rates'!$A$5*'Exchange Rates'!$A$4</f>
        <v>2320.2163951378839</v>
      </c>
      <c r="T2" s="7">
        <f>'Passenger LDVs'!$Q$45*EXP('Passenger LDVs'!$Q$46*T1)/'Exchange Rates'!$A$5*'Exchange Rates'!$A$4</f>
        <v>2122.3276376945551</v>
      </c>
      <c r="U2" s="7">
        <f>'Passenger LDVs'!$Q$45*EXP('Passenger LDVs'!$Q$46*U1)/'Exchange Rates'!$A$5*'Exchange Rates'!$A$4</f>
        <v>1941.3165992451964</v>
      </c>
      <c r="V2" s="7">
        <f>'Passenger LDVs'!$Q$45*EXP('Passenger LDVs'!$Q$46*V1)/'Exchange Rates'!$A$5*'Exchange Rates'!$A$4</f>
        <v>1775.7437973144049</v>
      </c>
      <c r="W2" s="7">
        <f>'Passenger LDVs'!$Q$45*EXP('Passenger LDVs'!$Q$46*W1)/'Exchange Rates'!$A$5*'Exchange Rates'!$A$4</f>
        <v>1624.2925213365584</v>
      </c>
      <c r="X2" s="7">
        <f>'Passenger LDVs'!$Q$45*EXP('Passenger LDVs'!$Q$46*X1)/'Exchange Rates'!$A$5*'Exchange Rates'!$A$4</f>
        <v>1485.7583615722574</v>
      </c>
      <c r="Y2" s="7">
        <f>'Passenger LDVs'!$Q$45*EXP('Passenger LDVs'!$Q$46*Y1)/'Exchange Rates'!$A$5*'Exchange Rates'!$A$4</f>
        <v>1359.0396310914366</v>
      </c>
      <c r="Z2" s="7">
        <f>'Passenger LDVs'!$Q$45*EXP('Passenger LDVs'!$Q$46*Z1)/'Exchange Rates'!$A$5*'Exchange Rates'!$A$4</f>
        <v>1243.1286046559301</v>
      </c>
      <c r="AA2" s="7">
        <f>'Passenger LDVs'!$Q$45*EXP('Passenger LDVs'!$Q$46*AA1)/'Exchange Rates'!$A$5*'Exchange Rates'!$A$4</f>
        <v>1137.1035048276547</v>
      </c>
      <c r="AB2" s="7">
        <f>'Passenger LDVs'!$Q$45*EXP('Passenger LDVs'!$Q$46*AB1)/'Exchange Rates'!$A$5*'Exchange Rates'!$A$4</f>
        <v>1040.1211715735938</v>
      </c>
      <c r="AC2" s="7">
        <f>'Passenger LDVs'!$Q$45*EXP('Passenger LDVs'!$Q$46*AC1)/'Exchange Rates'!$A$5*'Exchange Rates'!$A$4</f>
        <v>951.41035707172978</v>
      </c>
      <c r="AD2" s="7">
        <f>'Passenger LDVs'!$Q$45*EXP('Passenger LDVs'!$Q$46*AD1)/'Exchange Rates'!$A$5*'Exchange Rates'!$A$4</f>
        <v>870.26559239625681</v>
      </c>
      <c r="AE2" s="7">
        <f>'Passenger LDVs'!$Q$45*EXP('Passenger LDVs'!$Q$46*AE1)/'Exchange Rates'!$A$5*'Exchange Rates'!$A$4</f>
        <v>796.04157730614907</v>
      </c>
      <c r="AF2" s="7">
        <f>'Passenger LDVs'!$Q$45*EXP('Passenger LDVs'!$Q$46*AF1)/'Exchange Rates'!$A$5*'Exchange Rates'!$A$4</f>
        <v>728.14804852303757</v>
      </c>
      <c r="AG2" s="7">
        <f>'Passenger LDVs'!$Q$45*EXP('Passenger LDVs'!$Q$46*AG1)/'Exchange Rates'!$A$5*'Exchange Rates'!$A$4</f>
        <v>666.04508568775907</v>
      </c>
      <c r="AH2" s="7">
        <f>'Passenger LDVs'!$Q$45*EXP('Passenger LDVs'!$Q$46*AH1)/'Exchange Rates'!$A$5*'Exchange Rates'!$A$4</f>
        <v>609.23881766716215</v>
      </c>
      <c r="AI2" s="7">
        <f>'Passenger LDVs'!$Q$45*EXP('Passenger LDVs'!$Q$46*AI1)/'Exchange Rates'!$A$5*'Exchange Rates'!$A$4</f>
        <v>557.2774950650653</v>
      </c>
      <c r="AJ2" s="7">
        <f>'Passenger LDVs'!$Q$45*EXP('Passenger LDVs'!$Q$46*AJ1)/'Exchange Rates'!$A$5*'Exchange Rates'!$A$4</f>
        <v>509.74789770479998</v>
      </c>
      <c r="AK2" s="7">
        <f>'Passenger LDVs'!$Q$45*EXP('Passenger LDVs'!$Q$46*AK1)/'Exchange Rates'!$A$5*'Exchange Rates'!$A$4</f>
        <v>466.27204851351928</v>
      </c>
    </row>
    <row r="3" spans="1:37" x14ac:dyDescent="0.25">
      <c r="A3" s="3" t="s">
        <v>28</v>
      </c>
      <c r="B3" s="7">
        <f>'Passenger HDV Calcs'!B15</f>
        <v>363029.63379483315</v>
      </c>
      <c r="C3" s="7">
        <f>$B3*(C$2/$B$2)</f>
        <v>332067.22731528716</v>
      </c>
      <c r="D3" s="7">
        <f t="shared" ref="D3:AK3" si="0">$B3*(D$2/$B$2)</f>
        <v>303745.57113752863</v>
      </c>
      <c r="E3" s="7">
        <f t="shared" si="0"/>
        <v>277839.43851245189</v>
      </c>
      <c r="F3" s="7">
        <f t="shared" si="0"/>
        <v>254142.81203777759</v>
      </c>
      <c r="G3" s="7">
        <f t="shared" si="0"/>
        <v>232467.24531361411</v>
      </c>
      <c r="H3" s="7">
        <f t="shared" si="0"/>
        <v>212640.36433053034</v>
      </c>
      <c r="I3" s="7">
        <f t="shared" si="0"/>
        <v>194504.49667273607</v>
      </c>
      <c r="J3" s="7">
        <f t="shared" si="0"/>
        <v>177915.41763494565</v>
      </c>
      <c r="K3" s="7">
        <f t="shared" si="0"/>
        <v>162741.20328167715</v>
      </c>
      <c r="L3" s="7">
        <f t="shared" si="0"/>
        <v>148861.18132780283</v>
      </c>
      <c r="M3" s="7">
        <f t="shared" si="0"/>
        <v>136164.97149744592</v>
      </c>
      <c r="N3" s="7">
        <f t="shared" si="0"/>
        <v>124551.60772956224</v>
      </c>
      <c r="O3" s="7">
        <f t="shared" si="0"/>
        <v>113928.73524972737</v>
      </c>
      <c r="P3" s="7">
        <f t="shared" si="0"/>
        <v>104211.87612274685</v>
      </c>
      <c r="Q3" s="7">
        <f t="shared" si="0"/>
        <v>95323.757445547846</v>
      </c>
      <c r="R3" s="7">
        <f t="shared" si="0"/>
        <v>87193.696837725351</v>
      </c>
      <c r="S3" s="7">
        <f t="shared" si="0"/>
        <v>79757.040342981636</v>
      </c>
      <c r="T3" s="7">
        <f t="shared" si="0"/>
        <v>72954.648271317928</v>
      </c>
      <c r="U3" s="7">
        <f t="shared" si="0"/>
        <v>66732.424893195232</v>
      </c>
      <c r="V3" s="7">
        <f t="shared" si="0"/>
        <v>61040.888245593072</v>
      </c>
      <c r="W3" s="7">
        <f t="shared" si="0"/>
        <v>55834.776628817213</v>
      </c>
      <c r="X3" s="7">
        <f t="shared" si="0"/>
        <v>51072.688664799622</v>
      </c>
      <c r="Y3" s="7">
        <f t="shared" si="0"/>
        <v>46716.754054411853</v>
      </c>
      <c r="Z3" s="7">
        <f t="shared" si="0"/>
        <v>42732.33241555703</v>
      </c>
      <c r="AA3" s="7">
        <f t="shared" si="0"/>
        <v>39087.737807014113</v>
      </c>
      <c r="AB3" s="7">
        <f t="shared" si="0"/>
        <v>35753.986747367388</v>
      </c>
      <c r="AC3" s="7">
        <f t="shared" si="0"/>
        <v>32704.567725111297</v>
      </c>
      <c r="AD3" s="7">
        <f t="shared" si="0"/>
        <v>29915.230367007312</v>
      </c>
      <c r="AE3" s="7">
        <f t="shared" si="0"/>
        <v>27363.79258802894</v>
      </c>
      <c r="AF3" s="7">
        <f t="shared" si="0"/>
        <v>25029.964189294518</v>
      </c>
      <c r="AG3" s="7">
        <f t="shared" si="0"/>
        <v>22895.185501129254</v>
      </c>
      <c r="AH3" s="7">
        <f t="shared" si="0"/>
        <v>20942.479788098666</v>
      </c>
      <c r="AI3" s="7">
        <f t="shared" si="0"/>
        <v>19156.318242246889</v>
      </c>
      <c r="AJ3" s="7">
        <f t="shared" si="0"/>
        <v>17522.496490925681</v>
      </c>
      <c r="AK3" s="7">
        <f t="shared" si="0"/>
        <v>16028.021637131584</v>
      </c>
    </row>
    <row r="4" spans="1:37" x14ac:dyDescent="0.25">
      <c r="A4" s="3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s="3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s="3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s="3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5" x14ac:dyDescent="0.25"/>
  <cols>
    <col min="1" max="1" width="19.42578125" customWidth="1"/>
    <col min="2" max="3" width="9.140625" customWidth="1"/>
  </cols>
  <sheetData>
    <row r="1" spans="1:37" x14ac:dyDescent="0.25">
      <c r="A1" s="3" t="s">
        <v>33</v>
      </c>
      <c r="B1">
        <v>2015</v>
      </c>
      <c r="C1" s="9">
        <v>2016</v>
      </c>
      <c r="D1">
        <v>2017</v>
      </c>
      <c r="E1" s="9">
        <v>2018</v>
      </c>
      <c r="F1">
        <v>2019</v>
      </c>
      <c r="G1" s="9">
        <v>2020</v>
      </c>
      <c r="H1">
        <v>2021</v>
      </c>
      <c r="I1" s="9">
        <v>2022</v>
      </c>
      <c r="J1">
        <v>2023</v>
      </c>
      <c r="K1" s="9">
        <v>2024</v>
      </c>
      <c r="L1">
        <v>2025</v>
      </c>
      <c r="M1" s="9">
        <v>2026</v>
      </c>
      <c r="N1">
        <v>2027</v>
      </c>
      <c r="O1" s="9">
        <v>2028</v>
      </c>
      <c r="P1">
        <v>2029</v>
      </c>
      <c r="Q1" s="9">
        <v>2030</v>
      </c>
      <c r="R1">
        <v>2031</v>
      </c>
      <c r="S1" s="9">
        <v>2032</v>
      </c>
      <c r="T1">
        <v>2033</v>
      </c>
      <c r="U1" s="9">
        <v>2034</v>
      </c>
      <c r="V1">
        <v>2035</v>
      </c>
      <c r="W1" s="9">
        <v>2036</v>
      </c>
      <c r="X1">
        <v>2037</v>
      </c>
      <c r="Y1" s="9">
        <v>2038</v>
      </c>
      <c r="Z1">
        <v>2039</v>
      </c>
      <c r="AA1" s="9">
        <v>2040</v>
      </c>
      <c r="AB1">
        <v>2041</v>
      </c>
      <c r="AC1" s="9">
        <v>2042</v>
      </c>
      <c r="AD1">
        <v>2043</v>
      </c>
      <c r="AE1" s="9">
        <v>2044</v>
      </c>
      <c r="AF1">
        <v>2045</v>
      </c>
      <c r="AG1" s="9">
        <v>2046</v>
      </c>
      <c r="AH1">
        <v>2047</v>
      </c>
      <c r="AI1" s="9">
        <v>2048</v>
      </c>
      <c r="AJ1">
        <v>2049</v>
      </c>
      <c r="AK1" s="9">
        <v>2050</v>
      </c>
    </row>
    <row r="2" spans="1:37" x14ac:dyDescent="0.25">
      <c r="A2" s="3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s="3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s="3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s="3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s="3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s="3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LDVs</vt:lpstr>
      <vt:lpstr>Passenger HDV Calcs</vt:lpstr>
      <vt:lpstr>Exchange Rates</vt:lpstr>
      <vt:lpstr>ICpEV-passengers</vt:lpstr>
      <vt:lpstr>ICpEV-freight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2016-12-08T19:30:27Z</dcterms:created>
  <dcterms:modified xsi:type="dcterms:W3CDTF">2016-12-08T20:57:06Z</dcterms:modified>
</cp:coreProperties>
</file>