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20" windowHeight="11020" tabRatio="757"/>
  </bookViews>
  <sheets>
    <sheet name="About" sheetId="1" r:id="rId1"/>
    <sheet name="Poland Veh Usage" sheetId="32" r:id="rId2"/>
    <sheet name="Scaling Factors" sheetId="33" r:id="rId3"/>
    <sheet name="Poland Road Veh Efficiency" sheetId="34" r:id="rId4"/>
    <sheet name="Efficiency Projections" sheetId="35" r:id="rId5"/>
    <sheet name="VFP-BCDT-passengers" sheetId="3" r:id="rId6"/>
    <sheet name="VFP-BNCDTfVwSD-passengers" sheetId="12" r:id="rId7"/>
    <sheet name="VFP-BNVFE-passengers" sheetId="17" r:id="rId8"/>
    <sheet name="VFP-BCDT-freight" sheetId="4" r:id="rId9"/>
    <sheet name="VFP-BNCDTfVwSD-freight" sheetId="13" r:id="rId10"/>
    <sheet name="VFP-BNVFE-freight" sheetId="19" r:id="rId11"/>
  </sheets>
  <externalReferences>
    <externalReference r:id="rId12"/>
    <externalReference r:id="rId13"/>
    <externalReference r:id="rId14"/>
    <externalReference r:id="rId15"/>
  </externalReferences>
  <definedNames>
    <definedName name="__123Graph_A" hidden="1">[1]DATA!#REF!</definedName>
    <definedName name="__123Graph_B" hidden="1">[2]netflux!$B$17:$B$157</definedName>
    <definedName name="__123Graph_C" hidden="1">[2]netflux!$F$17:$F$147</definedName>
    <definedName name="__123Graph_D" hidden="1">[2]netflux!$D$17:$D$147</definedName>
    <definedName name="__123Graph_E" hidden="1">[2]netflux!$G$17:$G$147</definedName>
    <definedName name="__123Graph_F" hidden="1">[2]netflux!$C$17:$C$147</definedName>
    <definedName name="__123Graph_X" hidden="1">[1]DATA!#REF!</definedName>
    <definedName name="_10__123Graph_BMODEL_T" hidden="1">[1]DATA!#REF!</definedName>
    <definedName name="_12__123Graph_AS_THERMAL_PRICE" hidden="1">[1]DATA!#REF!</definedName>
    <definedName name="_12__123Graph_BCELL_EFFICIENCY" hidden="1">[1]DATA!#REF!</definedName>
    <definedName name="_12__123Graph_CCELL_EFFICIENCY" hidden="1">[1]DATA!#REF!</definedName>
    <definedName name="_14__123Graph_LBL_AMODEL_T" hidden="1">[1]DATA!#REF!</definedName>
    <definedName name="_15__123Graph_BMODEL_T" hidden="1">[1]DATA!#REF!</definedName>
    <definedName name="_16__123Graph_BCELL_EFFICIENCY" hidden="1">[1]DATA!#REF!</definedName>
    <definedName name="_16__123Graph_XCELL_EFFICIENCY" hidden="1">[1]DATA!#REF!</definedName>
    <definedName name="_18__123Graph_CCELL_EFFICIENCY" hidden="1">[1]DATA!#REF!</definedName>
    <definedName name="_18__123Graph_XMODEL_T" hidden="1">[1]DATA!#REF!</definedName>
    <definedName name="_2__123Graph_ACELL_EFFICIENCY" hidden="1">[1]DATA!#REF!</definedName>
    <definedName name="_20__123Graph_BMODEL_T" hidden="1">[1]DATA!#REF!</definedName>
    <definedName name="_20__123Graph_XS_THERMAL_PRICE" hidden="1">[1]DATA!#REF!</definedName>
    <definedName name="_21__123Graph_LBL_AMODEL_T" hidden="1">[1]DATA!#REF!</definedName>
    <definedName name="_24__123Graph_CCELL_EFFICIENCY" hidden="1">[1]DATA!#REF!</definedName>
    <definedName name="_24__123Graph_XCELL_EFFICIENCY" hidden="1">[1]DATA!#REF!</definedName>
    <definedName name="_27__123Graph_XMODEL_T" hidden="1">[1]DATA!#REF!</definedName>
    <definedName name="_28__123Graph_LBL_AMODEL_T" hidden="1">[1]DATA!#REF!</definedName>
    <definedName name="_3__123Graph_ACELL_EFFICIENCY" hidden="1">[1]DATA!#REF!</definedName>
    <definedName name="_30__123Graph_XS_THERMAL_PRICE" hidden="1">[1]DATA!#REF!</definedName>
    <definedName name="_32__123Graph_XCELL_EFFICIENCY" hidden="1">[1]DATA!#REF!</definedName>
    <definedName name="_36__123Graph_XMODEL_T" hidden="1">[1]DATA!#REF!</definedName>
    <definedName name="_4__123Graph_ACELL_EFFICIENCY" hidden="1">[1]DATA!#REF!</definedName>
    <definedName name="_4__123Graph_AMODEL_T" hidden="1">[1]DATA!#REF!</definedName>
    <definedName name="_40__123Graph_XS_THERMAL_PRICE" hidden="1">[1]DATA!#REF!</definedName>
    <definedName name="_6__123Graph_AMODEL_T" hidden="1">[1]DATA!#REF!</definedName>
    <definedName name="_6__123Graph_AS_THERMAL_PRICE" hidden="1">[1]DATA!#REF!</definedName>
    <definedName name="_8__123Graph_AMODEL_T" hidden="1">[1]DATA!#REF!</definedName>
    <definedName name="_8__123Graph_BCELL_EFFICIENCY" hidden="1">[1]DATA!#REF!</definedName>
    <definedName name="_9__123Graph_AS_THERMAL_PRICE" hidden="1">[1]DATA!#REF!</definedName>
    <definedName name="_Order1" hidden="1">255</definedName>
    <definedName name="_Order2" hidden="1">255</definedName>
    <definedName name="BTU_per_gal_diesel">'Scaling Factors'!$A$26</definedName>
    <definedName name="BTU_per_gal_gasoline">'Scaling Factors'!$A$23</definedName>
    <definedName name="Eno_TM">'[3]1997  Table 1a Modified'!#REF!</definedName>
    <definedName name="Eno_Tons">'[3]1997  Table 1a Modified'!#REF!</definedName>
    <definedName name="liters_per_gal">'Scaling Factors'!$A$29</definedName>
    <definedName name="miles_per_km">'Scaling Factors'!$A$20</definedName>
    <definedName name="sdfds" hidden="1">[4]CRP!$B$25:$C$25</definedName>
    <definedName name="sfs" hidden="1">'[4]all acres'!$B$5:$M$5</definedName>
    <definedName name="Sum_T2">'[3]1997  Table 1a Modified'!#REF!</definedName>
    <definedName name="Sum_TTM">'[3]1997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AC2" i="19" l="1"/>
  <c r="AD2" i="19"/>
  <c r="AE2" i="19"/>
  <c r="AF2" i="19"/>
  <c r="AG2" i="19"/>
  <c r="AH2" i="19"/>
  <c r="AI2" i="19"/>
  <c r="AJ2" i="19"/>
  <c r="AK2" i="19"/>
  <c r="AB2" i="19"/>
  <c r="S2" i="19"/>
  <c r="T2" i="19"/>
  <c r="U2" i="19"/>
  <c r="V2" i="19"/>
  <c r="W2" i="19"/>
  <c r="X2" i="19"/>
  <c r="Y2" i="19"/>
  <c r="Z2" i="19"/>
  <c r="AA2" i="19"/>
  <c r="R2" i="19"/>
  <c r="I2" i="19"/>
  <c r="J2" i="19"/>
  <c r="K2" i="19"/>
  <c r="L2" i="19"/>
  <c r="M2" i="19"/>
  <c r="N2" i="19"/>
  <c r="O2" i="19"/>
  <c r="P2" i="19"/>
  <c r="Q2" i="19"/>
  <c r="H2" i="19"/>
  <c r="F2" i="19"/>
  <c r="G2" i="19"/>
  <c r="E2" i="19"/>
  <c r="C2" i="19"/>
  <c r="D2" i="19"/>
  <c r="B2" i="19"/>
  <c r="AC2" i="17" l="1"/>
  <c r="AD2" i="17"/>
  <c r="AE2" i="17"/>
  <c r="AF2" i="17"/>
  <c r="AG2" i="17"/>
  <c r="AH2" i="17"/>
  <c r="AI2" i="17"/>
  <c r="AJ2" i="17"/>
  <c r="AK2" i="17"/>
  <c r="AB2" i="17"/>
  <c r="S2" i="17"/>
  <c r="T2" i="17"/>
  <c r="U2" i="17"/>
  <c r="V2" i="17"/>
  <c r="W2" i="17"/>
  <c r="X2" i="17"/>
  <c r="Y2" i="17"/>
  <c r="Z2" i="17"/>
  <c r="AA2" i="17"/>
  <c r="R2" i="17"/>
  <c r="J2" i="17"/>
  <c r="K2" i="17"/>
  <c r="L2" i="17"/>
  <c r="M2" i="17"/>
  <c r="N2" i="17"/>
  <c r="O2" i="17"/>
  <c r="P2" i="17"/>
  <c r="Q2" i="17"/>
  <c r="I2" i="17"/>
  <c r="C2" i="17"/>
  <c r="D2" i="17"/>
  <c r="E2" i="17"/>
  <c r="F2" i="17"/>
  <c r="G2" i="17"/>
  <c r="H2" i="17"/>
  <c r="B2" i="17"/>
  <c r="B5" i="35"/>
  <c r="B6" i="35"/>
  <c r="B7" i="35"/>
  <c r="B8" i="35"/>
  <c r="B10" i="35" s="1"/>
  <c r="B11" i="35" s="1"/>
  <c r="B9" i="35"/>
  <c r="B15" i="35"/>
  <c r="C17" i="35"/>
  <c r="C21" i="35"/>
  <c r="C16" i="35"/>
  <c r="C18" i="35" l="1"/>
  <c r="C19" i="35" s="1"/>
  <c r="C20" i="35" s="1"/>
  <c r="C22" i="35" s="1"/>
  <c r="C23" i="35" s="1"/>
  <c r="C9" i="35"/>
  <c r="C5" i="35"/>
  <c r="C4" i="35"/>
  <c r="C6" i="35" l="1"/>
  <c r="C7" i="35" s="1"/>
  <c r="C8" i="35" s="1"/>
  <c r="C10" i="35" s="1"/>
  <c r="C11" i="35" s="1"/>
  <c r="C32" i="32" l="1"/>
  <c r="C6" i="17" l="1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C33" i="35" l="1"/>
  <c r="D33" i="35"/>
  <c r="E33" i="35"/>
  <c r="F33" i="35"/>
  <c r="B33" i="35"/>
  <c r="F29" i="35"/>
  <c r="F30" i="35" s="1"/>
  <c r="F31" i="35" s="1"/>
  <c r="F32" i="35" s="1"/>
  <c r="E29" i="35"/>
  <c r="E30" i="35" s="1"/>
  <c r="E31" i="35" s="1"/>
  <c r="E32" i="35" s="1"/>
  <c r="E34" i="35" s="1"/>
  <c r="E35" i="35" s="1"/>
  <c r="D29" i="35"/>
  <c r="D30" i="35" s="1"/>
  <c r="D31" i="35" s="1"/>
  <c r="D32" i="35" s="1"/>
  <c r="D34" i="35" s="1"/>
  <c r="D35" i="35" s="1"/>
  <c r="C29" i="35"/>
  <c r="C30" i="35" s="1"/>
  <c r="C31" i="35" s="1"/>
  <c r="C32" i="35" s="1"/>
  <c r="C34" i="35" s="1"/>
  <c r="C35" i="35" s="1"/>
  <c r="B29" i="35"/>
  <c r="B30" i="35" s="1"/>
  <c r="B31" i="35" s="1"/>
  <c r="B32" i="35" s="1"/>
  <c r="D21" i="35"/>
  <c r="E21" i="35"/>
  <c r="F21" i="35"/>
  <c r="G21" i="35"/>
  <c r="B21" i="35"/>
  <c r="F18" i="35"/>
  <c r="F19" i="35" s="1"/>
  <c r="F20" i="35" s="1"/>
  <c r="F22" i="35" s="1"/>
  <c r="F23" i="35" s="1"/>
  <c r="G17" i="35"/>
  <c r="G18" i="35" s="1"/>
  <c r="G19" i="35" s="1"/>
  <c r="G20" i="35" s="1"/>
  <c r="F17" i="35"/>
  <c r="E17" i="35"/>
  <c r="E18" i="35" s="1"/>
  <c r="E19" i="35" s="1"/>
  <c r="E20" i="35" s="1"/>
  <c r="D17" i="35"/>
  <c r="D18" i="35" s="1"/>
  <c r="D19" i="35" s="1"/>
  <c r="D20" i="35" s="1"/>
  <c r="D22" i="35" s="1"/>
  <c r="D23" i="35" s="1"/>
  <c r="B17" i="35"/>
  <c r="B18" i="35" s="1"/>
  <c r="B19" i="35" s="1"/>
  <c r="B20" i="35" s="1"/>
  <c r="D9" i="35"/>
  <c r="E9" i="35"/>
  <c r="F9" i="35"/>
  <c r="G9" i="35"/>
  <c r="D5" i="35"/>
  <c r="D6" i="35" s="1"/>
  <c r="D7" i="35" s="1"/>
  <c r="D8" i="35" s="1"/>
  <c r="E5" i="35"/>
  <c r="E6" i="35" s="1"/>
  <c r="E7" i="35" s="1"/>
  <c r="E8" i="35" s="1"/>
  <c r="F5" i="35"/>
  <c r="F6" i="35" s="1"/>
  <c r="F7" i="35" s="1"/>
  <c r="F8" i="35" s="1"/>
  <c r="G5" i="35"/>
  <c r="G6" i="35" s="1"/>
  <c r="AK3" i="19" l="1"/>
  <c r="AI3" i="19"/>
  <c r="AH3" i="19"/>
  <c r="AB3" i="19"/>
  <c r="U3" i="19"/>
  <c r="Y3" i="19"/>
  <c r="S3" i="19"/>
  <c r="AA3" i="19"/>
  <c r="X3" i="19"/>
  <c r="R3" i="19"/>
  <c r="V3" i="19"/>
  <c r="Z3" i="19"/>
  <c r="W3" i="19"/>
  <c r="T3" i="19"/>
  <c r="I3" i="19"/>
  <c r="M3" i="19"/>
  <c r="Q3" i="19"/>
  <c r="E3" i="19"/>
  <c r="O3" i="19"/>
  <c r="G3" i="19"/>
  <c r="P3" i="19"/>
  <c r="B3" i="19"/>
  <c r="J3" i="19"/>
  <c r="N3" i="19"/>
  <c r="H3" i="19"/>
  <c r="F3" i="19"/>
  <c r="K3" i="19"/>
  <c r="C3" i="19"/>
  <c r="L3" i="19"/>
  <c r="D3" i="19"/>
  <c r="E10" i="35"/>
  <c r="D10" i="35"/>
  <c r="D11" i="35" s="1"/>
  <c r="E22" i="35"/>
  <c r="E23" i="35" s="1"/>
  <c r="G22" i="35"/>
  <c r="G23" i="35" s="1"/>
  <c r="F10" i="35"/>
  <c r="F11" i="35" s="1"/>
  <c r="F34" i="35"/>
  <c r="F35" i="35" s="1"/>
  <c r="AC3" i="19" s="1"/>
  <c r="B34" i="35"/>
  <c r="B35" i="35" s="1"/>
  <c r="B22" i="35"/>
  <c r="B23" i="35" s="1"/>
  <c r="G7" i="35"/>
  <c r="G8" i="35" s="1"/>
  <c r="G10" i="35" s="1"/>
  <c r="G11" i="35" s="1"/>
  <c r="E11" i="3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B7" i="3"/>
  <c r="B5" i="3"/>
  <c r="B4" i="3"/>
  <c r="AF3" i="19" l="1"/>
  <c r="AD3" i="19"/>
  <c r="AG3" i="19"/>
  <c r="AE3" i="19"/>
  <c r="AJ3" i="19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B5" i="4"/>
  <c r="B4" i="4"/>
  <c r="AP16" i="33" l="1"/>
  <c r="AO16" i="33"/>
  <c r="AN16" i="33"/>
  <c r="AM16" i="33"/>
  <c r="AL16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B16" i="33"/>
  <c r="AP15" i="33"/>
  <c r="AK15" i="33"/>
  <c r="AJ15" i="33"/>
  <c r="AF15" i="33"/>
  <c r="AA15" i="33"/>
  <c r="Z15" i="33"/>
  <c r="V15" i="33"/>
  <c r="Q15" i="33"/>
  <c r="P15" i="33"/>
  <c r="L15" i="33"/>
  <c r="G15" i="33"/>
  <c r="F15" i="33"/>
  <c r="E15" i="33"/>
  <c r="D15" i="33"/>
  <c r="C15" i="33"/>
  <c r="B15" i="33"/>
  <c r="AP11" i="33"/>
  <c r="AO11" i="33"/>
  <c r="AN11" i="33"/>
  <c r="AM11" i="33"/>
  <c r="AL11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AP5" i="33"/>
  <c r="AP17" i="33" s="1"/>
  <c r="AK5" i="33"/>
  <c r="AK17" i="33" s="1"/>
  <c r="AJ5" i="33"/>
  <c r="AJ17" i="33" s="1"/>
  <c r="AF5" i="33"/>
  <c r="AA5" i="33"/>
  <c r="Z5" i="33"/>
  <c r="Z17" i="33" s="1"/>
  <c r="V5" i="33"/>
  <c r="V17" i="33" s="1"/>
  <c r="Q5" i="33"/>
  <c r="Q17" i="33" s="1"/>
  <c r="P5" i="33"/>
  <c r="P17" i="33" s="1"/>
  <c r="L5" i="33"/>
  <c r="G5" i="33"/>
  <c r="F5" i="33"/>
  <c r="F17" i="33" s="1"/>
  <c r="E5" i="33"/>
  <c r="E17" i="33" s="1"/>
  <c r="D5" i="33"/>
  <c r="C5" i="33"/>
  <c r="B5" i="33"/>
  <c r="B17" i="33" s="1"/>
  <c r="AO3" i="33"/>
  <c r="AO5" i="33" s="1"/>
  <c r="AO17" i="33" s="1"/>
  <c r="AN3" i="33"/>
  <c r="AN15" i="33" s="1"/>
  <c r="AM3" i="33"/>
  <c r="AM15" i="33" s="1"/>
  <c r="AL3" i="33"/>
  <c r="AL5" i="33" s="1"/>
  <c r="AL17" i="33" s="1"/>
  <c r="AJ3" i="33"/>
  <c r="AI3" i="33"/>
  <c r="AI15" i="33" s="1"/>
  <c r="AH3" i="33"/>
  <c r="AH15" i="33" s="1"/>
  <c r="AG3" i="33"/>
  <c r="AG5" i="33" s="1"/>
  <c r="AG17" i="33" s="1"/>
  <c r="AE3" i="33"/>
  <c r="AE15" i="33" s="1"/>
  <c r="AD3" i="33"/>
  <c r="AD5" i="33" s="1"/>
  <c r="AD17" i="33" s="1"/>
  <c r="AC3" i="33"/>
  <c r="AC5" i="33" s="1"/>
  <c r="AC17" i="33" s="1"/>
  <c r="AB3" i="33"/>
  <c r="AB15" i="33" s="1"/>
  <c r="Z3" i="33"/>
  <c r="Y3" i="33"/>
  <c r="Y5" i="33" s="1"/>
  <c r="Y17" i="33" s="1"/>
  <c r="X3" i="33"/>
  <c r="X15" i="33" s="1"/>
  <c r="W3" i="33"/>
  <c r="W15" i="33" s="1"/>
  <c r="U3" i="33"/>
  <c r="U5" i="33" s="1"/>
  <c r="U17" i="33" s="1"/>
  <c r="T3" i="33"/>
  <c r="T15" i="33" s="1"/>
  <c r="S3" i="33"/>
  <c r="S15" i="33" s="1"/>
  <c r="R3" i="33"/>
  <c r="R15" i="33" s="1"/>
  <c r="P3" i="33"/>
  <c r="O3" i="33"/>
  <c r="O15" i="33" s="1"/>
  <c r="N3" i="33"/>
  <c r="N15" i="33" s="1"/>
  <c r="M3" i="33"/>
  <c r="M5" i="33" s="1"/>
  <c r="M17" i="33" s="1"/>
  <c r="K3" i="33"/>
  <c r="K15" i="33" s="1"/>
  <c r="J3" i="33"/>
  <c r="J15" i="33" s="1"/>
  <c r="I3" i="33"/>
  <c r="I5" i="33" s="1"/>
  <c r="I17" i="33" s="1"/>
  <c r="H3" i="33"/>
  <c r="H15" i="33" s="1"/>
  <c r="G17" i="33" l="1"/>
  <c r="AA17" i="33"/>
  <c r="D17" i="33"/>
  <c r="L17" i="33"/>
  <c r="AF17" i="33"/>
  <c r="C17" i="33"/>
  <c r="N5" i="33"/>
  <c r="N17" i="33" s="1"/>
  <c r="X5" i="33"/>
  <c r="X17" i="33" s="1"/>
  <c r="AH5" i="33"/>
  <c r="AH17" i="33" s="1"/>
  <c r="J5" i="33"/>
  <c r="J17" i="33" s="1"/>
  <c r="R5" i="33"/>
  <c r="R17" i="33" s="1"/>
  <c r="K5" i="33"/>
  <c r="K17" i="33" s="1"/>
  <c r="O5" i="33"/>
  <c r="O17" i="33" s="1"/>
  <c r="S5" i="33"/>
  <c r="S17" i="33" s="1"/>
  <c r="W5" i="33"/>
  <c r="W17" i="33" s="1"/>
  <c r="AE5" i="33"/>
  <c r="AE17" i="33" s="1"/>
  <c r="AI5" i="33"/>
  <c r="AI17" i="33" s="1"/>
  <c r="AM5" i="33"/>
  <c r="AM17" i="33" s="1"/>
  <c r="I15" i="33"/>
  <c r="M15" i="33"/>
  <c r="U15" i="33"/>
  <c r="Y15" i="33"/>
  <c r="AC15" i="33"/>
  <c r="AG15" i="33"/>
  <c r="AO15" i="33"/>
  <c r="AD15" i="33"/>
  <c r="AL15" i="33"/>
  <c r="H5" i="33"/>
  <c r="H17" i="33" s="1"/>
  <c r="T5" i="33"/>
  <c r="T17" i="33" s="1"/>
  <c r="AB5" i="33"/>
  <c r="AB17" i="33" s="1"/>
  <c r="AN5" i="33"/>
  <c r="AN17" i="33" s="1"/>
  <c r="C42" i="32" l="1"/>
  <c r="C34" i="32"/>
  <c r="C30" i="32"/>
  <c r="C24" i="32"/>
  <c r="C13" i="32"/>
  <c r="C15" i="32" s="1"/>
  <c r="C9" i="32"/>
  <c r="C6" i="32"/>
  <c r="C4" i="32"/>
  <c r="C16" i="32" l="1"/>
  <c r="C6" i="3"/>
  <c r="G6" i="3"/>
  <c r="K6" i="3"/>
  <c r="O6" i="3"/>
  <c r="S6" i="3"/>
  <c r="W6" i="3"/>
  <c r="AA6" i="3"/>
  <c r="AE6" i="3"/>
  <c r="AI6" i="3"/>
  <c r="AF6" i="3"/>
  <c r="I6" i="3"/>
  <c r="Q6" i="3"/>
  <c r="Y6" i="3"/>
  <c r="AG6" i="3"/>
  <c r="F6" i="3"/>
  <c r="N6" i="3"/>
  <c r="V6" i="3"/>
  <c r="AD6" i="3"/>
  <c r="D6" i="3"/>
  <c r="H6" i="3"/>
  <c r="L6" i="3"/>
  <c r="P6" i="3"/>
  <c r="T6" i="3"/>
  <c r="X6" i="3"/>
  <c r="AB6" i="3"/>
  <c r="AJ6" i="3"/>
  <c r="E6" i="3"/>
  <c r="M6" i="3"/>
  <c r="U6" i="3"/>
  <c r="AC6" i="3"/>
  <c r="AK6" i="3"/>
  <c r="J6" i="3"/>
  <c r="R6" i="3"/>
  <c r="Z6" i="3"/>
  <c r="AH6" i="3"/>
  <c r="B6" i="3"/>
  <c r="E2" i="4"/>
  <c r="I2" i="4"/>
  <c r="M2" i="4"/>
  <c r="Q2" i="4"/>
  <c r="U2" i="4"/>
  <c r="Y2" i="4"/>
  <c r="AC2" i="4"/>
  <c r="AG2" i="4"/>
  <c r="AK2" i="4"/>
  <c r="C2" i="4"/>
  <c r="G2" i="4"/>
  <c r="K2" i="4"/>
  <c r="O2" i="4"/>
  <c r="S2" i="4"/>
  <c r="W2" i="4"/>
  <c r="AA2" i="4"/>
  <c r="AE2" i="4"/>
  <c r="AI2" i="4"/>
  <c r="D2" i="4"/>
  <c r="H2" i="4"/>
  <c r="L2" i="4"/>
  <c r="P2" i="4"/>
  <c r="T2" i="4"/>
  <c r="X2" i="4"/>
  <c r="AB2" i="4"/>
  <c r="AF2" i="4"/>
  <c r="AJ2" i="4"/>
  <c r="F2" i="4"/>
  <c r="J2" i="4"/>
  <c r="N2" i="4"/>
  <c r="R2" i="4"/>
  <c r="V2" i="4"/>
  <c r="Z2" i="4"/>
  <c r="AD2" i="4"/>
  <c r="AH2" i="4"/>
  <c r="B2" i="4"/>
  <c r="C2" i="3"/>
  <c r="G2" i="3"/>
  <c r="K2" i="3"/>
  <c r="O2" i="3"/>
  <c r="S2" i="3"/>
  <c r="W2" i="3"/>
  <c r="AA2" i="3"/>
  <c r="AE2" i="3"/>
  <c r="AI2" i="3"/>
  <c r="E2" i="3"/>
  <c r="M2" i="3"/>
  <c r="Q2" i="3"/>
  <c r="Y2" i="3"/>
  <c r="AG2" i="3"/>
  <c r="F2" i="3"/>
  <c r="J2" i="3"/>
  <c r="N2" i="3"/>
  <c r="R2" i="3"/>
  <c r="V2" i="3"/>
  <c r="Z2" i="3"/>
  <c r="AD2" i="3"/>
  <c r="AH2" i="3"/>
  <c r="D2" i="3"/>
  <c r="H2" i="3"/>
  <c r="L2" i="3"/>
  <c r="P2" i="3"/>
  <c r="T2" i="3"/>
  <c r="X2" i="3"/>
  <c r="AB2" i="3"/>
  <c r="AF2" i="3"/>
  <c r="AJ2" i="3"/>
  <c r="I2" i="3"/>
  <c r="U2" i="3"/>
  <c r="AC2" i="3"/>
  <c r="AK2" i="3"/>
  <c r="B2" i="3"/>
  <c r="D6" i="4"/>
  <c r="H6" i="4"/>
  <c r="L6" i="4"/>
  <c r="P6" i="4"/>
  <c r="T6" i="4"/>
  <c r="X6" i="4"/>
  <c r="AB6" i="4"/>
  <c r="AF6" i="4"/>
  <c r="AJ6" i="4"/>
  <c r="R6" i="4"/>
  <c r="AD6" i="4"/>
  <c r="B6" i="4"/>
  <c r="C6" i="4"/>
  <c r="K6" i="4"/>
  <c r="S6" i="4"/>
  <c r="AA6" i="4"/>
  <c r="AI6" i="4"/>
  <c r="E6" i="4"/>
  <c r="I6" i="4"/>
  <c r="M6" i="4"/>
  <c r="Q6" i="4"/>
  <c r="U6" i="4"/>
  <c r="Y6" i="4"/>
  <c r="AC6" i="4"/>
  <c r="AG6" i="4"/>
  <c r="AK6" i="4"/>
  <c r="F6" i="4"/>
  <c r="J6" i="4"/>
  <c r="N6" i="4"/>
  <c r="V6" i="4"/>
  <c r="Z6" i="4"/>
  <c r="AH6" i="4"/>
  <c r="G6" i="4"/>
  <c r="O6" i="4"/>
  <c r="W6" i="4"/>
  <c r="AE6" i="4"/>
  <c r="D3" i="4"/>
  <c r="P3" i="4"/>
  <c r="AB3" i="4"/>
  <c r="AJ3" i="4"/>
  <c r="E3" i="4"/>
  <c r="I3" i="4"/>
  <c r="M3" i="4"/>
  <c r="Q3" i="4"/>
  <c r="U3" i="4"/>
  <c r="Y3" i="4"/>
  <c r="AC3" i="4"/>
  <c r="AG3" i="4"/>
  <c r="AK3" i="4"/>
  <c r="J3" i="4"/>
  <c r="N3" i="4"/>
  <c r="V3" i="4"/>
  <c r="AD3" i="4"/>
  <c r="B3" i="4"/>
  <c r="F3" i="4"/>
  <c r="R3" i="4"/>
  <c r="Z3" i="4"/>
  <c r="AH3" i="4"/>
  <c r="C3" i="4"/>
  <c r="G3" i="4"/>
  <c r="K3" i="4"/>
  <c r="O3" i="4"/>
  <c r="S3" i="4"/>
  <c r="W3" i="4"/>
  <c r="AA3" i="4"/>
  <c r="AE3" i="4"/>
  <c r="AI3" i="4"/>
  <c r="H3" i="4"/>
  <c r="L3" i="4"/>
  <c r="T3" i="4"/>
  <c r="X3" i="4"/>
  <c r="AF3" i="4"/>
  <c r="AK7" i="19"/>
  <c r="AJ7" i="19"/>
  <c r="AI7" i="19"/>
  <c r="AH7" i="19"/>
  <c r="AG7" i="19"/>
  <c r="AF7" i="19"/>
  <c r="AE7" i="19"/>
  <c r="AD7" i="19"/>
  <c r="AC7" i="19"/>
  <c r="AB7" i="19"/>
  <c r="AK7" i="13"/>
  <c r="AJ7" i="13"/>
  <c r="AI7" i="13"/>
  <c r="AH7" i="13"/>
  <c r="AG7" i="13"/>
  <c r="AF7" i="13"/>
  <c r="AE7" i="13"/>
  <c r="AD7" i="13"/>
  <c r="AC7" i="13"/>
  <c r="AB7" i="13"/>
  <c r="AK7" i="4"/>
  <c r="AJ7" i="4"/>
  <c r="AI7" i="4"/>
  <c r="AH7" i="4"/>
  <c r="AG7" i="4"/>
  <c r="AF7" i="4"/>
  <c r="AE7" i="4"/>
  <c r="AD7" i="4"/>
  <c r="AC7" i="4"/>
  <c r="AB7" i="4"/>
  <c r="AK7" i="12"/>
  <c r="AJ7" i="12"/>
  <c r="AI7" i="12"/>
  <c r="AH7" i="12"/>
  <c r="AG7" i="12"/>
  <c r="AF7" i="12"/>
  <c r="AE7" i="12"/>
  <c r="AD7" i="12"/>
  <c r="AC7" i="12"/>
  <c r="AB7" i="12"/>
  <c r="D3" i="3" l="1"/>
  <c r="H3" i="3"/>
  <c r="L3" i="3"/>
  <c r="P3" i="3"/>
  <c r="T3" i="3"/>
  <c r="X3" i="3"/>
  <c r="AB3" i="3"/>
  <c r="AF3" i="3"/>
  <c r="AJ3" i="3"/>
  <c r="F3" i="3"/>
  <c r="N3" i="3"/>
  <c r="V3" i="3"/>
  <c r="AD3" i="3"/>
  <c r="C3" i="3"/>
  <c r="G3" i="3"/>
  <c r="K3" i="3"/>
  <c r="O3" i="3"/>
  <c r="S3" i="3"/>
  <c r="AA3" i="3"/>
  <c r="AE3" i="3"/>
  <c r="AI3" i="3"/>
  <c r="E3" i="3"/>
  <c r="I3" i="3"/>
  <c r="M3" i="3"/>
  <c r="Q3" i="3"/>
  <c r="U3" i="3"/>
  <c r="Y3" i="3"/>
  <c r="AC3" i="3"/>
  <c r="AG3" i="3"/>
  <c r="AK3" i="3"/>
  <c r="J3" i="3"/>
  <c r="R3" i="3"/>
  <c r="Z3" i="3"/>
  <c r="AH3" i="3"/>
  <c r="B3" i="3"/>
  <c r="W3" i="3"/>
</calcChain>
</file>

<file path=xl/sharedStrings.xml><?xml version="1.0" encoding="utf-8"?>
<sst xmlns="http://schemas.openxmlformats.org/spreadsheetml/2006/main" count="229" uniqueCount="142">
  <si>
    <t>Sources:</t>
  </si>
  <si>
    <t>Year</t>
  </si>
  <si>
    <t>Passenger LDVs</t>
  </si>
  <si>
    <t>Freight LDVs</t>
  </si>
  <si>
    <t>Freight HDVs</t>
  </si>
  <si>
    <t>LDVs (passenger*miles)</t>
  </si>
  <si>
    <t>HDVs (passenger*miles)</t>
  </si>
  <si>
    <t>aircraft (passenger*miles)</t>
  </si>
  <si>
    <t>rail (passenger*miles)</t>
  </si>
  <si>
    <t>LDVs (freight ton*miles)</t>
  </si>
  <si>
    <t>HDVs (freight ton*miles)</t>
  </si>
  <si>
    <t>aircraft (freight ton*miles)</t>
  </si>
  <si>
    <t>rail (freight ton*miles)</t>
  </si>
  <si>
    <t>ships (freight ton*miles)</t>
  </si>
  <si>
    <t>aircraft (freight ton*miles/BTU)</t>
  </si>
  <si>
    <t>rail (freight ton*miles/BTU)</t>
  </si>
  <si>
    <t>ships (freight ton*miles/BTU)</t>
  </si>
  <si>
    <t>aircraft (passenger*miles/BTU)</t>
  </si>
  <si>
    <t>rail (passenger*miles/BTU)</t>
  </si>
  <si>
    <t>HDVs (passenger*miles/BTU)</t>
  </si>
  <si>
    <t>LDVs (passenger*miles/BTU)</t>
  </si>
  <si>
    <t>LDVs (freight ton*miles/BTU)</t>
  </si>
  <si>
    <t>HDVs (freight ton*miles/BTU)</t>
  </si>
  <si>
    <t>rail (not available)</t>
  </si>
  <si>
    <t>ships (not available)</t>
  </si>
  <si>
    <t>motorbikes (not used for freight)</t>
  </si>
  <si>
    <t>motorbikes (passenger*miles)</t>
  </si>
  <si>
    <t>motorbikes (not available)</t>
  </si>
  <si>
    <t>motorbikes (passenger*miles/BTU)</t>
  </si>
  <si>
    <t>VFP BAU Cargo Dist Transported</t>
  </si>
  <si>
    <t>VFP BAU New Cargo Dist Transported for Vehicles with Sales Data</t>
  </si>
  <si>
    <t>VFP BAU New Vehicle Fuel Economy</t>
  </si>
  <si>
    <t>Vehicle Type</t>
  </si>
  <si>
    <t>Indicator</t>
  </si>
  <si>
    <t>Value</t>
  </si>
  <si>
    <t>Source Doc</t>
  </si>
  <si>
    <t>Page</t>
  </si>
  <si>
    <t>passenger LDVs</t>
  </si>
  <si>
    <t>2014 veh*km</t>
  </si>
  <si>
    <t>Transport- activity results in 2015</t>
  </si>
  <si>
    <t>avg psgr/veh</t>
  </si>
  <si>
    <t>See "AVLo Average Vehicle Loading" variable</t>
  </si>
  <si>
    <t>2014 psgr*km</t>
  </si>
  <si>
    <t>international passenger HDVs</t>
  </si>
  <si>
    <t>2013 psgr*km</t>
  </si>
  <si>
    <t>Road transport in Poland in the years 2012 and 2013</t>
  </si>
  <si>
    <t>intra-national inter-city transit passengers</t>
  </si>
  <si>
    <t>2013 psgrs (trips)</t>
  </si>
  <si>
    <t>intra-national inter-city passenger HDVs</t>
  </si>
  <si>
    <t>2013 avg km/passenger</t>
  </si>
  <si>
    <t>urban buses</t>
  </si>
  <si>
    <t>2013 veh*km</t>
  </si>
  <si>
    <t>urban trams</t>
  </si>
  <si>
    <t>urban trolleybuses</t>
  </si>
  <si>
    <t>urban passenger HDVs</t>
  </si>
  <si>
    <t>sum of values above</t>
  </si>
  <si>
    <t>See "AVLo Average Vehicle Loading" variable (Local bus service column)</t>
  </si>
  <si>
    <t>urban HDVs</t>
  </si>
  <si>
    <t>passenger aircraft</t>
  </si>
  <si>
    <t>2015 psgr*km</t>
  </si>
  <si>
    <t>passenger rail</t>
  </si>
  <si>
    <t>inland waterways passenger ships</t>
  </si>
  <si>
    <t>coastal passenger ships</t>
  </si>
  <si>
    <t>passenger ships</t>
  </si>
  <si>
    <t>passenger motorbikes</t>
  </si>
  <si>
    <t>freight LDVs (weight &lt;3.5 tons)</t>
  </si>
  <si>
    <t>avg frgt ton/veh</t>
  </si>
  <si>
    <t>Max allowable LDV weight is about 2.5 tons.  Total weight of vehicle + cargo can't exceed 3.5 tons without requiring the drive to have a commercial trucking license (which most LDV truck owners do not have).  We assume the average cargo carried is about 1 ton.</t>
  </si>
  <si>
    <t>2014 frgt ton*km</t>
  </si>
  <si>
    <t>freight HDVs (weight &gt;3.5 tons)</t>
  </si>
  <si>
    <t>avg frgt tons/veh</t>
  </si>
  <si>
    <t>freight aircraft</t>
  </si>
  <si>
    <t>2015 frgt ton*km</t>
  </si>
  <si>
    <t>freight rail</t>
  </si>
  <si>
    <t>inland waterways freight ships</t>
  </si>
  <si>
    <t>maritime freight ships</t>
  </si>
  <si>
    <t>freight ships</t>
  </si>
  <si>
    <t>Poland Projections</t>
  </si>
  <si>
    <t>Population (people)</t>
  </si>
  <si>
    <t>GDP (US$)</t>
  </si>
  <si>
    <t>Per Capita GDP</t>
  </si>
  <si>
    <t>U.S. Projections</t>
  </si>
  <si>
    <t>Poland-to-U.S. Ratios</t>
  </si>
  <si>
    <t>ships (passenger*miles)</t>
  </si>
  <si>
    <t>ships (passenger*miles/BTU)</t>
  </si>
  <si>
    <t>LDVs (not available)</t>
  </si>
  <si>
    <t>HDVs (not available)</t>
  </si>
  <si>
    <t>aircraft (not available)</t>
  </si>
  <si>
    <t>Table II.T.3. Energy consumption by motor vehicles – the reference scenario</t>
  </si>
  <si>
    <t>Cars</t>
  </si>
  <si>
    <t>Motor vehicles below 3.5 tonnes</t>
  </si>
  <si>
    <t>Motor vehicles above 3.5t</t>
  </si>
  <si>
    <t>Total energy
consumption,
Mtoe</t>
  </si>
  <si>
    <t>Diesel engines
(share)</t>
  </si>
  <si>
    <t>Fuel consumption, l/100 km</t>
  </si>
  <si>
    <t>Source: Own elaboration</t>
  </si>
  <si>
    <t>BTU / gal gasoline</t>
  </si>
  <si>
    <t>BTU / gal diesel</t>
  </si>
  <si>
    <t>Liters / gal</t>
  </si>
  <si>
    <t>miles / km</t>
  </si>
  <si>
    <t>l/100 km</t>
  </si>
  <si>
    <t>BTU/100 km</t>
  </si>
  <si>
    <t>BTU/mile</t>
  </si>
  <si>
    <t>diesel share</t>
  </si>
  <si>
    <t>BTU/psgr*mile</t>
  </si>
  <si>
    <t>psgr*mile/BTU</t>
  </si>
  <si>
    <t>gal/100 km</t>
  </si>
  <si>
    <t>BTU/km</t>
  </si>
  <si>
    <t>psgr/veh</t>
  </si>
  <si>
    <t>frgt ton/veh</t>
  </si>
  <si>
    <t>BTU/frgt ton*mile</t>
  </si>
  <si>
    <t>frgt ton*mile/BTU</t>
  </si>
  <si>
    <t>Central Statistical Office of Poland</t>
  </si>
  <si>
    <t>Road Transport in Poland in the Years 2012, 2013</t>
  </si>
  <si>
    <t>http://stat.gov.pl/download/gfx/portalinformacyjny/en/defaultaktualnosci/3323/5/3/1/road_transport_in_poland_in_the_years_2012-2013.pdf</t>
  </si>
  <si>
    <t>See "Poland Veh Usage" tab for specific page numbers</t>
  </si>
  <si>
    <t>Historical On-Road Vehicle Usage</t>
  </si>
  <si>
    <t>Historical Off-Road Vehicle Usage</t>
  </si>
  <si>
    <t>Transport - activity results in 2015</t>
  </si>
  <si>
    <t>http://stat.gov.pl/download/gfx/portalinformacyjny/en/defaultaktualnosci/3323/6/11/1/transport_activity_results_in_2015.pdf</t>
  </si>
  <si>
    <t>Efficiency Projections for Other Vehicle Types</t>
  </si>
  <si>
    <t>Using data from U.S. model v1.2.0 - see that model's version of this variable for sources and calcs</t>
  </si>
  <si>
    <t>Scaling Factors</t>
  </si>
  <si>
    <t>See "scaling-factors.xlsx" in InputData for source information</t>
  </si>
  <si>
    <t>Notes</t>
  </si>
  <si>
    <t>No data are available for "VFP BAU New Cargo Dist Transported for Vehicles with Sales Data"</t>
  </si>
  <si>
    <t>so we leave this variable blank and allow the model to apply a lifetime-based estimate.</t>
  </si>
  <si>
    <t>freight ships adjusted by the ratio of passenger rail to freight rail.</t>
  </si>
  <si>
    <t>VFP BAU New Vehicle Fuel Economy uses U.S. data where Polish data are not available.</t>
  </si>
  <si>
    <t>U.S. data for passenger ships use a different unit than Polish passenger ship data, so we estimate using</t>
  </si>
  <si>
    <t>http://www.theicct.org/sites/default/files/publications/ICCT_HDV_FC_lit-review_20150209.pdf</t>
  </si>
  <si>
    <t>Fuel Economy Projections for Passenger LDVs and Freight LDVs</t>
  </si>
  <si>
    <t>Fuel Economy Projections for Passenger Freight HDVs</t>
  </si>
  <si>
    <t>International Council on Climate Change</t>
  </si>
  <si>
    <t>LITERATURE REVIEW: REAL-WORLD FUEL CONSUMPTION OF HEAVY-DUTY VEHICLES IN THE UNITED STATES, CHINA, AND THE EUROPEAN UNION</t>
  </si>
  <si>
    <t>P. 21, Section 4.3</t>
  </si>
  <si>
    <t>European Commission</t>
  </si>
  <si>
    <t>Road transport: Reducing CO2 emissions from vehicles</t>
  </si>
  <si>
    <t>https://ec.europa.eu/clima/policies/transport/vehicles/index_en.htm</t>
  </si>
  <si>
    <t>Cars link and Vans link</t>
  </si>
  <si>
    <t xml:space="preserve">No HDV standards exist in the EU so we use the average fleet wide fuel economy as the BAU fuel economy in </t>
  </si>
  <si>
    <t>future years. ICCT analysis also shows that the average fuel economy has barely changed in the past decade.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</si>
</sst>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E+00"/>
    <numFmt numFmtId="166" formatCode="#,##0.0"/>
    <numFmt numFmtId="167" formatCode="###0.00_)"/>
    <numFmt numFmtId="168" formatCode="#,##0_)"/>
    <numFmt numFmtId="169" formatCode="0.0000"/>
    <numFmt numFmtId="170" formatCode="0.0;;"/>
    <numFmt numFmtId="171" formatCode="0.0"/>
    <numFmt numFmtId="172" formatCode="_(* #,##0.0_);_(* \(#,##0.0\);_(* &quot;-&quot;??_);_(@_)"/>
    <numFmt numFmtId="173" formatCode="0.0_W"/>
    <numFmt numFmtId="174" formatCode="_-* #,##0.00\ _D_M_-;\-* #,##0.00\ _D_M_-;_-* &quot;-&quot;??\ _D_M_-;_-@_-"/>
    <numFmt numFmtId="175" formatCode="0.0_)"/>
    <numFmt numFmtId="176" formatCode="_-* #,##0.00\ _z_ł_-;\-* #,##0.00\ _z_ł_-;_-* &quot;-&quot;??\ _z_ł_-;_-@_-"/>
    <numFmt numFmtId="177" formatCode="_-* #,##0.00_р_._-;\-* #,##0.00_р_._-;_-* &quot;-&quot;??_р_._-;_-@_-"/>
    <numFmt numFmtId="178" formatCode="#,##0.00_);\-#,##0.00_);\-_)"/>
    <numFmt numFmtId="179" formatCode="#,##0.0000"/>
    <numFmt numFmtId="180" formatCode="mmm\-yyyy"/>
    <numFmt numFmtId="181" formatCode="mmm\ dd\,\ yyyy"/>
    <numFmt numFmtId="182" formatCode="yyyy"/>
    <numFmt numFmtId="183" formatCode="#,##0.0_);\-#,##0.0_);\-_)"/>
    <numFmt numFmtId="184" formatCode="_-* #,##0\ &quot;DM&quot;_-;\-* #,##0\ &quot;DM&quot;_-;_-* &quot;-&quot;\ &quot;DM&quot;_-;_-@_-"/>
    <numFmt numFmtId="185" formatCode="_-* #,##0.00\ &quot;DM&quot;_-;\-* #,##0.00\ &quot;DM&quot;_-;_-* &quot;-&quot;??\ &quot;DM&quot;_-;_-@_-"/>
  </numFmts>
  <fonts count="10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name val="Helv"/>
      <family val="2"/>
    </font>
    <font>
      <sz val="10"/>
      <name val="Arial"/>
      <family val="2"/>
    </font>
    <font>
      <sz val="10"/>
      <name val="Helv"/>
      <family val="2"/>
    </font>
    <font>
      <vertAlign val="superscript"/>
      <sz val="12"/>
      <name val="Helv"/>
      <family val="2"/>
    </font>
    <font>
      <b/>
      <sz val="9"/>
      <name val="Arial"/>
      <family val="2"/>
    </font>
    <font>
      <sz val="8"/>
      <name val="Helv"/>
      <family val="2"/>
    </font>
    <font>
      <b/>
      <sz val="14"/>
      <name val="Helv"/>
    </font>
    <font>
      <b/>
      <sz val="10"/>
      <name val="Helv"/>
    </font>
    <font>
      <sz val="10"/>
      <name val="Helv"/>
    </font>
    <font>
      <vertAlign val="superscript"/>
      <sz val="12"/>
      <name val="Helv"/>
    </font>
    <font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Helv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9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38"/>
    </font>
    <font>
      <b/>
      <sz val="14"/>
      <name val="Calibri"/>
      <family val="2"/>
      <charset val="238"/>
      <scheme val="minor"/>
    </font>
    <font>
      <b/>
      <sz val="9"/>
      <color rgb="FFFFFFFF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name val="Times New Roman"/>
      <family val="1"/>
    </font>
    <font>
      <sz val="11"/>
      <name val="Arial"/>
      <family val="2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10"/>
      <name val="Arial Cyr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12"/>
      <name val="Arial MT"/>
      <family val="2"/>
    </font>
    <font>
      <sz val="1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ourier"/>
      <family val="3"/>
    </font>
    <font>
      <b/>
      <sz val="14"/>
      <name val="CG Times (WN)"/>
      <family val="1"/>
    </font>
    <font>
      <sz val="8"/>
      <color indexed="8"/>
      <name val="Arial MT"/>
      <family val="2"/>
    </font>
    <font>
      <b/>
      <sz val="9"/>
      <color indexed="18"/>
      <name val="Arial"/>
      <family val="2"/>
    </font>
    <font>
      <sz val="11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  <charset val="238"/>
      <scheme val="major"/>
    </font>
    <font>
      <sz val="10"/>
      <name val="Arial Cyr"/>
      <charset val="204"/>
    </font>
    <font>
      <b/>
      <sz val="12"/>
      <name val="Times New Roman"/>
      <family val="1"/>
    </font>
    <font>
      <u/>
      <sz val="11"/>
      <color theme="10"/>
      <name val="Calibri"/>
      <family val="2"/>
      <charset val="238"/>
      <scheme val="minor"/>
    </font>
    <font>
      <b/>
      <sz val="12"/>
      <color indexed="8"/>
      <name val="Times New Roman"/>
      <family val="1"/>
    </font>
    <font>
      <sz val="10"/>
      <name val="Arial CE"/>
      <charset val="238"/>
    </font>
    <font>
      <sz val="8"/>
      <name val="Helvetica"/>
      <family val="2"/>
    </font>
    <font>
      <sz val="10"/>
      <name val="Verdana"/>
      <family val="2"/>
    </font>
    <font>
      <sz val="11"/>
      <color theme="1"/>
      <name val="Czcionka tekstu podstawowego"/>
      <family val="2"/>
      <charset val="204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b/>
      <sz val="12"/>
      <color indexed="18"/>
      <name val="Arial"/>
      <family val="2"/>
    </font>
    <font>
      <sz val="8"/>
      <color indexed="15"/>
      <name val="Arial MT"/>
      <family val="2"/>
    </font>
    <font>
      <sz val="12"/>
      <color indexed="8"/>
      <name val="TimesNewRomanPS"/>
    </font>
  </fonts>
  <fills count="7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31"/>
        <bgColor indexed="31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 style="medium">
        <color rgb="FF4F81BD"/>
      </right>
      <top/>
      <bottom style="medium">
        <color rgb="FF95B3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7">
      <alignment horizontal="left"/>
    </xf>
    <xf numFmtId="167" fontId="8" fillId="0" borderId="7" applyNumberFormat="0" applyFill="0">
      <alignment horizontal="right"/>
    </xf>
    <xf numFmtId="0" fontId="9" fillId="0" borderId="0">
      <alignment horizontal="right"/>
    </xf>
    <xf numFmtId="0" fontId="11" fillId="0" borderId="0">
      <alignment horizontal="left"/>
    </xf>
    <xf numFmtId="0" fontId="12" fillId="0" borderId="0">
      <alignment horizontal="left" vertical="top"/>
    </xf>
    <xf numFmtId="167" fontId="14" fillId="0" borderId="7" applyNumberFormat="0" applyFill="0">
      <alignment horizontal="right"/>
    </xf>
    <xf numFmtId="0" fontId="15" fillId="0" borderId="0">
      <alignment horizontal="right"/>
    </xf>
    <xf numFmtId="43" fontId="16" fillId="0" borderId="0" applyFont="0" applyFill="0" applyBorder="0" applyAlignment="0" applyProtection="0"/>
    <xf numFmtId="0" fontId="20" fillId="0" borderId="0">
      <alignment horizontal="left"/>
    </xf>
    <xf numFmtId="0" fontId="18" fillId="0" borderId="0"/>
    <xf numFmtId="0" fontId="18" fillId="0" borderId="12" applyNumberFormat="0" applyProtection="0">
      <alignment wrapText="1"/>
    </xf>
    <xf numFmtId="0" fontId="19" fillId="0" borderId="10" applyNumberFormat="0" applyProtection="0">
      <alignment wrapText="1"/>
    </xf>
    <xf numFmtId="0" fontId="18" fillId="0" borderId="11" applyNumberFormat="0" applyFont="0" applyProtection="0">
      <alignment wrapText="1"/>
    </xf>
    <xf numFmtId="0" fontId="19" fillId="0" borderId="9" applyNumberFormat="0" applyProtection="0">
      <alignment wrapText="1"/>
    </xf>
    <xf numFmtId="0" fontId="18" fillId="0" borderId="0" applyNumberFormat="0" applyFill="0" applyBorder="0" applyAlignment="0" applyProtection="0"/>
    <xf numFmtId="0" fontId="17" fillId="0" borderId="0" applyNumberFormat="0" applyProtection="0">
      <alignment horizontal="left"/>
    </xf>
    <xf numFmtId="0" fontId="24" fillId="0" borderId="0"/>
    <xf numFmtId="43" fontId="16" fillId="0" borderId="0" applyFont="0" applyFill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22" borderId="0" applyNumberFormat="0" applyBorder="0" applyAlignment="0" applyProtection="0"/>
    <xf numFmtId="0" fontId="27" fillId="6" borderId="0" applyNumberFormat="0" applyBorder="0" applyAlignment="0" applyProtection="0"/>
    <xf numFmtId="0" fontId="28" fillId="23" borderId="14" applyNumberFormat="0" applyAlignment="0" applyProtection="0"/>
    <xf numFmtId="0" fontId="29" fillId="24" borderId="15" applyNumberFormat="0" applyAlignment="0" applyProtection="0"/>
    <xf numFmtId="0" fontId="30" fillId="0" borderId="0">
      <alignment horizontal="center" vertical="center" wrapText="1"/>
    </xf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1" fillId="0" borderId="0">
      <alignment horizontal="left" vertical="center" wrapText="1"/>
    </xf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32" fillId="0" borderId="7">
      <alignment horizontal="right" vertical="center"/>
    </xf>
    <xf numFmtId="49" fontId="15" fillId="0" borderId="7">
      <alignment horizontal="left" vertical="center"/>
    </xf>
    <xf numFmtId="167" fontId="14" fillId="0" borderId="7" applyNumberFormat="0" applyFill="0">
      <alignment horizontal="right"/>
    </xf>
    <xf numFmtId="0" fontId="33" fillId="0" borderId="0" applyNumberFormat="0" applyFill="0" applyBorder="0" applyAlignment="0" applyProtection="0"/>
    <xf numFmtId="0" fontId="34" fillId="7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13" fillId="0" borderId="7">
      <alignment horizontal="left"/>
    </xf>
    <xf numFmtId="0" fontId="38" fillId="0" borderId="19">
      <alignment horizontal="right" vertical="center"/>
    </xf>
    <xf numFmtId="0" fontId="39" fillId="0" borderId="7">
      <alignment horizontal="left" vertical="center"/>
    </xf>
    <xf numFmtId="0" fontId="14" fillId="0" borderId="7">
      <alignment horizontal="left" vertical="center"/>
    </xf>
    <xf numFmtId="0" fontId="13" fillId="0" borderId="7">
      <alignment horizontal="left"/>
    </xf>
    <xf numFmtId="0" fontId="13" fillId="25" borderId="0">
      <alignment horizontal="centerContinuous" wrapText="1"/>
    </xf>
    <xf numFmtId="49" fontId="13" fillId="25" borderId="8">
      <alignment horizontal="left" vertical="center"/>
    </xf>
    <xf numFmtId="0" fontId="13" fillId="25" borderId="0">
      <alignment horizontal="centerContinuous" vertical="center" wrapText="1"/>
    </xf>
    <xf numFmtId="0" fontId="40" fillId="0" borderId="0" applyNumberFormat="0" applyFill="0" applyBorder="0" applyAlignment="0" applyProtection="0">
      <alignment vertical="top"/>
      <protection locked="0"/>
    </xf>
    <xf numFmtId="0" fontId="41" fillId="10" borderId="14" applyNumberFormat="0" applyAlignment="0" applyProtection="0"/>
    <xf numFmtId="0" fontId="42" fillId="0" borderId="20" applyNumberFormat="0" applyFill="0" applyAlignment="0" applyProtection="0"/>
    <xf numFmtId="0" fontId="43" fillId="26" borderId="0" applyNumberFormat="0" applyBorder="0" applyAlignment="0" applyProtection="0"/>
    <xf numFmtId="0" fontId="16" fillId="0" borderId="0"/>
    <xf numFmtId="0" fontId="16" fillId="0" borderId="0"/>
    <xf numFmtId="0" fontId="7" fillId="0" borderId="0"/>
    <xf numFmtId="0" fontId="44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4" borderId="13" applyNumberFormat="0" applyFont="0" applyAlignment="0" applyProtection="0"/>
    <xf numFmtId="0" fontId="7" fillId="27" borderId="21" applyNumberFormat="0" applyFont="0" applyAlignment="0" applyProtection="0"/>
    <xf numFmtId="0" fontId="45" fillId="23" borderId="22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32" fillId="0" borderId="0">
      <alignment horizontal="left" vertical="center"/>
    </xf>
    <xf numFmtId="0" fontId="30" fillId="0" borderId="0">
      <alignment horizontal="left" vertical="center"/>
    </xf>
    <xf numFmtId="0" fontId="20" fillId="0" borderId="0">
      <alignment horizontal="right"/>
    </xf>
    <xf numFmtId="49" fontId="20" fillId="0" borderId="0">
      <alignment horizontal="center"/>
    </xf>
    <xf numFmtId="49" fontId="32" fillId="0" borderId="0">
      <alignment horizontal="left" vertical="center"/>
    </xf>
    <xf numFmtId="49" fontId="15" fillId="0" borderId="7">
      <alignment horizontal="left"/>
    </xf>
    <xf numFmtId="167" fontId="32" fillId="0" borderId="0" applyNumberFormat="0">
      <alignment horizontal="right"/>
    </xf>
    <xf numFmtId="0" fontId="38" fillId="28" borderId="0">
      <alignment horizontal="centerContinuous" vertical="center" wrapText="1"/>
    </xf>
    <xf numFmtId="0" fontId="38" fillId="0" borderId="23">
      <alignment horizontal="left" vertical="center"/>
    </xf>
    <xf numFmtId="0" fontId="46" fillId="0" borderId="0" applyNumberFormat="0" applyFill="0" applyBorder="0" applyAlignment="0" applyProtection="0"/>
    <xf numFmtId="0" fontId="13" fillId="0" borderId="0">
      <alignment horizontal="left"/>
    </xf>
    <xf numFmtId="0" fontId="31" fillId="0" borderId="0">
      <alignment horizontal="left"/>
    </xf>
    <xf numFmtId="0" fontId="14" fillId="0" borderId="0">
      <alignment horizontal="left"/>
    </xf>
    <xf numFmtId="0" fontId="31" fillId="0" borderId="0">
      <alignment horizontal="left"/>
    </xf>
    <xf numFmtId="0" fontId="14" fillId="0" borderId="0">
      <alignment horizontal="left"/>
    </xf>
    <xf numFmtId="0" fontId="47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32" fillId="0" borderId="7">
      <alignment horizontal="left"/>
    </xf>
    <xf numFmtId="0" fontId="38" fillId="0" borderId="19">
      <alignment horizontal="left"/>
    </xf>
    <xf numFmtId="0" fontId="13" fillId="0" borderId="0">
      <alignment horizontal="left" vertical="center"/>
    </xf>
    <xf numFmtId="49" fontId="20" fillId="0" borderId="7">
      <alignment horizontal="left"/>
    </xf>
    <xf numFmtId="9" fontId="16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4" fontId="68" fillId="0" borderId="0"/>
    <xf numFmtId="0" fontId="69" fillId="0" borderId="0"/>
    <xf numFmtId="0" fontId="70" fillId="0" borderId="0" applyFill="0" applyBorder="0">
      <alignment vertical="center"/>
    </xf>
    <xf numFmtId="170" fontId="70" fillId="0" borderId="0" applyFill="0" applyBorder="0">
      <alignment horizontal="right" vertical="center"/>
    </xf>
    <xf numFmtId="164" fontId="70" fillId="0" borderId="0" applyFill="0" applyBorder="0">
      <alignment horizontal="right" vertical="center"/>
    </xf>
    <xf numFmtId="0" fontId="71" fillId="0" borderId="38" applyFill="0" applyBorder="0">
      <alignment vertical="center"/>
    </xf>
    <xf numFmtId="0" fontId="7" fillId="0" borderId="0" applyNumberFormat="0" applyFill="0" applyBorder="0" applyAlignment="0" applyProtection="0"/>
    <xf numFmtId="0" fontId="16" fillId="36" borderId="0" applyNumberFormat="0" applyBorder="0" applyAlignment="0" applyProtection="0"/>
    <xf numFmtId="0" fontId="16" fillId="40" borderId="0" applyNumberFormat="0" applyBorder="0" applyAlignment="0" applyProtection="0"/>
    <xf numFmtId="0" fontId="16" fillId="44" borderId="0" applyNumberFormat="0" applyBorder="0" applyAlignment="0" applyProtection="0"/>
    <xf numFmtId="0" fontId="16" fillId="48" borderId="0" applyNumberFormat="0" applyBorder="0" applyAlignment="0" applyProtection="0"/>
    <xf numFmtId="0" fontId="16" fillId="52" borderId="0" applyNumberFormat="0" applyBorder="0" applyAlignment="0" applyProtection="0"/>
    <xf numFmtId="0" fontId="16" fillId="56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49" fontId="68" fillId="0" borderId="39" applyNumberFormat="0" applyFont="0" applyFill="0" applyBorder="0" applyProtection="0">
      <alignment horizontal="left" vertical="center" indent="2"/>
    </xf>
    <xf numFmtId="0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5" borderId="0" applyNumberFormat="0" applyBorder="0" applyAlignment="0" applyProtection="0"/>
    <xf numFmtId="0" fontId="16" fillId="49" borderId="0" applyNumberFormat="0" applyBorder="0" applyAlignment="0" applyProtection="0"/>
    <xf numFmtId="0" fontId="16" fillId="53" borderId="0" applyNumberFormat="0" applyBorder="0" applyAlignment="0" applyProtection="0"/>
    <xf numFmtId="0" fontId="16" fillId="57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49" fontId="68" fillId="0" borderId="40" applyNumberFormat="0" applyFont="0" applyFill="0" applyBorder="0" applyProtection="0">
      <alignment horizontal="left" vertical="center" indent="5"/>
    </xf>
    <xf numFmtId="0" fontId="62" fillId="38" borderId="0" applyNumberFormat="0" applyBorder="0" applyAlignment="0" applyProtection="0"/>
    <xf numFmtId="0" fontId="62" fillId="42" borderId="0" applyNumberFormat="0" applyBorder="0" applyAlignment="0" applyProtection="0"/>
    <xf numFmtId="0" fontId="62" fillId="46" borderId="0" applyNumberFormat="0" applyBorder="0" applyAlignment="0" applyProtection="0"/>
    <xf numFmtId="0" fontId="62" fillId="50" borderId="0" applyNumberFormat="0" applyBorder="0" applyAlignment="0" applyProtection="0"/>
    <xf numFmtId="0" fontId="62" fillId="54" borderId="0" applyNumberFormat="0" applyBorder="0" applyAlignment="0" applyProtection="0"/>
    <xf numFmtId="0" fontId="62" fillId="58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7" fillId="0" borderId="0" applyNumberFormat="0" applyFill="0" applyBorder="0" applyAlignment="0" applyProtection="0"/>
    <xf numFmtId="0" fontId="72" fillId="0" borderId="0"/>
    <xf numFmtId="0" fontId="73" fillId="61" borderId="0" applyBorder="0" applyAlignment="0"/>
    <xf numFmtId="0" fontId="68" fillId="61" borderId="0" applyBorder="0">
      <alignment horizontal="right" vertical="center"/>
    </xf>
    <xf numFmtId="4" fontId="68" fillId="62" borderId="0" applyBorder="0">
      <alignment horizontal="right" vertical="center"/>
    </xf>
    <xf numFmtId="4" fontId="68" fillId="62" borderId="0" applyBorder="0">
      <alignment horizontal="right" vertical="center"/>
    </xf>
    <xf numFmtId="0" fontId="74" fillId="62" borderId="39">
      <alignment horizontal="right" vertical="center"/>
    </xf>
    <xf numFmtId="0" fontId="75" fillId="62" borderId="39">
      <alignment horizontal="right" vertical="center"/>
    </xf>
    <xf numFmtId="0" fontId="74" fillId="63" borderId="39">
      <alignment horizontal="right" vertical="center"/>
    </xf>
    <xf numFmtId="0" fontId="74" fillId="63" borderId="39">
      <alignment horizontal="right" vertical="center"/>
    </xf>
    <xf numFmtId="0" fontId="74" fillId="63" borderId="41">
      <alignment horizontal="right" vertical="center"/>
    </xf>
    <xf numFmtId="0" fontId="74" fillId="63" borderId="40">
      <alignment horizontal="right" vertical="center"/>
    </xf>
    <xf numFmtId="0" fontId="74" fillId="63" borderId="42">
      <alignment horizontal="right" vertical="center"/>
    </xf>
    <xf numFmtId="0" fontId="62" fillId="35" borderId="0" applyNumberFormat="0" applyBorder="0" applyAlignment="0" applyProtection="0"/>
    <xf numFmtId="0" fontId="62" fillId="39" borderId="0" applyNumberFormat="0" applyBorder="0" applyAlignment="0" applyProtection="0"/>
    <xf numFmtId="0" fontId="62" fillId="43" borderId="0" applyNumberFormat="0" applyBorder="0" applyAlignment="0" applyProtection="0"/>
    <xf numFmtId="0" fontId="62" fillId="47" borderId="0" applyNumberFormat="0" applyBorder="0" applyAlignment="0" applyProtection="0"/>
    <xf numFmtId="0" fontId="62" fillId="51" borderId="0" applyNumberFormat="0" applyBorder="0" applyAlignment="0" applyProtection="0"/>
    <xf numFmtId="0" fontId="62" fillId="55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22" borderId="0" applyNumberFormat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5" fillId="23" borderId="22" applyNumberFormat="0" applyAlignment="0" applyProtection="0"/>
    <xf numFmtId="0" fontId="28" fillId="23" borderId="14" applyNumberFormat="0" applyAlignment="0" applyProtection="0"/>
    <xf numFmtId="0" fontId="76" fillId="0" borderId="0"/>
    <xf numFmtId="4" fontId="73" fillId="0" borderId="43" applyFill="0" applyBorder="0" applyProtection="0">
      <alignment horizontal="right" vertical="center"/>
    </xf>
    <xf numFmtId="0" fontId="77" fillId="0" borderId="0"/>
    <xf numFmtId="0" fontId="78" fillId="0" borderId="0"/>
    <xf numFmtId="0" fontId="79" fillId="0" borderId="0">
      <alignment horizontal="right"/>
    </xf>
    <xf numFmtId="0" fontId="80" fillId="0" borderId="0"/>
    <xf numFmtId="0" fontId="81" fillId="0" borderId="0"/>
    <xf numFmtId="0" fontId="82" fillId="0" borderId="0"/>
    <xf numFmtId="0" fontId="83" fillId="0" borderId="44" applyNumberFormat="0" applyAlignment="0"/>
    <xf numFmtId="0" fontId="84" fillId="0" borderId="0" applyAlignment="0">
      <alignment horizontal="left"/>
    </xf>
    <xf numFmtId="0" fontId="84" fillId="0" borderId="0">
      <alignment horizontal="right"/>
    </xf>
    <xf numFmtId="164" fontId="84" fillId="0" borderId="0">
      <alignment horizontal="right"/>
    </xf>
    <xf numFmtId="171" fontId="85" fillId="0" borderId="0">
      <alignment horizontal="right"/>
    </xf>
    <xf numFmtId="0" fontId="86" fillId="0" borderId="0"/>
    <xf numFmtId="0" fontId="87" fillId="0" borderId="0">
      <alignment horizontal="centerContinuous"/>
    </xf>
    <xf numFmtId="0" fontId="87" fillId="0" borderId="0"/>
    <xf numFmtId="37" fontId="87" fillId="64" borderId="0"/>
    <xf numFmtId="0" fontId="87" fillId="0" borderId="0"/>
    <xf numFmtId="0" fontId="88" fillId="0" borderId="0">
      <alignment horizontal="centerContinuous"/>
    </xf>
    <xf numFmtId="0" fontId="89" fillId="65" borderId="0"/>
    <xf numFmtId="1" fontId="90" fillId="0" borderId="6">
      <alignment vertical="top"/>
    </xf>
    <xf numFmtId="3" fontId="63" fillId="0" borderId="0" applyFont="0" applyFill="0" applyBorder="0" applyAlignment="0" applyProtection="0"/>
    <xf numFmtId="0" fontId="14" fillId="0" borderId="0"/>
    <xf numFmtId="0" fontId="14" fillId="0" borderId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3" fontId="63" fillId="0" borderId="0" applyFont="0" applyFill="0" applyBorder="0" applyAlignment="0" applyProtection="0"/>
    <xf numFmtId="0" fontId="74" fillId="0" borderId="0" applyNumberFormat="0">
      <alignment horizontal="right"/>
    </xf>
    <xf numFmtId="172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0" fontId="68" fillId="63" borderId="45">
      <alignment horizontal="left" vertical="center" wrapText="1" indent="2"/>
    </xf>
    <xf numFmtId="0" fontId="68" fillId="0" borderId="45">
      <alignment horizontal="left" vertical="center" wrapText="1" indent="2"/>
    </xf>
    <xf numFmtId="0" fontId="68" fillId="62" borderId="40">
      <alignment horizontal="left" vertical="center"/>
    </xf>
    <xf numFmtId="0" fontId="55" fillId="32" borderId="27" applyNumberFormat="0" applyAlignment="0" applyProtection="0"/>
    <xf numFmtId="0" fontId="56" fillId="33" borderId="28" applyNumberFormat="0" applyAlignment="0" applyProtection="0"/>
    <xf numFmtId="3" fontId="32" fillId="0" borderId="7" applyAlignment="0">
      <alignment horizontal="right" vertical="center"/>
    </xf>
    <xf numFmtId="3" fontId="32" fillId="0" borderId="7" applyAlignment="0">
      <alignment horizontal="right" vertical="center"/>
    </xf>
    <xf numFmtId="168" fontId="32" fillId="0" borderId="7">
      <alignment horizontal="right" vertical="center"/>
    </xf>
    <xf numFmtId="168" fontId="32" fillId="0" borderId="7">
      <alignment horizontal="right" vertical="center"/>
    </xf>
    <xf numFmtId="168" fontId="32" fillId="0" borderId="7">
      <alignment horizontal="right" vertical="center"/>
    </xf>
    <xf numFmtId="49" fontId="15" fillId="0" borderId="7">
      <alignment horizontal="left" vertical="center"/>
    </xf>
    <xf numFmtId="49" fontId="15" fillId="0" borderId="7">
      <alignment horizontal="left" vertical="center"/>
    </xf>
    <xf numFmtId="49" fontId="15" fillId="0" borderId="7">
      <alignment horizontal="left" vertical="center"/>
    </xf>
    <xf numFmtId="173" fontId="14" fillId="0" borderId="7">
      <alignment horizontal="right"/>
    </xf>
    <xf numFmtId="173" fontId="14" fillId="0" borderId="7">
      <alignment horizontal="right"/>
    </xf>
    <xf numFmtId="173" fontId="14" fillId="0" borderId="7">
      <alignment horizontal="right"/>
    </xf>
    <xf numFmtId="173" fontId="14" fillId="0" borderId="7">
      <alignment horizontal="right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87" fillId="0" borderId="46"/>
    <xf numFmtId="175" fontId="87" fillId="66" borderId="0">
      <alignment horizontal="right"/>
    </xf>
    <xf numFmtId="0" fontId="53" fillId="30" borderId="0" applyNumberFormat="0" applyBorder="0" applyAlignment="0" applyProtection="0"/>
    <xf numFmtId="0" fontId="74" fillId="0" borderId="47">
      <alignment horizontal="left" vertical="top" wrapText="1"/>
    </xf>
    <xf numFmtId="176" fontId="9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77" fontId="92" fillId="0" borderId="0" applyFont="0" applyFill="0" applyBorder="0" applyAlignment="0" applyProtection="0"/>
    <xf numFmtId="177" fontId="92" fillId="0" borderId="0" applyFont="0" applyFill="0" applyBorder="0" applyAlignment="0" applyProtection="0"/>
    <xf numFmtId="177" fontId="92" fillId="0" borderId="0" applyFont="0" applyFill="0" applyBorder="0" applyAlignment="0" applyProtection="0"/>
    <xf numFmtId="176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63" fillId="0" borderId="0" applyFont="0" applyFill="0" applyBorder="0" applyAlignment="0" applyProtection="0"/>
    <xf numFmtId="176" fontId="9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76" fontId="93" fillId="0" borderId="0" applyFont="0" applyFill="0" applyBorder="0" applyAlignment="0" applyProtection="0"/>
    <xf numFmtId="0" fontId="41" fillId="10" borderId="14" applyNumberFormat="0" applyAlignment="0" applyProtection="0"/>
    <xf numFmtId="0" fontId="95" fillId="0" borderId="5"/>
    <xf numFmtId="0" fontId="47" fillId="0" borderId="24" applyNumberFormat="0" applyFill="0" applyAlignment="0" applyProtection="0"/>
    <xf numFmtId="0" fontId="33" fillId="0" borderId="0" applyNumberFormat="0" applyFill="0" applyBorder="0" applyAlignment="0" applyProtection="0"/>
    <xf numFmtId="0" fontId="87" fillId="0" borderId="48"/>
    <xf numFmtId="0" fontId="87" fillId="0" borderId="48"/>
    <xf numFmtId="0" fontId="87" fillId="0" borderId="48"/>
    <xf numFmtId="0" fontId="87" fillId="0" borderId="48"/>
    <xf numFmtId="2" fontId="63" fillId="0" borderId="0" applyFont="0" applyFill="0" applyBorder="0" applyAlignment="0" applyProtection="0"/>
    <xf numFmtId="2" fontId="63" fillId="0" borderId="0" applyFont="0" applyFill="0" applyBorder="0" applyAlignment="0" applyProtection="0"/>
    <xf numFmtId="2" fontId="63" fillId="0" borderId="0" applyFont="0" applyFill="0" applyBorder="0" applyAlignment="0" applyProtection="0"/>
    <xf numFmtId="2" fontId="63" fillId="0" borderId="0" applyFont="0" applyFill="0" applyBorder="0" applyAlignment="0" applyProtection="0"/>
    <xf numFmtId="166" fontId="22" fillId="0" borderId="0"/>
    <xf numFmtId="0" fontId="34" fillId="7" borderId="0" applyNumberFormat="0" applyBorder="0" applyAlignment="0" applyProtection="0"/>
    <xf numFmtId="0" fontId="21" fillId="0" borderId="0"/>
    <xf numFmtId="0" fontId="63" fillId="0" borderId="0">
      <alignment horizontal="left" indent="2"/>
    </xf>
    <xf numFmtId="0" fontId="63" fillId="0" borderId="0">
      <alignment horizontal="left" indent="2"/>
    </xf>
    <xf numFmtId="0" fontId="88" fillId="0" borderId="0">
      <alignment horizontal="centerContinuous"/>
    </xf>
    <xf numFmtId="0" fontId="96" fillId="0" borderId="0" applyNumberFormat="0" applyFill="0" applyBorder="0" applyAlignment="0" applyProtection="0"/>
    <xf numFmtId="0" fontId="38" fillId="0" borderId="7">
      <alignment horizontal="left"/>
    </xf>
    <xf numFmtId="0" fontId="38" fillId="0" borderId="7">
      <alignment horizontal="left"/>
    </xf>
    <xf numFmtId="0" fontId="39" fillId="0" borderId="7">
      <alignment horizontal="left" vertical="center"/>
    </xf>
    <xf numFmtId="0" fontId="39" fillId="0" borderId="7">
      <alignment horizontal="left" vertical="center"/>
    </xf>
    <xf numFmtId="0" fontId="39" fillId="0" borderId="7">
      <alignment horizontal="left" vertical="center"/>
    </xf>
    <xf numFmtId="0" fontId="14" fillId="0" borderId="7">
      <alignment horizontal="left" vertical="center"/>
    </xf>
    <xf numFmtId="0" fontId="14" fillId="0" borderId="7">
      <alignment horizontal="left" vertical="center"/>
    </xf>
    <xf numFmtId="0" fontId="14" fillId="0" borderId="7">
      <alignment horizontal="left" vertical="center"/>
    </xf>
    <xf numFmtId="49" fontId="13" fillId="25" borderId="8">
      <alignment horizontal="left" vertical="center"/>
    </xf>
    <xf numFmtId="49" fontId="13" fillId="25" borderId="8">
      <alignment horizontal="left" vertical="center"/>
    </xf>
    <xf numFmtId="49" fontId="13" fillId="25" borderId="8">
      <alignment horizontal="left" vertical="center"/>
    </xf>
    <xf numFmtId="0" fontId="97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4" fontId="68" fillId="0" borderId="0" applyBorder="0">
      <alignment horizontal="right" vertical="center"/>
    </xf>
    <xf numFmtId="0" fontId="68" fillId="0" borderId="39">
      <alignment horizontal="right" vertical="center"/>
    </xf>
    <xf numFmtId="1" fontId="98" fillId="62" borderId="0" applyBorder="0">
      <alignment horizontal="right" vertical="center"/>
    </xf>
    <xf numFmtId="0" fontId="58" fillId="0" borderId="29" applyNumberFormat="0" applyFill="0" applyAlignment="0" applyProtection="0"/>
    <xf numFmtId="0" fontId="59" fillId="34" borderId="30" applyNumberFormat="0" applyAlignment="0" applyProtection="0"/>
    <xf numFmtId="0" fontId="63" fillId="0" borderId="0">
      <alignment horizontal="right"/>
    </xf>
    <xf numFmtId="0" fontId="63" fillId="0" borderId="0">
      <alignment horizontal="right"/>
    </xf>
    <xf numFmtId="0" fontId="50" fillId="0" borderId="1" applyNumberFormat="0" applyFill="0" applyAlignment="0" applyProtection="0"/>
    <xf numFmtId="0" fontId="51" fillId="0" borderId="25" applyNumberFormat="0" applyFill="0" applyAlignment="0" applyProtection="0"/>
    <xf numFmtId="0" fontId="52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99" fillId="0" borderId="0"/>
    <xf numFmtId="0" fontId="54" fillId="31" borderId="0" applyNumberFormat="0" applyBorder="0" applyAlignment="0" applyProtection="0"/>
    <xf numFmtId="178" fontId="22" fillId="0" borderId="0"/>
    <xf numFmtId="4" fontId="68" fillId="0" borderId="39" applyFill="0" applyBorder="0" applyProtection="0">
      <alignment horizontal="right" vertical="center"/>
    </xf>
    <xf numFmtId="49" fontId="73" fillId="0" borderId="39" applyNumberFormat="0" applyFill="0" applyBorder="0" applyProtection="0">
      <alignment horizontal="left" vertical="center"/>
    </xf>
    <xf numFmtId="0" fontId="68" fillId="0" borderId="39" applyNumberFormat="0" applyFill="0" applyAlignment="0" applyProtection="0"/>
    <xf numFmtId="0" fontId="100" fillId="67" borderId="0" applyNumberFormat="0" applyFont="0" applyBorder="0" applyAlignment="0" applyProtection="0"/>
    <xf numFmtId="0" fontId="101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1" fillId="0" borderId="0"/>
    <xf numFmtId="0" fontId="70" fillId="0" borderId="0" applyNumberFormat="0" applyFill="0" applyBorder="0" applyAlignment="0" applyProtection="0"/>
    <xf numFmtId="0" fontId="9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63" fillId="0" borderId="0"/>
    <xf numFmtId="0" fontId="9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93" fillId="0" borderId="0"/>
    <xf numFmtId="0" fontId="93" fillId="0" borderId="0"/>
    <xf numFmtId="0" fontId="92" fillId="0" borderId="0"/>
    <xf numFmtId="0" fontId="63" fillId="0" borderId="0"/>
    <xf numFmtId="0" fontId="92" fillId="0" borderId="0"/>
    <xf numFmtId="0" fontId="93" fillId="0" borderId="0"/>
    <xf numFmtId="0" fontId="93" fillId="0" borderId="0"/>
    <xf numFmtId="0" fontId="63" fillId="0" borderId="0"/>
    <xf numFmtId="0" fontId="92" fillId="0" borderId="0"/>
    <xf numFmtId="0" fontId="91" fillId="0" borderId="0"/>
    <xf numFmtId="0" fontId="92" fillId="0" borderId="0"/>
    <xf numFmtId="0" fontId="93" fillId="0" borderId="0"/>
    <xf numFmtId="0" fontId="92" fillId="0" borderId="0"/>
    <xf numFmtId="0" fontId="91" fillId="0" borderId="0"/>
    <xf numFmtId="0" fontId="63" fillId="0" borderId="0"/>
    <xf numFmtId="0" fontId="94" fillId="0" borderId="0"/>
    <xf numFmtId="0" fontId="92" fillId="0" borderId="0"/>
    <xf numFmtId="0" fontId="16" fillId="0" borderId="0"/>
    <xf numFmtId="0" fontId="63" fillId="0" borderId="0"/>
    <xf numFmtId="0" fontId="63" fillId="0" borderId="0"/>
    <xf numFmtId="0" fontId="91" fillId="0" borderId="0"/>
    <xf numFmtId="0" fontId="92" fillId="0" borderId="0"/>
    <xf numFmtId="0" fontId="63" fillId="0" borderId="0"/>
    <xf numFmtId="0" fontId="63" fillId="0" borderId="0"/>
    <xf numFmtId="0" fontId="63" fillId="0" borderId="0"/>
    <xf numFmtId="0" fontId="94" fillId="0" borderId="0"/>
    <xf numFmtId="0" fontId="94" fillId="0" borderId="0"/>
    <xf numFmtId="0" fontId="91" fillId="0" borderId="0"/>
    <xf numFmtId="0" fontId="93" fillId="0" borderId="0"/>
    <xf numFmtId="0" fontId="94" fillId="0" borderId="0"/>
    <xf numFmtId="0" fontId="93" fillId="0" borderId="0"/>
    <xf numFmtId="0" fontId="102" fillId="0" borderId="0"/>
    <xf numFmtId="0" fontId="92" fillId="0" borderId="0"/>
    <xf numFmtId="0" fontId="92" fillId="0" borderId="0"/>
    <xf numFmtId="0" fontId="96" fillId="0" borderId="0" applyNumberFormat="0" applyFont="0" applyFill="0" applyBorder="0" applyAlignment="0">
      <protection locked="0"/>
    </xf>
    <xf numFmtId="39" fontId="87" fillId="65" borderId="0"/>
    <xf numFmtId="0" fontId="25" fillId="27" borderId="21" applyNumberFormat="0" applyFont="0" applyAlignment="0" applyProtection="0"/>
    <xf numFmtId="0" fontId="57" fillId="33" borderId="27" applyNumberFormat="0" applyAlignment="0" applyProtection="0"/>
    <xf numFmtId="0" fontId="103" fillId="0" borderId="0">
      <alignment vertical="center"/>
    </xf>
    <xf numFmtId="179" fontId="68" fillId="68" borderId="39" applyNumberFormat="0" applyFont="0" applyBorder="0" applyAlignment="0" applyProtection="0">
      <alignment horizontal="right" vertical="center"/>
    </xf>
    <xf numFmtId="0" fontId="104" fillId="0" borderId="0"/>
    <xf numFmtId="9" fontId="92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5" fillId="0" borderId="0"/>
    <xf numFmtId="0" fontId="105" fillId="0" borderId="0"/>
    <xf numFmtId="175" fontId="87" fillId="0" borderId="49">
      <alignment horizontal="right"/>
    </xf>
    <xf numFmtId="0" fontId="27" fillId="6" borderId="0" applyNumberFormat="0" applyBorder="0" applyAlignment="0" applyProtection="0"/>
    <xf numFmtId="0" fontId="68" fillId="69" borderId="39"/>
    <xf numFmtId="0" fontId="68" fillId="0" borderId="0"/>
    <xf numFmtId="0" fontId="63" fillId="0" borderId="0"/>
    <xf numFmtId="0" fontId="63" fillId="0" borderId="0"/>
    <xf numFmtId="0" fontId="63" fillId="0" borderId="0"/>
    <xf numFmtId="180" fontId="23" fillId="0" borderId="0" applyFill="0" applyBorder="0" applyAlignment="0" applyProtection="0"/>
    <xf numFmtId="2" fontId="23" fillId="0" borderId="0" applyFill="0" applyBorder="0" applyAlignment="0" applyProtection="0"/>
    <xf numFmtId="181" fontId="63" fillId="0" borderId="0" applyFill="0" applyBorder="0" applyAlignment="0" applyProtection="0">
      <alignment wrapText="1"/>
    </xf>
    <xf numFmtId="181" fontId="63" fillId="0" borderId="0" applyFill="0" applyBorder="0" applyAlignment="0" applyProtection="0">
      <alignment wrapText="1"/>
    </xf>
    <xf numFmtId="180" fontId="63" fillId="0" borderId="0" applyFill="0" applyBorder="0" applyAlignment="0" applyProtection="0">
      <alignment wrapText="1"/>
    </xf>
    <xf numFmtId="180" fontId="63" fillId="0" borderId="0" applyFill="0" applyBorder="0" applyAlignment="0" applyProtection="0">
      <alignment wrapText="1"/>
    </xf>
    <xf numFmtId="182" fontId="63" fillId="0" borderId="0" applyFill="0" applyBorder="0" applyAlignment="0" applyProtection="0">
      <alignment wrapText="1"/>
    </xf>
    <xf numFmtId="182" fontId="63" fillId="0" borderId="0" applyFill="0" applyBorder="0" applyAlignment="0" applyProtection="0">
      <alignment wrapText="1"/>
    </xf>
    <xf numFmtId="0" fontId="22" fillId="0" borderId="0" applyNumberFormat="0" applyFill="0" applyBorder="0" applyProtection="0">
      <alignment wrapText="1"/>
    </xf>
    <xf numFmtId="0" fontId="21" fillId="0" borderId="0" applyNumberFormat="0" applyFill="0" applyBorder="0">
      <alignment horizontal="center" wrapText="1"/>
    </xf>
    <xf numFmtId="0" fontId="21" fillId="0" borderId="0" applyNumberFormat="0" applyFill="0" applyBorder="0">
      <alignment horizontal="center" wrapText="1"/>
    </xf>
    <xf numFmtId="183" fontId="106" fillId="0" borderId="0"/>
    <xf numFmtId="0" fontId="1" fillId="0" borderId="31" applyNumberFormat="0" applyFill="0" applyAlignment="0" applyProtection="0"/>
    <xf numFmtId="49" fontId="15" fillId="0" borderId="7">
      <alignment horizontal="left" vertical="center"/>
    </xf>
    <xf numFmtId="49" fontId="15" fillId="0" borderId="7">
      <alignment horizontal="left" vertical="center"/>
    </xf>
    <xf numFmtId="49" fontId="15" fillId="0" borderId="7">
      <alignment horizontal="left" vertical="center"/>
    </xf>
    <xf numFmtId="49" fontId="30" fillId="0" borderId="7" applyFill="0">
      <alignment horizontal="left" vertical="center"/>
    </xf>
    <xf numFmtId="49" fontId="30" fillId="0" borderId="7" applyFill="0">
      <alignment horizontal="left" vertical="center"/>
    </xf>
    <xf numFmtId="49" fontId="30" fillId="0" borderId="7" applyFill="0">
      <alignment horizontal="left" vertical="center"/>
    </xf>
    <xf numFmtId="49" fontId="30" fillId="0" borderId="7" applyFill="0">
      <alignment horizontal="left" vertical="center"/>
    </xf>
    <xf numFmtId="49" fontId="15" fillId="0" borderId="7">
      <alignment horizontal="left"/>
    </xf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7" fillId="0" borderId="0">
      <alignment horizontal="centerContinuous"/>
    </xf>
    <xf numFmtId="0" fontId="87" fillId="0" borderId="0">
      <alignment horizontal="centerContinuous"/>
    </xf>
    <xf numFmtId="0" fontId="88" fillId="0" borderId="0">
      <alignment horizontal="centerContinuous"/>
    </xf>
    <xf numFmtId="0" fontId="63" fillId="0" borderId="50" applyNumberFormat="0" applyFont="0" applyFill="0" applyAlignment="0" applyProtection="0"/>
    <xf numFmtId="0" fontId="63" fillId="0" borderId="50" applyNumberFormat="0" applyFont="0" applyFill="0" applyAlignment="0" applyProtection="0"/>
    <xf numFmtId="0" fontId="107" fillId="0" borderId="0">
      <alignment horizontal="right"/>
    </xf>
    <xf numFmtId="43" fontId="6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87" fillId="0" borderId="0">
      <alignment horizontal="centerContinuous"/>
    </xf>
    <xf numFmtId="39" fontId="87" fillId="70" borderId="0"/>
    <xf numFmtId="0" fontId="108" fillId="64" borderId="51"/>
    <xf numFmtId="0" fontId="42" fillId="0" borderId="20" applyNumberFormat="0" applyFill="0" applyAlignment="0" applyProtection="0"/>
    <xf numFmtId="184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49" fontId="32" fillId="0" borderId="7">
      <alignment horizontal="left"/>
    </xf>
    <xf numFmtId="49" fontId="32" fillId="0" borderId="7">
      <alignment horizontal="left"/>
    </xf>
    <xf numFmtId="49" fontId="32" fillId="0" borderId="7">
      <alignment horizontal="left"/>
    </xf>
    <xf numFmtId="0" fontId="10" fillId="0" borderId="52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1"/>
    <xf numFmtId="0" fontId="1" fillId="3" borderId="0" xfId="0" applyFont="1" applyFill="1"/>
    <xf numFmtId="0" fontId="0" fillId="3" borderId="0" xfId="0" applyFill="1"/>
    <xf numFmtId="165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29" borderId="0" xfId="0" applyFont="1" applyFill="1" applyAlignment="1">
      <alignment wrapText="1"/>
    </xf>
    <xf numFmtId="11" fontId="0" fillId="29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11" fontId="0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11" fontId="0" fillId="2" borderId="0" xfId="0" applyNumberFormat="1" applyFill="1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2" borderId="0" xfId="0" applyFont="1" applyFill="1" applyAlignment="1">
      <alignment wrapText="1"/>
    </xf>
    <xf numFmtId="11" fontId="0" fillId="2" borderId="0" xfId="0" applyNumberFormat="1" applyFont="1" applyFill="1" applyAlignment="1">
      <alignment wrapText="1"/>
    </xf>
    <xf numFmtId="0" fontId="0" fillId="29" borderId="0" xfId="0" applyFill="1" applyAlignment="1">
      <alignment wrapText="1"/>
    </xf>
    <xf numFmtId="11" fontId="0" fillId="29" borderId="0" xfId="0" applyNumberFormat="1" applyFill="1" applyAlignment="1">
      <alignment wrapText="1"/>
    </xf>
    <xf numFmtId="11" fontId="0" fillId="0" borderId="0" xfId="0" applyNumberFormat="1" applyFill="1" applyAlignment="1">
      <alignment wrapText="1"/>
    </xf>
    <xf numFmtId="1" fontId="0" fillId="0" borderId="0" xfId="0" applyNumberFormat="1"/>
    <xf numFmtId="169" fontId="0" fillId="0" borderId="0" xfId="0" applyNumberFormat="1"/>
    <xf numFmtId="164" fontId="0" fillId="0" borderId="0" xfId="154" applyNumberFormat="1" applyFont="1"/>
    <xf numFmtId="0" fontId="64" fillId="0" borderId="0" xfId="0" applyFont="1"/>
    <xf numFmtId="0" fontId="65" fillId="59" borderId="32" xfId="0" applyFont="1" applyFill="1" applyBorder="1" applyAlignment="1">
      <alignment vertical="top" wrapText="1"/>
    </xf>
    <xf numFmtId="0" fontId="66" fillId="59" borderId="35" xfId="0" applyFont="1" applyFill="1" applyBorder="1" applyAlignment="1">
      <alignment vertical="top" wrapText="1"/>
    </xf>
    <xf numFmtId="0" fontId="65" fillId="59" borderId="36" xfId="0" applyFont="1" applyFill="1" applyBorder="1" applyAlignment="1">
      <alignment horizontal="center" vertical="top" wrapText="1"/>
    </xf>
    <xf numFmtId="0" fontId="66" fillId="0" borderId="35" xfId="0" applyFont="1" applyBorder="1" applyAlignment="1">
      <alignment horizontal="center" vertical="top" wrapText="1"/>
    </xf>
    <xf numFmtId="9" fontId="67" fillId="0" borderId="36" xfId="0" applyNumberFormat="1" applyFont="1" applyBorder="1" applyAlignment="1">
      <alignment horizontal="center" vertical="top" wrapText="1"/>
    </xf>
    <xf numFmtId="0" fontId="67" fillId="0" borderId="36" xfId="0" applyFont="1" applyBorder="1" applyAlignment="1">
      <alignment horizontal="center" vertical="top" wrapText="1"/>
    </xf>
    <xf numFmtId="2" fontId="67" fillId="0" borderId="36" xfId="0" applyNumberFormat="1" applyFont="1" applyBorder="1" applyAlignment="1">
      <alignment horizontal="center" vertical="top" wrapText="1"/>
    </xf>
    <xf numFmtId="0" fontId="66" fillId="60" borderId="35" xfId="0" applyFont="1" applyFill="1" applyBorder="1" applyAlignment="1">
      <alignment horizontal="center" vertical="top" wrapText="1"/>
    </xf>
    <xf numFmtId="9" fontId="67" fillId="60" borderId="36" xfId="0" applyNumberFormat="1" applyFont="1" applyFill="1" applyBorder="1" applyAlignment="1">
      <alignment horizontal="center" vertical="top" wrapText="1"/>
    </xf>
    <xf numFmtId="0" fontId="67" fillId="60" borderId="36" xfId="0" applyFont="1" applyFill="1" applyBorder="1" applyAlignment="1">
      <alignment horizontal="center" vertical="top" wrapText="1"/>
    </xf>
    <xf numFmtId="2" fontId="0" fillId="0" borderId="0" xfId="0" applyNumberFormat="1"/>
    <xf numFmtId="2" fontId="0" fillId="0" borderId="0" xfId="0" quotePrefix="1" applyNumberFormat="1"/>
    <xf numFmtId="0" fontId="65" fillId="59" borderId="33" xfId="0" applyFont="1" applyFill="1" applyBorder="1" applyAlignment="1">
      <alignment horizontal="center" vertical="top" wrapText="1"/>
    </xf>
    <xf numFmtId="0" fontId="65" fillId="59" borderId="34" xfId="0" applyFont="1" applyFill="1" applyBorder="1" applyAlignment="1">
      <alignment horizontal="center" wrapText="1"/>
    </xf>
    <xf numFmtId="0" fontId="65" fillId="59" borderId="37" xfId="0" applyFont="1" applyFill="1" applyBorder="1" applyAlignment="1">
      <alignment horizontal="center" wrapText="1"/>
    </xf>
    <xf numFmtId="0" fontId="0" fillId="0" borderId="0" xfId="0" applyFill="1"/>
  </cellXfs>
  <cellStyles count="504">
    <cellStyle name="?" xfId="157"/>
    <cellStyle name="???????_2++" xfId="158"/>
    <cellStyle name="??_REPORT2NOKLAST" xfId="159"/>
    <cellStyle name="04_Table text" xfId="160"/>
    <cellStyle name="05_table figs" xfId="161"/>
    <cellStyle name="06_per cent" xfId="162"/>
    <cellStyle name="07_Bold table text" xfId="163"/>
    <cellStyle name="1" xfId="164"/>
    <cellStyle name="20% - Accent1 2" xfId="26"/>
    <cellStyle name="20% - Accent2 2" xfId="27"/>
    <cellStyle name="20% - Accent3 2" xfId="28"/>
    <cellStyle name="20% - Accent4 2" xfId="29"/>
    <cellStyle name="20% - Accent5 2" xfId="30"/>
    <cellStyle name="20% - Accent6 2" xfId="31"/>
    <cellStyle name="20% - akcent 1 2" xfId="165"/>
    <cellStyle name="20% - akcent 2 2" xfId="166"/>
    <cellStyle name="20% - akcent 3 2" xfId="167"/>
    <cellStyle name="20% - akcent 4 2" xfId="168"/>
    <cellStyle name="20% - akcent 5 2" xfId="169"/>
    <cellStyle name="20% - akcent 6 2" xfId="170"/>
    <cellStyle name="20% - Akzent1" xfId="171"/>
    <cellStyle name="20% - Akzent2" xfId="172"/>
    <cellStyle name="20% - Akzent3" xfId="173"/>
    <cellStyle name="20% - Akzent4" xfId="174"/>
    <cellStyle name="20% - Akzent5" xfId="175"/>
    <cellStyle name="20% - Akzent6" xfId="176"/>
    <cellStyle name="2x indented GHG Textfiels" xfId="177"/>
    <cellStyle name="40% - Accent1 2" xfId="32"/>
    <cellStyle name="40% - Accent2 2" xfId="33"/>
    <cellStyle name="40% - Accent3 2" xfId="34"/>
    <cellStyle name="40% - Accent4 2" xfId="35"/>
    <cellStyle name="40% - Accent5 2" xfId="36"/>
    <cellStyle name="40% - Accent6 2" xfId="37"/>
    <cellStyle name="40% - akcent 1 2" xfId="178"/>
    <cellStyle name="40% - akcent 2 2" xfId="179"/>
    <cellStyle name="40% - akcent 3 2" xfId="180"/>
    <cellStyle name="40% - akcent 4 2" xfId="181"/>
    <cellStyle name="40% - akcent 5 2" xfId="182"/>
    <cellStyle name="40% - akcent 6 2" xfId="183"/>
    <cellStyle name="40% - Akzent1" xfId="184"/>
    <cellStyle name="40% - Akzent2" xfId="185"/>
    <cellStyle name="40% - Akzent3" xfId="186"/>
    <cellStyle name="40% - Akzent4" xfId="187"/>
    <cellStyle name="40% - Akzent5" xfId="188"/>
    <cellStyle name="40% - Akzent6" xfId="189"/>
    <cellStyle name="5x indented GHG Textfiels" xfId="190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akcent 1 2" xfId="191"/>
    <cellStyle name="60% - akcent 2 2" xfId="192"/>
    <cellStyle name="60% - akcent 3 2" xfId="193"/>
    <cellStyle name="60% - akcent 4 2" xfId="194"/>
    <cellStyle name="60% - akcent 5 2" xfId="195"/>
    <cellStyle name="60% - akcent 6 2" xfId="196"/>
    <cellStyle name="60% - Akzent1" xfId="197"/>
    <cellStyle name="60% - Akzent2" xfId="198"/>
    <cellStyle name="60% - Akzent3" xfId="199"/>
    <cellStyle name="60% - Akzent4" xfId="200"/>
    <cellStyle name="60% - Akzent5" xfId="201"/>
    <cellStyle name="60% - Akzent6" xfId="202"/>
    <cellStyle name="_x0007_Á" xfId="203"/>
    <cellStyle name="Accent1 2" xfId="44"/>
    <cellStyle name="Accent2 2" xfId="45"/>
    <cellStyle name="Accent3 2" xfId="46"/>
    <cellStyle name="Accent4 2" xfId="47"/>
    <cellStyle name="Accent5 2" xfId="48"/>
    <cellStyle name="Accent6 2" xfId="49"/>
    <cellStyle name="AFE" xfId="204"/>
    <cellStyle name="AggblueBoldCels" xfId="205"/>
    <cellStyle name="AggblueCels" xfId="206"/>
    <cellStyle name="AggBoldCells" xfId="207"/>
    <cellStyle name="AggCels" xfId="208"/>
    <cellStyle name="AggGreen" xfId="209"/>
    <cellStyle name="AggGreen12" xfId="210"/>
    <cellStyle name="AggOrange" xfId="211"/>
    <cellStyle name="AggOrange9" xfId="212"/>
    <cellStyle name="AggOrangeLB_2x" xfId="213"/>
    <cellStyle name="AggOrangeLBorder" xfId="214"/>
    <cellStyle name="AggOrangeRBorder" xfId="215"/>
    <cellStyle name="Akcent 1 2" xfId="216"/>
    <cellStyle name="Akcent 2 2" xfId="217"/>
    <cellStyle name="Akcent 3 2" xfId="218"/>
    <cellStyle name="Akcent 4 2" xfId="219"/>
    <cellStyle name="Akcent 5 2" xfId="220"/>
    <cellStyle name="Akcent 6 2" xfId="221"/>
    <cellStyle name="Akzent1" xfId="222"/>
    <cellStyle name="Akzent2" xfId="223"/>
    <cellStyle name="Akzent3" xfId="224"/>
    <cellStyle name="Akzent4" xfId="225"/>
    <cellStyle name="Akzent5" xfId="226"/>
    <cellStyle name="Akzent6" xfId="227"/>
    <cellStyle name="ANCLAS,REZONES Y SUS PARTES,DE FUNDICION,DE HIERRO O DE ACERO" xfId="228"/>
    <cellStyle name="ANCLAS,REZONES Y SUS PARTES,DE FUNDICION,DE HIERRO O DE ACERO 2" xfId="229"/>
    <cellStyle name="ANCLAS,REZONES Y SUS PARTES,DE FUNDICION,DE HIERRO O DE ACERO 2 2" xfId="230"/>
    <cellStyle name="ANCLAS,REZONES Y SUS PARTES,DE FUNDICION,DE HIERRO O DE ACERO 3" xfId="231"/>
    <cellStyle name="ANCLAS,REZONES Y SUS PARTES,DE FUNDICION,DE HIERRO O DE ACERO_InputData" xfId="232"/>
    <cellStyle name="Ausgabe" xfId="233"/>
    <cellStyle name="Bad 2" xfId="50"/>
    <cellStyle name="Berechnung" xfId="234"/>
    <cellStyle name="blue-linked data to another file" xfId="235"/>
    <cellStyle name="Body: normal cell" xfId="5"/>
    <cellStyle name="Body: normal cell 2" xfId="20"/>
    <cellStyle name="Bold GHG Numbers (0.00)" xfId="236"/>
    <cellStyle name="Bullet" xfId="237"/>
    <cellStyle name="C01_Main head" xfId="238"/>
    <cellStyle name="C02_Column heads" xfId="239"/>
    <cellStyle name="C03_Sub head bold" xfId="240"/>
    <cellStyle name="C03a_Sub head" xfId="241"/>
    <cellStyle name="C04_Total text white bold" xfId="242"/>
    <cellStyle name="C04a_Total text black with rule" xfId="243"/>
    <cellStyle name="C05_Main text" xfId="244"/>
    <cellStyle name="C06_Figs" xfId="245"/>
    <cellStyle name="C07_Figs 1 dec percent" xfId="246"/>
    <cellStyle name="C08_Figs 1 decimal" xfId="247"/>
    <cellStyle name="C09_Notes" xfId="248"/>
    <cellStyle name="Calculation 2" xfId="51"/>
    <cellStyle name="center" xfId="249"/>
    <cellStyle name="Check Cell 2" xfId="52"/>
    <cellStyle name="clear" xfId="250"/>
    <cellStyle name="clear purple comma" xfId="251"/>
    <cellStyle name="clear_B.1.1.0" xfId="252"/>
    <cellStyle name="cnt title" xfId="253"/>
    <cellStyle name="color" xfId="254"/>
    <cellStyle name="Column heading" xfId="53"/>
    <cellStyle name="ColumnHeading" xfId="255"/>
    <cellStyle name="Comma 2" xfId="54"/>
    <cellStyle name="Comma 2 2" xfId="55"/>
    <cellStyle name="Comma 3" xfId="56"/>
    <cellStyle name="Comma 4" xfId="57"/>
    <cellStyle name="Comma 5" xfId="58"/>
    <cellStyle name="Comma 6" xfId="15"/>
    <cellStyle name="Comma 7" xfId="25"/>
    <cellStyle name="Comma 8" xfId="59"/>
    <cellStyle name="Comma0" xfId="256"/>
    <cellStyle name="Comma0 - Stil2" xfId="257"/>
    <cellStyle name="Comma0 - Stil3" xfId="258"/>
    <cellStyle name="Comma0 10" xfId="259"/>
    <cellStyle name="Comma0 11" xfId="260"/>
    <cellStyle name="Comma0 12" xfId="261"/>
    <cellStyle name="Comma0 13" xfId="262"/>
    <cellStyle name="Comma0 14" xfId="263"/>
    <cellStyle name="Comma0 15" xfId="264"/>
    <cellStyle name="Comma0 16" xfId="265"/>
    <cellStyle name="Comma0 17" xfId="266"/>
    <cellStyle name="Comma0 2" xfId="267"/>
    <cellStyle name="Comma0 2 2" xfId="268"/>
    <cellStyle name="Comma0 3" xfId="269"/>
    <cellStyle name="Comma0 4" xfId="270"/>
    <cellStyle name="Comma0 5" xfId="271"/>
    <cellStyle name="Comma0 6" xfId="272"/>
    <cellStyle name="Comma0 7" xfId="273"/>
    <cellStyle name="Comma0 8" xfId="274"/>
    <cellStyle name="Comma0 9" xfId="275"/>
    <cellStyle name="Constants" xfId="276"/>
    <cellStyle name="Corner heading" xfId="60"/>
    <cellStyle name="Currency 2" xfId="61"/>
    <cellStyle name="Currency 3" xfId="62"/>
    <cellStyle name="Currency 3 2" xfId="63"/>
    <cellStyle name="Currency0" xfId="277"/>
    <cellStyle name="Currency0 2" xfId="278"/>
    <cellStyle name="Currency0 2 2" xfId="279"/>
    <cellStyle name="Currency0 3" xfId="280"/>
    <cellStyle name="CustomCellsOrange" xfId="281"/>
    <cellStyle name="CustomizationCells" xfId="282"/>
    <cellStyle name="CustomizationGreenCells" xfId="283"/>
    <cellStyle name="Dane wejściowe 2" xfId="284"/>
    <cellStyle name="Dane wyjściowe 2" xfId="285"/>
    <cellStyle name="Data" xfId="13"/>
    <cellStyle name="Data 2" xfId="9"/>
    <cellStyle name="Data 2 2" xfId="286"/>
    <cellStyle name="Data 3" xfId="287"/>
    <cellStyle name="Data no deci" xfId="64"/>
    <cellStyle name="Data no deci 2" xfId="288"/>
    <cellStyle name="Data no deci 2 2" xfId="289"/>
    <cellStyle name="Data no deci 3" xfId="290"/>
    <cellStyle name="Data Superscript" xfId="65"/>
    <cellStyle name="Data Superscript 2" xfId="291"/>
    <cellStyle name="Data Superscript 2 2" xfId="292"/>
    <cellStyle name="Data Superscript 3" xfId="293"/>
    <cellStyle name="Data_1-1A-Regular" xfId="66"/>
    <cellStyle name="Data-one deci" xfId="294"/>
    <cellStyle name="Data-one deci 2" xfId="295"/>
    <cellStyle name="Data-one deci 2 2" xfId="296"/>
    <cellStyle name="Data-one deci 3" xfId="297"/>
    <cellStyle name="Date" xfId="298"/>
    <cellStyle name="Date 2" xfId="299"/>
    <cellStyle name="Date 2 2" xfId="300"/>
    <cellStyle name="Date 3" xfId="301"/>
    <cellStyle name="Dezimal_Energiekosten_test" xfId="302"/>
    <cellStyle name="dkbottom" xfId="303"/>
    <cellStyle name="dkrow" xfId="304"/>
    <cellStyle name="Dobre 2" xfId="305"/>
    <cellStyle name="DocBox_EmptyRow" xfId="306"/>
    <cellStyle name="Dziesiętny 2" xfId="307"/>
    <cellStyle name="Dziesiętny 2 2" xfId="308"/>
    <cellStyle name="Dziesiętny 2 3" xfId="309"/>
    <cellStyle name="Dziesiętny 2 4" xfId="310"/>
    <cellStyle name="Dziesiętny 3" xfId="311"/>
    <cellStyle name="Dziesiętny 3 2" xfId="312"/>
    <cellStyle name="Dziesiętny 3 3" xfId="313"/>
    <cellStyle name="Dziesiętny 4" xfId="314"/>
    <cellStyle name="Dziesiętny 4 2" xfId="315"/>
    <cellStyle name="Dziesiętny 5" xfId="316"/>
    <cellStyle name="Dziesiętny 5 2" xfId="317"/>
    <cellStyle name="Dziesiętny 5 3" xfId="318"/>
    <cellStyle name="Dziesiętny 6" xfId="319"/>
    <cellStyle name="Dziesiętny 7" xfId="320"/>
    <cellStyle name="Dziesiętny 8" xfId="321"/>
    <cellStyle name="Eingabe" xfId="322"/>
    <cellStyle name="Empty_B_border" xfId="323"/>
    <cellStyle name="Ergebnis" xfId="324"/>
    <cellStyle name="Erklärender Text" xfId="325"/>
    <cellStyle name="Explanatory Text 2" xfId="67"/>
    <cellStyle name="finebottom" xfId="326"/>
    <cellStyle name="finebottom 2" xfId="327"/>
    <cellStyle name="finebottom 2 2" xfId="328"/>
    <cellStyle name="finebottom 3" xfId="329"/>
    <cellStyle name="Fixed" xfId="330"/>
    <cellStyle name="Fixed 2" xfId="331"/>
    <cellStyle name="Fixed 2 2" xfId="332"/>
    <cellStyle name="Fixed 3" xfId="333"/>
    <cellStyle name="Font: Calibri, 9pt regular" xfId="2"/>
    <cellStyle name="Font: Calibri, 9pt regular 2" xfId="22"/>
    <cellStyle name="Footnote" xfId="334"/>
    <cellStyle name="Footnotes: top row" xfId="7"/>
    <cellStyle name="Footnotes: top row 2" xfId="18"/>
    <cellStyle name="Good 2" xfId="68"/>
    <cellStyle name="Gut" xfId="335"/>
    <cellStyle name="H1" xfId="336"/>
    <cellStyle name="H3" xfId="337"/>
    <cellStyle name="H3 2" xfId="338"/>
    <cellStyle name="head title" xfId="339"/>
    <cellStyle name="Header: bottom row" xfId="3"/>
    <cellStyle name="Header: bottom row 2" xfId="21"/>
    <cellStyle name="Heading 1 2" xfId="69"/>
    <cellStyle name="Heading 2 2" xfId="70"/>
    <cellStyle name="Heading 3 2" xfId="71"/>
    <cellStyle name="Heading 4 2" xfId="72"/>
    <cellStyle name="Headline" xfId="340"/>
    <cellStyle name="Hed Side" xfId="73"/>
    <cellStyle name="Hed Side 2" xfId="8"/>
    <cellStyle name="Hed Side 2 2" xfId="341"/>
    <cellStyle name="Hed Side 3" xfId="342"/>
    <cellStyle name="Hed Side bold" xfId="74"/>
    <cellStyle name="Hed Side Indent" xfId="75"/>
    <cellStyle name="Hed Side Indent 2" xfId="343"/>
    <cellStyle name="Hed Side Indent 2 2" xfId="344"/>
    <cellStyle name="Hed Side Indent 3" xfId="345"/>
    <cellStyle name="Hed Side Regular" xfId="76"/>
    <cellStyle name="Hed Side Regular 2" xfId="346"/>
    <cellStyle name="Hed Side Regular 2 2" xfId="347"/>
    <cellStyle name="Hed Side Regular 3" xfId="348"/>
    <cellStyle name="Hed Side_1-1A-Regular" xfId="77"/>
    <cellStyle name="Hed Top" xfId="78"/>
    <cellStyle name="Hed Top - SECTION" xfId="79"/>
    <cellStyle name="Hed Top - SECTION 2" xfId="349"/>
    <cellStyle name="Hed Top - SECTION 2 2" xfId="350"/>
    <cellStyle name="Hed Top - SECTION 3" xfId="351"/>
    <cellStyle name="Hed Top_3-new4" xfId="80"/>
    <cellStyle name="Hiperłącze 2" xfId="352"/>
    <cellStyle name="Hiperłącze 3" xfId="353"/>
    <cellStyle name="Hiperłącze 5" xfId="156"/>
    <cellStyle name="Hyperlink" xfId="1" builtinId="8"/>
    <cellStyle name="Hyperlink 2" xfId="81"/>
    <cellStyle name="Input 2" xfId="82"/>
    <cellStyle name="InputCells" xfId="354"/>
    <cellStyle name="InputCells12" xfId="355"/>
    <cellStyle name="IntCells" xfId="356"/>
    <cellStyle name="Komórka połączona 2" xfId="357"/>
    <cellStyle name="Komórka zaznaczona 2" xfId="358"/>
    <cellStyle name="label" xfId="359"/>
    <cellStyle name="label 2" xfId="360"/>
    <cellStyle name="Linked Cell 2" xfId="83"/>
    <cellStyle name="Nagłówek 1 2" xfId="361"/>
    <cellStyle name="Nagłówek 2 2" xfId="362"/>
    <cellStyle name="Nagłówek 3 2" xfId="363"/>
    <cellStyle name="Nagłówek 4 2" xfId="364"/>
    <cellStyle name="Navadno_Table2(I).A-Gs1" xfId="365"/>
    <cellStyle name="Neutral 2" xfId="84"/>
    <cellStyle name="Neutralne 2" xfId="366"/>
    <cellStyle name="Normal" xfId="0" builtinId="0"/>
    <cellStyle name="Normal [2]" xfId="367"/>
    <cellStyle name="Normal 10" xfId="85"/>
    <cellStyle name="Normal 11" xfId="86"/>
    <cellStyle name="Normal 2" xfId="17"/>
    <cellStyle name="Normal 2 2" xfId="87"/>
    <cellStyle name="Normal 2 3" xfId="88"/>
    <cellStyle name="Normal 3" xfId="24"/>
    <cellStyle name="Normal 3 2" xfId="89"/>
    <cellStyle name="Normal 3 2 2" xfId="90"/>
    <cellStyle name="Normal 3 2 2 2" xfId="91"/>
    <cellStyle name="Normal 3 2 3" xfId="92"/>
    <cellStyle name="Normal 3 3" xfId="93"/>
    <cellStyle name="Normal 3 3 2" xfId="94"/>
    <cellStyle name="Normal 3 3 2 2" xfId="95"/>
    <cellStyle name="Normal 3 3 3" xfId="96"/>
    <cellStyle name="Normal 3 4" xfId="97"/>
    <cellStyle name="Normal 3 4 2" xfId="98"/>
    <cellStyle name="Normal 3 5" xfId="99"/>
    <cellStyle name="Normal 3 6" xfId="100"/>
    <cellStyle name="Normal 3 7" xfId="101"/>
    <cellStyle name="Normal 4" xfId="102"/>
    <cellStyle name="Normal 4 2" xfId="103"/>
    <cellStyle name="Normal 4 2 2" xfId="104"/>
    <cellStyle name="Normal 4 2 2 2" xfId="105"/>
    <cellStyle name="Normal 4 2 3" xfId="106"/>
    <cellStyle name="Normal 4 3" xfId="107"/>
    <cellStyle name="Normal 4 3 2" xfId="108"/>
    <cellStyle name="Normal 4 3 2 2" xfId="109"/>
    <cellStyle name="Normal 4 3 3" xfId="110"/>
    <cellStyle name="Normal 4 4" xfId="111"/>
    <cellStyle name="Normal 4 4 2" xfId="112"/>
    <cellStyle name="Normal 4 5" xfId="113"/>
    <cellStyle name="Normal 4 6" xfId="114"/>
    <cellStyle name="Normal 4 7" xfId="115"/>
    <cellStyle name="Normal 5" xfId="116"/>
    <cellStyle name="Normal 5 2" xfId="117"/>
    <cellStyle name="Normal 5 3" xfId="118"/>
    <cellStyle name="Normal 6" xfId="119"/>
    <cellStyle name="Normal 6 2" xfId="120"/>
    <cellStyle name="Normal 7" xfId="121"/>
    <cellStyle name="Normal 7 2" xfId="122"/>
    <cellStyle name="Normal 8" xfId="123"/>
    <cellStyle name="Normal 9" xfId="124"/>
    <cellStyle name="Normal GHG Numbers (0.00)" xfId="368"/>
    <cellStyle name="Normal GHG Textfiels Bold" xfId="369"/>
    <cellStyle name="Normal GHG whole table" xfId="370"/>
    <cellStyle name="Normal GHG-Shade" xfId="371"/>
    <cellStyle name="Normale_Foglio1" xfId="372"/>
    <cellStyle name="Normalny 10" xfId="373"/>
    <cellStyle name="Normalny 10 2" xfId="374"/>
    <cellStyle name="Normalny 11" xfId="375"/>
    <cellStyle name="Normalny 11 2" xfId="376"/>
    <cellStyle name="Normalny 12" xfId="377"/>
    <cellStyle name="Normalny 12 2" xfId="378"/>
    <cellStyle name="Normalny 13" xfId="379"/>
    <cellStyle name="Normalny 14" xfId="380"/>
    <cellStyle name="Normalny 15" xfId="381"/>
    <cellStyle name="Normalny 15 2" xfId="382"/>
    <cellStyle name="Normalny 16" xfId="383"/>
    <cellStyle name="Normalny 2" xfId="155"/>
    <cellStyle name="Normalny 2 2" xfId="384"/>
    <cellStyle name="Normalny 2 2 2" xfId="385"/>
    <cellStyle name="Normalny 2 2 2 2" xfId="386"/>
    <cellStyle name="Normalny 2 2 2 3" xfId="387"/>
    <cellStyle name="Normalny 2 2 3" xfId="388"/>
    <cellStyle name="Normalny 2 2 4" xfId="389"/>
    <cellStyle name="Normalny 2 2 5" xfId="390"/>
    <cellStyle name="Normalny 2 3" xfId="391"/>
    <cellStyle name="Normalny 2 3 2" xfId="392"/>
    <cellStyle name="Normalny 2 4" xfId="393"/>
    <cellStyle name="Normalny 2 5" xfId="394"/>
    <cellStyle name="Normalny 2 5 2" xfId="395"/>
    <cellStyle name="Normalny 2 5 3" xfId="396"/>
    <cellStyle name="Normalny 2 6" xfId="397"/>
    <cellStyle name="Normalny 2 7" xfId="398"/>
    <cellStyle name="Normalny 3" xfId="399"/>
    <cellStyle name="Normalny 3 2" xfId="400"/>
    <cellStyle name="Normalny 3 2 2" xfId="401"/>
    <cellStyle name="Normalny 3 2 3" xfId="402"/>
    <cellStyle name="Normalny 3 3" xfId="403"/>
    <cellStyle name="Normalny 3 4" xfId="404"/>
    <cellStyle name="Normalny 3 5" xfId="405"/>
    <cellStyle name="Normalny 3 6" xfId="406"/>
    <cellStyle name="Normalny 3 7" xfId="407"/>
    <cellStyle name="Normalny 4" xfId="408"/>
    <cellStyle name="Normalny 4 2" xfId="409"/>
    <cellStyle name="Normalny 4 3" xfId="410"/>
    <cellStyle name="Normalny 5" xfId="411"/>
    <cellStyle name="Normalny 5 2" xfId="412"/>
    <cellStyle name="Normalny 6" xfId="413"/>
    <cellStyle name="Normalny 6 2" xfId="414"/>
    <cellStyle name="Normalny 7" xfId="415"/>
    <cellStyle name="Normalny 7 2" xfId="416"/>
    <cellStyle name="Normalny 7 3" xfId="417"/>
    <cellStyle name="Normalny 8" xfId="418"/>
    <cellStyle name="Normalny 8 2" xfId="419"/>
    <cellStyle name="Normalny 8 3" xfId="420"/>
    <cellStyle name="Normalny 9" xfId="421"/>
    <cellStyle name="Normalny 9 2" xfId="422"/>
    <cellStyle name="Normalny 9 3" xfId="423"/>
    <cellStyle name="Not Locked" xfId="424"/>
    <cellStyle name="NOTBALANCED" xfId="425"/>
    <cellStyle name="Note 2" xfId="125"/>
    <cellStyle name="Note 2 2" xfId="126"/>
    <cellStyle name="Notiz" xfId="426"/>
    <cellStyle name="Obliczenia 2" xfId="427"/>
    <cellStyle name="ORANGE-oasis code different" xfId="428"/>
    <cellStyle name="Output 2" xfId="127"/>
    <cellStyle name="Parent row" xfId="6"/>
    <cellStyle name="Parent row 2" xfId="19"/>
    <cellStyle name="Pattern" xfId="429"/>
    <cellStyle name="Percent" xfId="154" builtinId="5"/>
    <cellStyle name="Percent 2" xfId="128"/>
    <cellStyle name="Percent 2 2" xfId="129"/>
    <cellStyle name="Percent 3" xfId="130"/>
    <cellStyle name="Percent 3 2" xfId="131"/>
    <cellStyle name="Percent 4" xfId="132"/>
    <cellStyle name="pink- converted to metric" xfId="430"/>
    <cellStyle name="Procentowy 2" xfId="431"/>
    <cellStyle name="Procentowy 2 2" xfId="432"/>
    <cellStyle name="Procentowy 2 2 2" xfId="433"/>
    <cellStyle name="Procentowy 2 2 2 2" xfId="434"/>
    <cellStyle name="Procentowy 2 3" xfId="435"/>
    <cellStyle name="Procentowy 2 4" xfId="436"/>
    <cellStyle name="Procentowy 3" xfId="437"/>
    <cellStyle name="Procentowy 3 2" xfId="438"/>
    <cellStyle name="Procentowy 3 3" xfId="439"/>
    <cellStyle name="Procentowy 4" xfId="440"/>
    <cellStyle name="Procentowy 4 2" xfId="441"/>
    <cellStyle name="Procentowy 4 3" xfId="442"/>
    <cellStyle name="Procentowy 5" xfId="443"/>
    <cellStyle name="Procentowy 6" xfId="444"/>
    <cellStyle name="Prozent_Imp02" xfId="445"/>
    <cellStyle name="red-cut and paste" xfId="446"/>
    <cellStyle name="RED-TYPED IN NUMBERS" xfId="447"/>
    <cellStyle name="Reference" xfId="133"/>
    <cellStyle name="rightline" xfId="448"/>
    <cellStyle name="Row heading" xfId="134"/>
    <cellStyle name="Schlecht" xfId="449"/>
    <cellStyle name="Shade" xfId="450"/>
    <cellStyle name="Source Hed" xfId="135"/>
    <cellStyle name="Source Letter" xfId="136"/>
    <cellStyle name="Source Superscript" xfId="14"/>
    <cellStyle name="Source Superscript 2" xfId="10"/>
    <cellStyle name="Source Text" xfId="16"/>
    <cellStyle name="Source Text 2" xfId="11"/>
    <cellStyle name="Standaard_1990" xfId="451"/>
    <cellStyle name="Standard_0 - Inhalt, Erläuterungen, Einheiten" xfId="452"/>
    <cellStyle name="State" xfId="137"/>
    <cellStyle name="Style 1" xfId="453"/>
    <cellStyle name="Style 1 2" xfId="454"/>
    <cellStyle name="Style 22" xfId="455"/>
    <cellStyle name="Style 23" xfId="456"/>
    <cellStyle name="Style 27" xfId="457"/>
    <cellStyle name="Style 27 2" xfId="458"/>
    <cellStyle name="Style 28" xfId="459"/>
    <cellStyle name="Style 28 2" xfId="460"/>
    <cellStyle name="Style 29" xfId="461"/>
    <cellStyle name="Style 29 2" xfId="462"/>
    <cellStyle name="Style 30" xfId="463"/>
    <cellStyle name="Style 35" xfId="464"/>
    <cellStyle name="Style 36" xfId="465"/>
    <cellStyle name="SubHeading" xfId="466"/>
    <cellStyle name="Suma 2" xfId="467"/>
    <cellStyle name="Superscript" xfId="138"/>
    <cellStyle name="Superscript 2" xfId="468"/>
    <cellStyle name="Superscript 2 2" xfId="469"/>
    <cellStyle name="Superscript 3" xfId="470"/>
    <cellStyle name="Superscript- regular" xfId="471"/>
    <cellStyle name="Superscript- regular 2" xfId="472"/>
    <cellStyle name="Superscript- regular 2 2" xfId="473"/>
    <cellStyle name="Superscript- regular 3" xfId="474"/>
    <cellStyle name="Superscript_1-1A-Regular" xfId="475"/>
    <cellStyle name="Table Data" xfId="139"/>
    <cellStyle name="Table Head Top" xfId="140"/>
    <cellStyle name="Table Hed Side" xfId="141"/>
    <cellStyle name="Table title" xfId="4"/>
    <cellStyle name="Table title 2" xfId="23"/>
    <cellStyle name="Tekst objaśnienia 2" xfId="476"/>
    <cellStyle name="Tekst ostrzeżenia 2" xfId="477"/>
    <cellStyle name="Title 2" xfId="142"/>
    <cellStyle name="Title Text" xfId="143"/>
    <cellStyle name="Title Text 1" xfId="144"/>
    <cellStyle name="Title Text 2" xfId="145"/>
    <cellStyle name="Title-1" xfId="12"/>
    <cellStyle name="TITLE2" xfId="478"/>
    <cellStyle name="Title-2" xfId="146"/>
    <cellStyle name="TITLE2_B.1.1.0" xfId="479"/>
    <cellStyle name="Title-3" xfId="147"/>
    <cellStyle name="TITLECENTER" xfId="480"/>
    <cellStyle name="Total 2" xfId="148"/>
    <cellStyle name="Total 2 2" xfId="481"/>
    <cellStyle name="Total 3" xfId="482"/>
    <cellStyle name="TURK-FORMULA CHANGED" xfId="483"/>
    <cellStyle name="Tusental_Forest" xfId="484"/>
    <cellStyle name="Tytuł 2" xfId="485"/>
    <cellStyle name="Überschrift" xfId="486"/>
    <cellStyle name="Überschrift 1" xfId="487"/>
    <cellStyle name="Überschrift 2" xfId="488"/>
    <cellStyle name="Überschrift 3" xfId="489"/>
    <cellStyle name="Überschrift 4" xfId="490"/>
    <cellStyle name="units" xfId="491"/>
    <cellStyle name="US CHECK " xfId="492"/>
    <cellStyle name="User_Defined_A" xfId="493"/>
    <cellStyle name="Verknüpfte Zelle" xfId="494"/>
    <cellStyle name="Währung [0]_Imp02" xfId="495"/>
    <cellStyle name="Währung_Imp02" xfId="496"/>
    <cellStyle name="Walutowy 2" xfId="497"/>
    <cellStyle name="Walutowy 2 2" xfId="498"/>
    <cellStyle name="Warnender Text" xfId="499"/>
    <cellStyle name="Warning Text 2" xfId="149"/>
    <cellStyle name="Wrap" xfId="150"/>
    <cellStyle name="Wrap 2" xfId="500"/>
    <cellStyle name="Wrap 2 2" xfId="501"/>
    <cellStyle name="Wrap 3" xfId="502"/>
    <cellStyle name="Wrap Bold" xfId="151"/>
    <cellStyle name="Wrap Title" xfId="152"/>
    <cellStyle name="Wrap_NTS99-~11" xfId="153"/>
    <cellStyle name="Year" xfId="5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ublic\Documents%20and%20Settings\sratterman.EARTH-POLICY\Local%20Settings\Temporary%20Internet%20Files\OLK7\SO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rhoughton\Local%20Settings\Temporary%20Internet%20Files\OLK17\93DATASE\cdiac2\netflux2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Tiffany%20Clay\My%20Documents\NRDC\Biomass\Donnan%20Steele%20biomass%20production%20shee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ments"/>
      <sheetName val="DATA"/>
      <sheetName val="PVs"/>
      <sheetName val="PV PRICE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&amp;trop chrt"/>
      <sheetName val="Tropics"/>
      <sheetName val="netflux.mod2001"/>
      <sheetName val="netflux.dec2001"/>
      <sheetName val="Global flux luse chrt"/>
      <sheetName val="Global flx luse"/>
      <sheetName val="within.without.forestflux"/>
      <sheetName val="net other fluxs "/>
      <sheetName val="net afforst. flux"/>
      <sheetName val="net SC flux"/>
      <sheetName val="net harvest flx"/>
      <sheetName val="net cropl flx"/>
      <sheetName val="net pasture flx"/>
      <sheetName val="avg.ann.forest.flx"/>
      <sheetName val="net cropl flx chrt"/>
      <sheetName val="region.charts"/>
      <sheetName val="CDIACrev.1"/>
      <sheetName val="netflux"/>
      <sheetName val="net afforst. fluxtellus99"/>
      <sheetName val="net SC fluxtellus99"/>
      <sheetName val="net harvest flxtellus99"/>
      <sheetName val="net cropl flxtellus99"/>
      <sheetName val="net pasture flxtellus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7">
          <cell r="A17">
            <v>1850</v>
          </cell>
          <cell r="B17">
            <v>87.2791</v>
          </cell>
          <cell r="C17">
            <v>42.481699999999996</v>
          </cell>
          <cell r="D17">
            <v>55.0441</v>
          </cell>
          <cell r="F17">
            <v>5.6113999999999997</v>
          </cell>
          <cell r="G17">
            <v>58.557099999999998</v>
          </cell>
        </row>
        <row r="18">
          <cell r="B18">
            <v>87.223200000000006</v>
          </cell>
          <cell r="C18">
            <v>42.176000000000002</v>
          </cell>
          <cell r="D18">
            <v>55.015599999999999</v>
          </cell>
          <cell r="F18">
            <v>6.4695999999999998</v>
          </cell>
          <cell r="G18">
            <v>58.552500000000002</v>
          </cell>
        </row>
        <row r="19">
          <cell r="B19">
            <v>90.373599999999996</v>
          </cell>
          <cell r="C19">
            <v>41.902000000000001</v>
          </cell>
          <cell r="D19">
            <v>54.987400000000001</v>
          </cell>
          <cell r="F19">
            <v>6.5972999999999997</v>
          </cell>
          <cell r="G19">
            <v>58.878100000000003</v>
          </cell>
        </row>
        <row r="20">
          <cell r="B20">
            <v>93.375900000000001</v>
          </cell>
          <cell r="C20">
            <v>41.656500000000001</v>
          </cell>
          <cell r="D20">
            <v>54.959000000000003</v>
          </cell>
          <cell r="F20">
            <v>6.6920000000000002</v>
          </cell>
          <cell r="G20">
            <v>59.220700000000001</v>
          </cell>
        </row>
        <row r="21">
          <cell r="B21">
            <v>96.281000000000006</v>
          </cell>
          <cell r="C21">
            <v>41.436500000000002</v>
          </cell>
          <cell r="D21">
            <v>54.930399999999999</v>
          </cell>
          <cell r="F21">
            <v>6.7653999999999996</v>
          </cell>
          <cell r="G21">
            <v>59.580199999999998</v>
          </cell>
        </row>
        <row r="22">
          <cell r="B22">
            <v>99.124499999999998</v>
          </cell>
          <cell r="C22">
            <v>41.239600000000003</v>
          </cell>
          <cell r="D22">
            <v>54.901600000000002</v>
          </cell>
          <cell r="F22">
            <v>6.8247999999999998</v>
          </cell>
          <cell r="G22">
            <v>59.956400000000002</v>
          </cell>
        </row>
        <row r="23">
          <cell r="B23">
            <v>101.931</v>
          </cell>
          <cell r="C23">
            <v>41.063400000000001</v>
          </cell>
          <cell r="D23">
            <v>54.872599999999998</v>
          </cell>
          <cell r="F23">
            <v>6.8563000000000001</v>
          </cell>
          <cell r="G23">
            <v>60.341099999999997</v>
          </cell>
        </row>
        <row r="24">
          <cell r="B24">
            <v>104.7176</v>
          </cell>
          <cell r="C24">
            <v>40.905799999999999</v>
          </cell>
          <cell r="D24">
            <v>54.843400000000003</v>
          </cell>
          <cell r="F24">
            <v>6.8814000000000002</v>
          </cell>
          <cell r="G24">
            <v>60.723399999999998</v>
          </cell>
        </row>
        <row r="25">
          <cell r="B25">
            <v>107.4957</v>
          </cell>
          <cell r="C25">
            <v>40.765000000000001</v>
          </cell>
          <cell r="D25">
            <v>54.813899999999997</v>
          </cell>
          <cell r="F25">
            <v>6.9017999999999997</v>
          </cell>
          <cell r="G25">
            <v>61.103099999999998</v>
          </cell>
        </row>
        <row r="26">
          <cell r="B26">
            <v>110.2732</v>
          </cell>
          <cell r="C26">
            <v>40.639299999999999</v>
          </cell>
          <cell r="D26">
            <v>54.784199999999998</v>
          </cell>
          <cell r="F26">
            <v>6.9188999999999998</v>
          </cell>
          <cell r="G26">
            <v>61.479900000000001</v>
          </cell>
        </row>
        <row r="27">
          <cell r="B27">
            <v>113.05540000000001</v>
          </cell>
          <cell r="C27">
            <v>38.089500000000001</v>
          </cell>
          <cell r="D27">
            <v>54.754199999999997</v>
          </cell>
          <cell r="F27">
            <v>6.9333999999999998</v>
          </cell>
          <cell r="G27">
            <v>61.853700000000003</v>
          </cell>
        </row>
        <row r="28">
          <cell r="B28">
            <v>116.3351</v>
          </cell>
          <cell r="C28">
            <v>32.460099999999997</v>
          </cell>
          <cell r="D28">
            <v>54.786200000000001</v>
          </cell>
          <cell r="F28">
            <v>8.0153999999999996</v>
          </cell>
          <cell r="G28">
            <v>62.224200000000003</v>
          </cell>
        </row>
        <row r="29">
          <cell r="B29">
            <v>119.70350000000001</v>
          </cell>
          <cell r="C29">
            <v>29.6557</v>
          </cell>
          <cell r="D29">
            <v>54.863500000000002</v>
          </cell>
          <cell r="F29">
            <v>8.1828000000000003</v>
          </cell>
          <cell r="G29">
            <v>53.690899999999999</v>
          </cell>
        </row>
        <row r="30">
          <cell r="B30">
            <v>123.158</v>
          </cell>
          <cell r="C30">
            <v>26.892700000000001</v>
          </cell>
          <cell r="D30">
            <v>54.955399999999997</v>
          </cell>
          <cell r="F30">
            <v>8.3079999999999998</v>
          </cell>
          <cell r="G30">
            <v>53.748199999999997</v>
          </cell>
        </row>
        <row r="31">
          <cell r="B31">
            <v>126.6955</v>
          </cell>
          <cell r="C31">
            <v>24.195900000000002</v>
          </cell>
          <cell r="D31">
            <v>55.061100000000003</v>
          </cell>
          <cell r="F31">
            <v>8.4057999999999993</v>
          </cell>
          <cell r="G31">
            <v>53.802599999999998</v>
          </cell>
        </row>
        <row r="32">
          <cell r="B32">
            <v>130.31280000000001</v>
          </cell>
          <cell r="C32">
            <v>21.571200000000001</v>
          </cell>
          <cell r="D32">
            <v>55.1798</v>
          </cell>
          <cell r="F32">
            <v>8.4854000000000003</v>
          </cell>
          <cell r="G32">
            <v>53.861800000000002</v>
          </cell>
        </row>
        <row r="33">
          <cell r="B33">
            <v>131.45590000000001</v>
          </cell>
          <cell r="C33">
            <v>20.623899999999999</v>
          </cell>
          <cell r="D33">
            <v>55.3125</v>
          </cell>
          <cell r="F33">
            <v>8.5295000000000005</v>
          </cell>
          <cell r="G33">
            <v>53.7361</v>
          </cell>
        </row>
        <row r="34">
          <cell r="B34">
            <v>132.67089999999999</v>
          </cell>
          <cell r="C34">
            <v>19.737300000000001</v>
          </cell>
          <cell r="D34">
            <v>55.456600000000002</v>
          </cell>
          <cell r="F34">
            <v>8.5649999999999995</v>
          </cell>
          <cell r="G34">
            <v>53.618400000000001</v>
          </cell>
        </row>
        <row r="35">
          <cell r="B35">
            <v>133.95480000000001</v>
          </cell>
          <cell r="C35">
            <v>18.9024</v>
          </cell>
          <cell r="D35">
            <v>55.611400000000003</v>
          </cell>
          <cell r="F35">
            <v>8.5943000000000005</v>
          </cell>
          <cell r="G35">
            <v>53.510199999999998</v>
          </cell>
        </row>
        <row r="36">
          <cell r="B36">
            <v>135.3047</v>
          </cell>
          <cell r="C36">
            <v>18.1099</v>
          </cell>
          <cell r="D36">
            <v>55.776400000000002</v>
          </cell>
          <cell r="F36">
            <v>8.6189999999999998</v>
          </cell>
          <cell r="G36">
            <v>53.411999999999999</v>
          </cell>
        </row>
        <row r="37">
          <cell r="B37">
            <v>136.7175</v>
          </cell>
          <cell r="C37">
            <v>19.789400000000001</v>
          </cell>
          <cell r="D37">
            <v>55.951000000000001</v>
          </cell>
          <cell r="F37">
            <v>8.6402000000000001</v>
          </cell>
          <cell r="G37">
            <v>53.320500000000003</v>
          </cell>
        </row>
        <row r="38">
          <cell r="B38">
            <v>138.1635</v>
          </cell>
          <cell r="C38">
            <v>23.9651</v>
          </cell>
          <cell r="D38">
            <v>50.478200000000001</v>
          </cell>
          <cell r="F38">
            <v>8.6585000000000001</v>
          </cell>
          <cell r="G38">
            <v>53.234900000000003</v>
          </cell>
        </row>
        <row r="39">
          <cell r="B39">
            <v>139.63999999999999</v>
          </cell>
          <cell r="C39">
            <v>25.660299999999999</v>
          </cell>
          <cell r="D39">
            <v>49.595100000000002</v>
          </cell>
          <cell r="F39">
            <v>8.6745999999999999</v>
          </cell>
          <cell r="G39">
            <v>53.488100000000003</v>
          </cell>
        </row>
        <row r="40">
          <cell r="B40">
            <v>141.14449999999999</v>
          </cell>
          <cell r="C40">
            <v>27.3156</v>
          </cell>
          <cell r="D40">
            <v>48.753</v>
          </cell>
          <cell r="F40">
            <v>8.6887000000000008</v>
          </cell>
          <cell r="G40">
            <v>53.745399999999997</v>
          </cell>
        </row>
        <row r="41">
          <cell r="B41">
            <v>142.6747</v>
          </cell>
          <cell r="C41">
            <v>28.918700000000001</v>
          </cell>
          <cell r="D41">
            <v>47.945</v>
          </cell>
          <cell r="F41">
            <v>8.7012999999999998</v>
          </cell>
          <cell r="G41">
            <v>54.005600000000001</v>
          </cell>
        </row>
        <row r="42">
          <cell r="B42">
            <v>144.22829999999999</v>
          </cell>
          <cell r="C42">
            <v>30.4682</v>
          </cell>
          <cell r="D42">
            <v>47.164999999999999</v>
          </cell>
          <cell r="F42">
            <v>8.7125000000000004</v>
          </cell>
          <cell r="G42">
            <v>54.267600000000002</v>
          </cell>
        </row>
        <row r="43">
          <cell r="B43">
            <v>144.6378</v>
          </cell>
          <cell r="C43">
            <v>30.663599999999999</v>
          </cell>
          <cell r="D43">
            <v>46.528100000000002</v>
          </cell>
          <cell r="F43">
            <v>9.7918000000000003</v>
          </cell>
          <cell r="G43">
            <v>54.944899999999997</v>
          </cell>
        </row>
        <row r="44">
          <cell r="B44">
            <v>144.90940000000001</v>
          </cell>
          <cell r="C44">
            <v>31.3597</v>
          </cell>
          <cell r="D44">
            <v>45.936399999999999</v>
          </cell>
          <cell r="F44">
            <v>9.9572000000000003</v>
          </cell>
          <cell r="G44">
            <v>55.036000000000001</v>
          </cell>
        </row>
        <row r="45">
          <cell r="B45">
            <v>145.04740000000001</v>
          </cell>
          <cell r="C45">
            <v>32.0152</v>
          </cell>
          <cell r="D45">
            <v>45.385899999999999</v>
          </cell>
          <cell r="F45">
            <v>10.0808</v>
          </cell>
          <cell r="G45">
            <v>55.125300000000003</v>
          </cell>
        </row>
        <row r="46">
          <cell r="B46">
            <v>145.0556</v>
          </cell>
          <cell r="C46">
            <v>32.633800000000001</v>
          </cell>
          <cell r="D46">
            <v>44.872900000000001</v>
          </cell>
          <cell r="F46">
            <v>10.177300000000001</v>
          </cell>
          <cell r="G46">
            <v>55.2119</v>
          </cell>
        </row>
        <row r="47">
          <cell r="B47">
            <v>144.93770000000001</v>
          </cell>
          <cell r="C47">
            <v>33.218899999999998</v>
          </cell>
          <cell r="D47">
            <v>44.394199999999998</v>
          </cell>
          <cell r="F47">
            <v>10.255800000000001</v>
          </cell>
          <cell r="G47">
            <v>55.301699999999997</v>
          </cell>
        </row>
        <row r="48">
          <cell r="B48">
            <v>144.69739999999999</v>
          </cell>
          <cell r="C48">
            <v>70.548500000000004</v>
          </cell>
          <cell r="D48">
            <v>43.940399999999997</v>
          </cell>
          <cell r="F48">
            <v>10.2989</v>
          </cell>
          <cell r="G48">
            <v>55.402299999999997</v>
          </cell>
        </row>
        <row r="49">
          <cell r="B49">
            <v>144.3382</v>
          </cell>
          <cell r="C49">
            <v>82.299300000000002</v>
          </cell>
          <cell r="D49">
            <v>43.515599999999999</v>
          </cell>
          <cell r="F49">
            <v>10.333600000000001</v>
          </cell>
          <cell r="G49">
            <v>55.512700000000002</v>
          </cell>
        </row>
        <row r="50">
          <cell r="B50">
            <v>143.863</v>
          </cell>
          <cell r="C50">
            <v>92.241299999999995</v>
          </cell>
          <cell r="D50">
            <v>43.117800000000003</v>
          </cell>
          <cell r="F50">
            <v>10.3622</v>
          </cell>
          <cell r="G50">
            <v>55.632199999999997</v>
          </cell>
        </row>
        <row r="51">
          <cell r="B51">
            <v>143.2749</v>
          </cell>
          <cell r="C51">
            <v>100.8831</v>
          </cell>
          <cell r="D51">
            <v>42.744799999999998</v>
          </cell>
          <cell r="F51">
            <v>10.386200000000001</v>
          </cell>
          <cell r="G51">
            <v>55.76</v>
          </cell>
        </row>
        <row r="52">
          <cell r="B52">
            <v>142.5763</v>
          </cell>
          <cell r="C52">
            <v>108.58</v>
          </cell>
          <cell r="D52">
            <v>42.394799999999996</v>
          </cell>
          <cell r="F52">
            <v>10.4069</v>
          </cell>
          <cell r="G52">
            <v>55.895499999999998</v>
          </cell>
        </row>
        <row r="53">
          <cell r="B53">
            <v>141.81870000000001</v>
          </cell>
          <cell r="C53">
            <v>112.0373</v>
          </cell>
          <cell r="D53">
            <v>42.557099999999998</v>
          </cell>
          <cell r="F53">
            <v>11.708</v>
          </cell>
          <cell r="G53">
            <v>56.031399999999998</v>
          </cell>
        </row>
        <row r="54">
          <cell r="B54">
            <v>141.0043</v>
          </cell>
          <cell r="C54">
            <v>114.43380000000001</v>
          </cell>
          <cell r="D54">
            <v>42.731200000000001</v>
          </cell>
          <cell r="F54">
            <v>11.9115</v>
          </cell>
          <cell r="G54">
            <v>56.167099999999998</v>
          </cell>
        </row>
        <row r="55">
          <cell r="B55">
            <v>140.13550000000001</v>
          </cell>
          <cell r="C55">
            <v>116.4415</v>
          </cell>
          <cell r="D55">
            <v>42.915799999999997</v>
          </cell>
          <cell r="F55">
            <v>12.064</v>
          </cell>
          <cell r="G55">
            <v>56.302300000000002</v>
          </cell>
        </row>
        <row r="56">
          <cell r="B56">
            <v>139.2141</v>
          </cell>
          <cell r="C56">
            <v>118.152</v>
          </cell>
          <cell r="D56">
            <v>43.109699999999997</v>
          </cell>
          <cell r="F56">
            <v>12.183299999999999</v>
          </cell>
          <cell r="G56">
            <v>56.436199999999999</v>
          </cell>
        </row>
        <row r="57">
          <cell r="B57">
            <v>138.08510000000001</v>
          </cell>
          <cell r="C57">
            <v>119.6322</v>
          </cell>
          <cell r="D57">
            <v>43.311599999999999</v>
          </cell>
          <cell r="F57">
            <v>12.2807</v>
          </cell>
          <cell r="G57">
            <v>56.568399999999997</v>
          </cell>
        </row>
        <row r="58">
          <cell r="B58">
            <v>148.4529</v>
          </cell>
          <cell r="C58">
            <v>92.352999999999994</v>
          </cell>
          <cell r="D58">
            <v>43.5137</v>
          </cell>
          <cell r="F58">
            <v>12.3352</v>
          </cell>
          <cell r="G58">
            <v>56.698500000000003</v>
          </cell>
        </row>
        <row r="59">
          <cell r="B59">
            <v>150.16409999999999</v>
          </cell>
          <cell r="C59">
            <v>84.1935</v>
          </cell>
          <cell r="D59">
            <v>43.7151</v>
          </cell>
          <cell r="F59">
            <v>12.379300000000001</v>
          </cell>
          <cell r="G59">
            <v>56.8279</v>
          </cell>
        </row>
        <row r="60">
          <cell r="B60">
            <v>151.72919999999999</v>
          </cell>
          <cell r="C60">
            <v>77.092399999999998</v>
          </cell>
          <cell r="D60">
            <v>43.9148</v>
          </cell>
          <cell r="F60">
            <v>12.415800000000001</v>
          </cell>
          <cell r="G60">
            <v>56.956000000000003</v>
          </cell>
        </row>
        <row r="61">
          <cell r="B61">
            <v>153.1824</v>
          </cell>
          <cell r="C61">
            <v>70.777299999999997</v>
          </cell>
          <cell r="D61">
            <v>44.111899999999999</v>
          </cell>
          <cell r="F61">
            <v>12.4466</v>
          </cell>
          <cell r="G61">
            <v>57.082700000000003</v>
          </cell>
        </row>
        <row r="62">
          <cell r="B62">
            <v>154.54910000000001</v>
          </cell>
          <cell r="C62">
            <v>65.047399999999996</v>
          </cell>
          <cell r="D62">
            <v>44.305599999999998</v>
          </cell>
          <cell r="F62">
            <v>12.473100000000001</v>
          </cell>
          <cell r="G62">
            <v>57.2074</v>
          </cell>
        </row>
        <row r="63">
          <cell r="B63">
            <v>155.5154</v>
          </cell>
          <cell r="C63">
            <v>63.595199999999998</v>
          </cell>
          <cell r="D63">
            <v>44.495100000000001</v>
          </cell>
          <cell r="F63">
            <v>12.496</v>
          </cell>
          <cell r="G63">
            <v>57.330100000000002</v>
          </cell>
        </row>
        <row r="64">
          <cell r="B64">
            <v>156.42859999999999</v>
          </cell>
          <cell r="C64">
            <v>62.470500000000001</v>
          </cell>
          <cell r="D64">
            <v>44.6798</v>
          </cell>
          <cell r="F64">
            <v>12.5162</v>
          </cell>
          <cell r="G64">
            <v>57.450200000000002</v>
          </cell>
        </row>
        <row r="65">
          <cell r="B65">
            <v>157.29990000000001</v>
          </cell>
          <cell r="C65">
            <v>61.591999999999999</v>
          </cell>
          <cell r="D65">
            <v>44.858899999999998</v>
          </cell>
          <cell r="F65">
            <v>12.533899999999999</v>
          </cell>
          <cell r="G65">
            <v>57.567700000000002</v>
          </cell>
        </row>
        <row r="66">
          <cell r="B66">
            <v>158.13820000000001</v>
          </cell>
          <cell r="C66">
            <v>60.903599999999997</v>
          </cell>
          <cell r="D66">
            <v>45.031799999999997</v>
          </cell>
          <cell r="F66">
            <v>12.5497</v>
          </cell>
          <cell r="G66">
            <v>57.682200000000002</v>
          </cell>
        </row>
        <row r="67">
          <cell r="B67">
            <v>158.91720000000001</v>
          </cell>
          <cell r="C67">
            <v>60.356200000000001</v>
          </cell>
          <cell r="D67">
            <v>45.193199999999997</v>
          </cell>
          <cell r="F67">
            <v>12.563700000000001</v>
          </cell>
          <cell r="G67">
            <v>57.793500000000002</v>
          </cell>
        </row>
        <row r="68">
          <cell r="B68">
            <v>159.82499999999999</v>
          </cell>
          <cell r="C68">
            <v>124.9239</v>
          </cell>
          <cell r="D68">
            <v>45.436599999999999</v>
          </cell>
          <cell r="F68">
            <v>15.570600000000001</v>
          </cell>
          <cell r="G68">
            <v>57.901400000000002</v>
          </cell>
        </row>
        <row r="69">
          <cell r="B69">
            <v>160.75149999999999</v>
          </cell>
          <cell r="C69">
            <v>144.4213</v>
          </cell>
          <cell r="D69">
            <v>45.700400000000002</v>
          </cell>
          <cell r="F69">
            <v>16.02</v>
          </cell>
          <cell r="G69">
            <v>58.048499999999997</v>
          </cell>
        </row>
        <row r="70">
          <cell r="B70">
            <v>161.69890000000001</v>
          </cell>
          <cell r="C70">
            <v>160.66499999999999</v>
          </cell>
          <cell r="D70">
            <v>45.982999999999997</v>
          </cell>
          <cell r="F70">
            <v>16.3537</v>
          </cell>
          <cell r="G70">
            <v>58.191600000000001</v>
          </cell>
        </row>
        <row r="71">
          <cell r="B71">
            <v>162.66890000000001</v>
          </cell>
          <cell r="C71">
            <v>174.5909</v>
          </cell>
          <cell r="D71">
            <v>46.282400000000003</v>
          </cell>
          <cell r="F71">
            <v>16.6128</v>
          </cell>
          <cell r="G71">
            <v>58.330399999999997</v>
          </cell>
        </row>
        <row r="72">
          <cell r="B72">
            <v>163.6662</v>
          </cell>
          <cell r="C72">
            <v>186.8416</v>
          </cell>
          <cell r="D72">
            <v>46.597099999999998</v>
          </cell>
          <cell r="F72">
            <v>16.822700000000001</v>
          </cell>
          <cell r="G72">
            <v>58.465200000000003</v>
          </cell>
        </row>
        <row r="73">
          <cell r="B73">
            <v>163.09889999999999</v>
          </cell>
          <cell r="C73">
            <v>191.38759999999999</v>
          </cell>
          <cell r="D73">
            <v>46.925400000000003</v>
          </cell>
          <cell r="F73">
            <v>16.9346</v>
          </cell>
          <cell r="G73">
            <v>58.5916</v>
          </cell>
        </row>
        <row r="74">
          <cell r="B74">
            <v>162.55779999999999</v>
          </cell>
          <cell r="C74">
            <v>195.05430000000001</v>
          </cell>
          <cell r="D74">
            <v>47.265900000000002</v>
          </cell>
          <cell r="F74">
            <v>17.023700000000002</v>
          </cell>
          <cell r="G74">
            <v>58.586100000000002</v>
          </cell>
        </row>
        <row r="75">
          <cell r="B75">
            <v>162.04329999999999</v>
          </cell>
          <cell r="C75">
            <v>198.0609</v>
          </cell>
          <cell r="D75">
            <v>47.6173</v>
          </cell>
          <cell r="F75">
            <v>17.096599999999999</v>
          </cell>
          <cell r="G75">
            <v>58.575800000000001</v>
          </cell>
        </row>
        <row r="76">
          <cell r="B76">
            <v>161.55590000000001</v>
          </cell>
          <cell r="C76">
            <v>200.5592</v>
          </cell>
          <cell r="D76">
            <v>47.978200000000001</v>
          </cell>
          <cell r="F76">
            <v>17.157599999999999</v>
          </cell>
          <cell r="G76">
            <v>58.560499999999998</v>
          </cell>
        </row>
        <row r="77">
          <cell r="B77">
            <v>161.09630000000001</v>
          </cell>
          <cell r="C77">
            <v>202.27099999999999</v>
          </cell>
          <cell r="D77">
            <v>48.3474</v>
          </cell>
          <cell r="F77">
            <v>17.209499999999998</v>
          </cell>
          <cell r="G77">
            <v>58.5441</v>
          </cell>
        </row>
        <row r="78">
          <cell r="B78">
            <v>160.67670000000001</v>
          </cell>
          <cell r="C78">
            <v>140.5967</v>
          </cell>
          <cell r="D78">
            <v>48.72</v>
          </cell>
          <cell r="F78">
            <v>21.5319</v>
          </cell>
          <cell r="G78">
            <v>58.526299999999999</v>
          </cell>
        </row>
        <row r="79">
          <cell r="B79">
            <v>160.30099999999999</v>
          </cell>
          <cell r="C79">
            <v>122.3737</v>
          </cell>
          <cell r="D79">
            <v>49.095100000000002</v>
          </cell>
          <cell r="F79">
            <v>22.197099999999999</v>
          </cell>
          <cell r="G79">
            <v>58.508000000000003</v>
          </cell>
        </row>
        <row r="80">
          <cell r="B80">
            <v>159.9699</v>
          </cell>
          <cell r="C80">
            <v>107.214</v>
          </cell>
          <cell r="D80">
            <v>49.471899999999998</v>
          </cell>
          <cell r="F80">
            <v>22.693899999999999</v>
          </cell>
          <cell r="G80">
            <v>63.683599999999998</v>
          </cell>
        </row>
        <row r="81">
          <cell r="B81">
            <v>159.68350000000001</v>
          </cell>
          <cell r="C81">
            <v>94.189800000000005</v>
          </cell>
          <cell r="D81">
            <v>49.849299999999999</v>
          </cell>
          <cell r="F81">
            <v>23.081499999999998</v>
          </cell>
          <cell r="G81">
            <v>65.234700000000004</v>
          </cell>
        </row>
        <row r="82">
          <cell r="B82">
            <v>159.44210000000001</v>
          </cell>
          <cell r="C82">
            <v>82.671099999999996</v>
          </cell>
          <cell r="D82">
            <v>50.226500000000001</v>
          </cell>
          <cell r="F82">
            <v>23.396899999999999</v>
          </cell>
          <cell r="G82">
            <v>66.588700000000003</v>
          </cell>
        </row>
        <row r="83">
          <cell r="B83">
            <v>159.21690000000001</v>
          </cell>
          <cell r="C83">
            <v>78.800799999999995</v>
          </cell>
          <cell r="D83">
            <v>50.6646</v>
          </cell>
          <cell r="F83">
            <v>23.570399999999999</v>
          </cell>
          <cell r="G83">
            <v>67.893199999999993</v>
          </cell>
        </row>
        <row r="84">
          <cell r="B84">
            <v>159.0283</v>
          </cell>
          <cell r="C84">
            <v>75.708100000000002</v>
          </cell>
          <cell r="D84">
            <v>51.094099999999997</v>
          </cell>
          <cell r="F84">
            <v>23.709900000000001</v>
          </cell>
          <cell r="G84">
            <v>69.206299999999999</v>
          </cell>
        </row>
        <row r="85">
          <cell r="B85">
            <v>158.8766</v>
          </cell>
          <cell r="C85">
            <v>73.186400000000006</v>
          </cell>
          <cell r="D85">
            <v>51.514299999999999</v>
          </cell>
          <cell r="F85">
            <v>23.8249</v>
          </cell>
          <cell r="G85">
            <v>70.485200000000006</v>
          </cell>
        </row>
        <row r="86">
          <cell r="B86">
            <v>158.7619</v>
          </cell>
          <cell r="C86">
            <v>71.090800000000002</v>
          </cell>
          <cell r="D86">
            <v>51.924500000000002</v>
          </cell>
          <cell r="F86">
            <v>23.921700000000001</v>
          </cell>
          <cell r="G86">
            <v>71.757400000000004</v>
          </cell>
        </row>
        <row r="87">
          <cell r="B87">
            <v>158.68459999999999</v>
          </cell>
          <cell r="C87">
            <v>66.463200000000001</v>
          </cell>
          <cell r="D87">
            <v>52.323999999999998</v>
          </cell>
          <cell r="F87">
            <v>24.0046</v>
          </cell>
          <cell r="G87">
            <v>73.055899999999994</v>
          </cell>
        </row>
        <row r="88">
          <cell r="B88">
            <v>158.64410000000001</v>
          </cell>
          <cell r="C88">
            <v>104.9402</v>
          </cell>
          <cell r="D88">
            <v>52.769199999999998</v>
          </cell>
          <cell r="F88">
            <v>28.353999999999999</v>
          </cell>
          <cell r="G88">
            <v>74.384799999999998</v>
          </cell>
        </row>
        <row r="89">
          <cell r="B89">
            <v>158.64070000000001</v>
          </cell>
          <cell r="C89">
            <v>114.9256</v>
          </cell>
          <cell r="D89">
            <v>53.202100000000002</v>
          </cell>
          <cell r="F89">
            <v>29.042899999999999</v>
          </cell>
          <cell r="G89">
            <v>75.747100000000003</v>
          </cell>
        </row>
        <row r="90">
          <cell r="B90">
            <v>158.67449999999999</v>
          </cell>
          <cell r="C90">
            <v>122.7565</v>
          </cell>
          <cell r="D90">
            <v>53.622399999999999</v>
          </cell>
          <cell r="F90">
            <v>29.560700000000001</v>
          </cell>
          <cell r="G90">
            <v>77.056600000000003</v>
          </cell>
        </row>
        <row r="91">
          <cell r="B91">
            <v>158.7457</v>
          </cell>
          <cell r="C91">
            <v>129.1182</v>
          </cell>
          <cell r="D91">
            <v>54.029299999999999</v>
          </cell>
          <cell r="F91">
            <v>29.966899999999999</v>
          </cell>
          <cell r="G91">
            <v>78.403400000000005</v>
          </cell>
        </row>
        <row r="92">
          <cell r="B92">
            <v>158.8545</v>
          </cell>
          <cell r="C92">
            <v>134.46629999999999</v>
          </cell>
          <cell r="D92">
            <v>54.422600000000003</v>
          </cell>
          <cell r="F92">
            <v>30.298999999999999</v>
          </cell>
          <cell r="G92">
            <v>79.782799999999995</v>
          </cell>
        </row>
        <row r="93">
          <cell r="B93">
            <v>158.2911</v>
          </cell>
          <cell r="C93">
            <v>135.8836</v>
          </cell>
          <cell r="D93">
            <v>54.084499999999998</v>
          </cell>
          <cell r="F93">
            <v>30.487400000000001</v>
          </cell>
          <cell r="G93">
            <v>81.195499999999996</v>
          </cell>
        </row>
        <row r="94">
          <cell r="B94">
            <v>157.6482</v>
          </cell>
          <cell r="C94">
            <v>136.86699999999999</v>
          </cell>
          <cell r="D94">
            <v>53.624699999999997</v>
          </cell>
          <cell r="F94">
            <v>30.6401</v>
          </cell>
          <cell r="G94">
            <v>82.530900000000003</v>
          </cell>
        </row>
        <row r="95">
          <cell r="B95">
            <v>157.22489999999999</v>
          </cell>
          <cell r="C95">
            <v>137.47190000000001</v>
          </cell>
          <cell r="D95">
            <v>53.048099999999998</v>
          </cell>
          <cell r="F95">
            <v>30.766999999999999</v>
          </cell>
          <cell r="G95">
            <v>83.099000000000004</v>
          </cell>
        </row>
        <row r="96">
          <cell r="B96">
            <v>131.19669999999999</v>
          </cell>
          <cell r="C96">
            <v>137.78399999999999</v>
          </cell>
          <cell r="D96">
            <v>52.359000000000002</v>
          </cell>
          <cell r="F96">
            <v>30.874500000000001</v>
          </cell>
          <cell r="G96">
            <v>83.699299999999994</v>
          </cell>
        </row>
        <row r="97">
          <cell r="B97">
            <v>124.191</v>
          </cell>
          <cell r="C97">
            <v>141.11330000000001</v>
          </cell>
          <cell r="D97">
            <v>51.561799999999998</v>
          </cell>
          <cell r="F97">
            <v>30.966999999999999</v>
          </cell>
          <cell r="G97">
            <v>84.302199999999999</v>
          </cell>
        </row>
        <row r="98">
          <cell r="B98">
            <v>117.44410000000001</v>
          </cell>
          <cell r="C98">
            <v>157.8014</v>
          </cell>
          <cell r="D98">
            <v>50.658799999999999</v>
          </cell>
          <cell r="F98">
            <v>35.325000000000003</v>
          </cell>
          <cell r="G98">
            <v>84.907700000000006</v>
          </cell>
        </row>
        <row r="99">
          <cell r="B99">
            <v>110.8853</v>
          </cell>
          <cell r="C99">
            <v>163.2698</v>
          </cell>
          <cell r="D99">
            <v>49.6554</v>
          </cell>
          <cell r="F99">
            <v>36.021599999999999</v>
          </cell>
          <cell r="G99">
            <v>85.519900000000007</v>
          </cell>
        </row>
        <row r="100">
          <cell r="B100">
            <v>104.46339999999999</v>
          </cell>
          <cell r="C100">
            <v>167.92420000000001</v>
          </cell>
          <cell r="D100">
            <v>48.555100000000003</v>
          </cell>
          <cell r="F100">
            <v>36.546300000000002</v>
          </cell>
          <cell r="G100">
            <v>86.147400000000005</v>
          </cell>
        </row>
        <row r="101">
          <cell r="B101">
            <v>98.141300000000001</v>
          </cell>
          <cell r="C101">
            <v>171.97069999999999</v>
          </cell>
          <cell r="D101">
            <v>47.361199999999997</v>
          </cell>
          <cell r="F101">
            <v>36.958799999999997</v>
          </cell>
          <cell r="G101">
            <v>84.553200000000004</v>
          </cell>
        </row>
        <row r="102">
          <cell r="B102">
            <v>91.891599999999997</v>
          </cell>
          <cell r="C102">
            <v>175.55410000000001</v>
          </cell>
          <cell r="D102">
            <v>46.076900000000002</v>
          </cell>
          <cell r="F102">
            <v>37.296500000000002</v>
          </cell>
          <cell r="G102">
            <v>82.8035</v>
          </cell>
        </row>
        <row r="103">
          <cell r="B103">
            <v>85.505200000000002</v>
          </cell>
          <cell r="C103">
            <v>177.3775</v>
          </cell>
          <cell r="D103">
            <v>44.758099999999999</v>
          </cell>
          <cell r="F103">
            <v>37.49</v>
          </cell>
          <cell r="G103">
            <v>80.899299999999997</v>
          </cell>
        </row>
        <row r="104">
          <cell r="B104">
            <v>79.185199999999995</v>
          </cell>
          <cell r="C104">
            <v>179.5805</v>
          </cell>
          <cell r="D104">
            <v>43.403100000000002</v>
          </cell>
          <cell r="F104">
            <v>37.647300000000001</v>
          </cell>
          <cell r="G104">
            <v>78.841999999999999</v>
          </cell>
        </row>
        <row r="105">
          <cell r="B105">
            <v>72.920100000000005</v>
          </cell>
          <cell r="C105">
            <v>181.5727</v>
          </cell>
          <cell r="D105">
            <v>42.014299999999999</v>
          </cell>
          <cell r="F105">
            <v>37.778300000000002</v>
          </cell>
          <cell r="G105">
            <v>76.688100000000006</v>
          </cell>
        </row>
        <row r="106">
          <cell r="B106">
            <v>66.674099999999996</v>
          </cell>
          <cell r="C106">
            <v>183.39840000000001</v>
          </cell>
          <cell r="D106">
            <v>40.594200000000001</v>
          </cell>
          <cell r="F106">
            <v>37.889499999999998</v>
          </cell>
          <cell r="G106">
            <v>74.512900000000002</v>
          </cell>
        </row>
        <row r="107">
          <cell r="B107">
            <v>60.507100000000001</v>
          </cell>
          <cell r="C107">
            <v>185.0909</v>
          </cell>
          <cell r="D107">
            <v>39.145099999999999</v>
          </cell>
          <cell r="F107">
            <v>37.985199999999999</v>
          </cell>
          <cell r="G107">
            <v>71.146199999999993</v>
          </cell>
        </row>
        <row r="108">
          <cell r="B108">
            <v>54.305799999999998</v>
          </cell>
          <cell r="C108">
            <v>194.00739999999999</v>
          </cell>
          <cell r="D108">
            <v>37.6905</v>
          </cell>
          <cell r="F108">
            <v>53.040300000000002</v>
          </cell>
          <cell r="G108">
            <v>54.421100000000003</v>
          </cell>
        </row>
        <row r="109">
          <cell r="B109">
            <v>48.154800000000002</v>
          </cell>
          <cell r="C109">
            <v>198.3433</v>
          </cell>
          <cell r="D109">
            <v>36.232599999999998</v>
          </cell>
          <cell r="F109">
            <v>55.3048</v>
          </cell>
          <cell r="G109">
            <v>47.512799999999999</v>
          </cell>
        </row>
        <row r="110">
          <cell r="B110">
            <v>42.050699999999999</v>
          </cell>
          <cell r="C110">
            <v>202.5438</v>
          </cell>
          <cell r="D110">
            <v>34.773099999999999</v>
          </cell>
          <cell r="F110">
            <v>56.987900000000003</v>
          </cell>
          <cell r="G110">
            <v>40.835799999999999</v>
          </cell>
        </row>
        <row r="111">
          <cell r="B111">
            <v>39.629300000000001</v>
          </cell>
          <cell r="C111">
            <v>206.69589999999999</v>
          </cell>
          <cell r="D111">
            <v>33.314</v>
          </cell>
          <cell r="F111">
            <v>58.2956</v>
          </cell>
          <cell r="G111">
            <v>34.353499999999997</v>
          </cell>
        </row>
        <row r="112">
          <cell r="B112">
            <v>37.250399999999999</v>
          </cell>
          <cell r="C112">
            <v>210.69929999999999</v>
          </cell>
          <cell r="D112">
            <v>31.857199999999999</v>
          </cell>
          <cell r="F112">
            <v>59.356400000000001</v>
          </cell>
          <cell r="G112">
            <v>28.0367</v>
          </cell>
        </row>
        <row r="113">
          <cell r="B113">
            <v>34.912100000000002</v>
          </cell>
          <cell r="C113">
            <v>214.3486</v>
          </cell>
          <cell r="D113">
            <v>30.4041</v>
          </cell>
          <cell r="F113">
            <v>59.925400000000003</v>
          </cell>
          <cell r="G113">
            <v>24.028700000000001</v>
          </cell>
        </row>
        <row r="114">
          <cell r="B114">
            <v>32.613199999999999</v>
          </cell>
          <cell r="C114">
            <v>217.6173</v>
          </cell>
          <cell r="D114">
            <v>28.956399999999999</v>
          </cell>
          <cell r="F114">
            <v>60.379300000000001</v>
          </cell>
          <cell r="G114">
            <v>20.4267</v>
          </cell>
        </row>
        <row r="115">
          <cell r="B115">
            <v>30.352499999999999</v>
          </cell>
          <cell r="C115">
            <v>221.01140000000001</v>
          </cell>
          <cell r="D115">
            <v>27.515599999999999</v>
          </cell>
          <cell r="F115">
            <v>60.751199999999997</v>
          </cell>
          <cell r="G115">
            <v>17.178799999999999</v>
          </cell>
        </row>
        <row r="116">
          <cell r="B116">
            <v>28.129100000000001</v>
          </cell>
          <cell r="C116">
            <v>224.5069</v>
          </cell>
          <cell r="D116">
            <v>26.083100000000002</v>
          </cell>
          <cell r="F116">
            <v>61.062600000000003</v>
          </cell>
          <cell r="G116">
            <v>14.305300000000001</v>
          </cell>
        </row>
        <row r="117">
          <cell r="B117">
            <v>25.968900000000001</v>
          </cell>
          <cell r="C117">
            <v>229.84379999999999</v>
          </cell>
          <cell r="D117">
            <v>24.6601</v>
          </cell>
          <cell r="F117">
            <v>61.328000000000003</v>
          </cell>
          <cell r="G117">
            <v>13.082100000000001</v>
          </cell>
        </row>
        <row r="118">
          <cell r="B118">
            <v>18.226500000000001</v>
          </cell>
          <cell r="C118">
            <v>286.37520000000001</v>
          </cell>
          <cell r="D118">
            <v>23.528700000000001</v>
          </cell>
          <cell r="F118">
            <v>82.945499999999996</v>
          </cell>
          <cell r="G118">
            <v>126.9132</v>
          </cell>
        </row>
        <row r="119">
          <cell r="B119">
            <v>15.0411</v>
          </cell>
          <cell r="C119">
            <v>304.7174</v>
          </cell>
          <cell r="D119">
            <v>22.546199999999999</v>
          </cell>
          <cell r="F119">
            <v>86.275999999999996</v>
          </cell>
          <cell r="G119">
            <v>149.64179999999999</v>
          </cell>
        </row>
        <row r="120">
          <cell r="B120">
            <v>12.121</v>
          </cell>
          <cell r="C120">
            <v>319.57850000000002</v>
          </cell>
          <cell r="D120">
            <v>21.707000000000001</v>
          </cell>
          <cell r="F120">
            <v>88.763999999999996</v>
          </cell>
          <cell r="G120">
            <v>171.48429999999999</v>
          </cell>
        </row>
        <row r="121">
          <cell r="B121">
            <v>9.4383999999999997</v>
          </cell>
          <cell r="C121">
            <v>331.78089999999997</v>
          </cell>
          <cell r="D121">
            <v>21.005700000000001</v>
          </cell>
          <cell r="F121">
            <v>90.705799999999996</v>
          </cell>
          <cell r="G121">
            <v>192.66640000000001</v>
          </cell>
        </row>
        <row r="122">
          <cell r="B122">
            <v>6.9715999999999996</v>
          </cell>
          <cell r="C122">
            <v>342.05149999999998</v>
          </cell>
          <cell r="D122">
            <v>20.437200000000001</v>
          </cell>
          <cell r="F122">
            <v>92.286299999999997</v>
          </cell>
          <cell r="G122">
            <v>213.74680000000001</v>
          </cell>
        </row>
        <row r="123">
          <cell r="B123">
            <v>4.7073999999999998</v>
          </cell>
          <cell r="C123">
            <v>348.09750000000003</v>
          </cell>
          <cell r="D123">
            <v>19.9971</v>
          </cell>
          <cell r="F123">
            <v>93.1571</v>
          </cell>
          <cell r="G123">
            <v>236.1474</v>
          </cell>
        </row>
        <row r="124">
          <cell r="B124">
            <v>2.6280999999999999</v>
          </cell>
          <cell r="C124">
            <v>353.04469999999998</v>
          </cell>
          <cell r="D124">
            <v>19.680900000000001</v>
          </cell>
          <cell r="F124">
            <v>93.857299999999995</v>
          </cell>
          <cell r="G124">
            <v>258.24740000000003</v>
          </cell>
        </row>
        <row r="125">
          <cell r="B125">
            <v>0.72209999999999996</v>
          </cell>
          <cell r="C125">
            <v>357.1549</v>
          </cell>
          <cell r="D125">
            <v>19.4847</v>
          </cell>
          <cell r="F125">
            <v>94.434700000000007</v>
          </cell>
          <cell r="G125">
            <v>279.95209999999997</v>
          </cell>
        </row>
        <row r="126">
          <cell r="B126">
            <v>-1.02</v>
          </cell>
          <cell r="C126">
            <v>362.41230000000002</v>
          </cell>
          <cell r="D126">
            <v>19.404900000000001</v>
          </cell>
          <cell r="F126">
            <v>94.920900000000003</v>
          </cell>
          <cell r="G126">
            <v>208.34129999999999</v>
          </cell>
        </row>
        <row r="127">
          <cell r="B127">
            <v>-2.6065</v>
          </cell>
          <cell r="C127">
            <v>366.64850000000001</v>
          </cell>
          <cell r="D127">
            <v>19.437799999999999</v>
          </cell>
          <cell r="F127">
            <v>95.337100000000007</v>
          </cell>
          <cell r="G127">
            <v>210.886</v>
          </cell>
        </row>
        <row r="128">
          <cell r="B128">
            <v>-4.0918000000000001</v>
          </cell>
          <cell r="C128">
            <v>481.92829999999998</v>
          </cell>
          <cell r="D128">
            <v>16.696999999999999</v>
          </cell>
          <cell r="F128">
            <v>129.91909999999999</v>
          </cell>
          <cell r="G128">
            <v>205.2209</v>
          </cell>
        </row>
        <row r="129">
          <cell r="B129">
            <v>-5.4755000000000003</v>
          </cell>
          <cell r="C129">
            <v>517.55070000000001</v>
          </cell>
          <cell r="D129">
            <v>16.318200000000001</v>
          </cell>
          <cell r="F129">
            <v>135.2433</v>
          </cell>
          <cell r="G129">
            <v>201.86850000000001</v>
          </cell>
        </row>
        <row r="130">
          <cell r="B130">
            <v>-6.7626999999999997</v>
          </cell>
          <cell r="C130">
            <v>546.07460000000003</v>
          </cell>
          <cell r="D130">
            <v>16.0138</v>
          </cell>
          <cell r="F130">
            <v>139.22069999999999</v>
          </cell>
          <cell r="G130">
            <v>198.8176</v>
          </cell>
        </row>
        <row r="131">
          <cell r="B131">
            <v>-7.9615</v>
          </cell>
          <cell r="C131">
            <v>572.03959999999995</v>
          </cell>
          <cell r="D131">
            <v>15.778</v>
          </cell>
          <cell r="F131">
            <v>142.32490000000001</v>
          </cell>
          <cell r="G131">
            <v>196.17920000000001</v>
          </cell>
        </row>
        <row r="132">
          <cell r="B132">
            <v>-9.0786999999999995</v>
          </cell>
          <cell r="C132">
            <v>593.94060000000002</v>
          </cell>
          <cell r="D132">
            <v>15.605700000000001</v>
          </cell>
          <cell r="F132">
            <v>144.85169999999999</v>
          </cell>
          <cell r="G132">
            <v>192.91749999999999</v>
          </cell>
        </row>
        <row r="133">
          <cell r="B133">
            <v>-9.0747</v>
          </cell>
          <cell r="C133">
            <v>603.87249999999995</v>
          </cell>
          <cell r="D133">
            <v>15.4787</v>
          </cell>
          <cell r="F133">
            <v>146.2433</v>
          </cell>
          <cell r="G133">
            <v>181.1651</v>
          </cell>
        </row>
        <row r="134">
          <cell r="B134">
            <v>-9.0297000000000001</v>
          </cell>
          <cell r="C134">
            <v>612.0308</v>
          </cell>
          <cell r="D134">
            <v>15.393000000000001</v>
          </cell>
          <cell r="F134">
            <v>147.3621</v>
          </cell>
          <cell r="G134">
            <v>169.52440000000001</v>
          </cell>
        </row>
        <row r="135">
          <cell r="B135">
            <v>-8.9679000000000002</v>
          </cell>
          <cell r="C135">
            <v>619.05269999999996</v>
          </cell>
          <cell r="D135">
            <v>15.3453</v>
          </cell>
          <cell r="F135">
            <v>148.28479999999999</v>
          </cell>
          <cell r="G135">
            <v>157.9246</v>
          </cell>
        </row>
        <row r="136">
          <cell r="B136">
            <v>-8.8714999999999993</v>
          </cell>
          <cell r="C136">
            <v>629.61329999999998</v>
          </cell>
          <cell r="D136">
            <v>15.3323</v>
          </cell>
          <cell r="F136">
            <v>149.06180000000001</v>
          </cell>
          <cell r="G136">
            <v>147.83500000000001</v>
          </cell>
        </row>
        <row r="137">
          <cell r="B137">
            <v>-9.2577999999999996</v>
          </cell>
          <cell r="C137">
            <v>638.01210000000003</v>
          </cell>
          <cell r="D137">
            <v>13.565200000000001</v>
          </cell>
          <cell r="F137">
            <v>149.7269</v>
          </cell>
          <cell r="G137">
            <v>114.46299999999999</v>
          </cell>
        </row>
        <row r="138">
          <cell r="B138">
            <v>-9.5349000000000004</v>
          </cell>
          <cell r="C138">
            <v>567.11810000000003</v>
          </cell>
          <cell r="D138">
            <v>11.1775</v>
          </cell>
          <cell r="F138">
            <v>184.52449999999999</v>
          </cell>
          <cell r="G138">
            <v>100.09699999999999</v>
          </cell>
        </row>
        <row r="139">
          <cell r="B139">
            <v>-9.7591000000000001</v>
          </cell>
          <cell r="C139">
            <v>547.71439999999996</v>
          </cell>
          <cell r="D139">
            <v>8.641</v>
          </cell>
          <cell r="F139">
            <v>190.03749999999999</v>
          </cell>
          <cell r="G139">
            <v>85.372100000000003</v>
          </cell>
        </row>
        <row r="140">
          <cell r="B140">
            <v>-9.9341000000000008</v>
          </cell>
          <cell r="C140">
            <v>531.04510000000005</v>
          </cell>
          <cell r="D140">
            <v>5.9631999999999996</v>
          </cell>
          <cell r="F140">
            <v>194.18129999999999</v>
          </cell>
          <cell r="G140">
            <v>71.251900000000006</v>
          </cell>
        </row>
        <row r="141">
          <cell r="B141">
            <v>-9.5634999999999994</v>
          </cell>
          <cell r="C141">
            <v>516.3519</v>
          </cell>
          <cell r="D141">
            <v>3.1514000000000002</v>
          </cell>
          <cell r="F141">
            <v>197.43289999999999</v>
          </cell>
          <cell r="G141">
            <v>64.849999999999994</v>
          </cell>
        </row>
        <row r="142">
          <cell r="B142">
            <v>-9.1507000000000005</v>
          </cell>
          <cell r="C142">
            <v>503.09449999999998</v>
          </cell>
          <cell r="D142">
            <v>0.21199999999999999</v>
          </cell>
          <cell r="F142">
            <v>200.0908</v>
          </cell>
          <cell r="G142">
            <v>58.780500000000004</v>
          </cell>
        </row>
        <row r="143">
          <cell r="B143">
            <v>-8.7352000000000007</v>
          </cell>
          <cell r="C143">
            <v>501.64350000000002</v>
          </cell>
          <cell r="D143">
            <v>-2.6383999999999999</v>
          </cell>
          <cell r="F143">
            <v>201.5993</v>
          </cell>
          <cell r="G143">
            <v>55.919600000000003</v>
          </cell>
        </row>
        <row r="144">
          <cell r="B144">
            <v>-8.32</v>
          </cell>
          <cell r="C144">
            <v>500.90199999999999</v>
          </cell>
          <cell r="D144">
            <v>-5.6405000000000003</v>
          </cell>
          <cell r="F144">
            <v>202.82259999999999</v>
          </cell>
          <cell r="G144">
            <v>50.358400000000003</v>
          </cell>
        </row>
        <row r="145">
          <cell r="B145">
            <v>-7.9936999999999996</v>
          </cell>
          <cell r="C145">
            <v>500.34199999999998</v>
          </cell>
          <cell r="D145">
            <v>-8.7889999999999997</v>
          </cell>
          <cell r="F145">
            <v>203.8389</v>
          </cell>
          <cell r="G145">
            <v>44.8217</v>
          </cell>
        </row>
        <row r="146">
          <cell r="B146">
            <v>-7.4802999999999997</v>
          </cell>
          <cell r="C146">
            <v>507.57589999999999</v>
          </cell>
          <cell r="D146">
            <v>-12.0787</v>
          </cell>
          <cell r="F146">
            <v>233.7021</v>
          </cell>
          <cell r="G146">
            <v>39.495199999999997</v>
          </cell>
        </row>
        <row r="147">
          <cell r="B147">
            <v>-7.0938999999999997</v>
          </cell>
          <cell r="C147">
            <v>511.58980000000003</v>
          </cell>
          <cell r="D147">
            <v>-14.090400000000001</v>
          </cell>
          <cell r="F147">
            <v>238.68709999999999</v>
          </cell>
          <cell r="G147">
            <v>35.441699999999997</v>
          </cell>
        </row>
        <row r="148">
          <cell r="B148">
            <v>-7.0140000000000002</v>
          </cell>
        </row>
        <row r="149">
          <cell r="B149">
            <v>-5.7965999999999998</v>
          </cell>
        </row>
        <row r="150">
          <cell r="B150">
            <v>-4.3013000000000003</v>
          </cell>
        </row>
        <row r="151">
          <cell r="B151">
            <v>-2.5464000000000002</v>
          </cell>
        </row>
        <row r="152">
          <cell r="B152">
            <v>-0.54900000000000004</v>
          </cell>
        </row>
        <row r="153">
          <cell r="B153">
            <v>1.6652</v>
          </cell>
        </row>
        <row r="154">
          <cell r="B154">
            <v>4.0814000000000004</v>
          </cell>
        </row>
        <row r="155">
          <cell r="B155">
            <v>6.6863000000000001</v>
          </cell>
        </row>
        <row r="156">
          <cell r="B156">
            <v>9.4656000000000002</v>
          </cell>
        </row>
        <row r="157">
          <cell r="B157">
            <v>12.420299999999999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e demand&gt;&gt;"/>
      <sheetName val="Demand and Capacity"/>
      <sheetName val="Refinery gasoline yield"/>
      <sheetName val="Gasoline Demand"/>
      <sheetName val="Chart"/>
      <sheetName val="Jon Ruggles ethanol vs. oil&gt;&gt;"/>
      <sheetName val="Sheet1"/>
      <sheetName val="Sheet4"/>
      <sheetName val="Sheet2"/>
      <sheetName val="Sheet3"/>
      <sheetName val="Value chain&gt;&gt;"/>
      <sheetName val="value chain sharing"/>
      <sheetName val="value chain sharing (2006)"/>
      <sheetName val="Refining margins&gt;&gt;"/>
      <sheetName val="Ref mgn impact - waterfall #s"/>
      <sheetName val="McK USGC FCC margin"/>
      <sheetName val="EIA margin calculation"/>
      <sheetName val="US Imports over time"/>
      <sheetName val="US imports"/>
      <sheetName val="Demand growth to 2012"/>
      <sheetName val="Ref cap additions to 2012"/>
      <sheetName val="Refining segment curve data"/>
      <sheetName val="Mgn impact on Ind &amp; COP"/>
      <sheetName val="Conversion investment + creep"/>
      <sheetName val="R&amp;M Operating data"/>
      <sheetName val="Conversion investment impact"/>
      <sheetName val="3-2-1 crack spread"/>
      <sheetName val="EIA refining margins"/>
      <sheetName val="ethanol volume conversions"/>
      <sheetName val="Ethanol cost&gt;&gt;"/>
      <sheetName val="Eth econ - Biofuel KIP vs ECA"/>
      <sheetName val="capital recovery for ethanol"/>
      <sheetName val="Gas price-Biofuel vs ECA"/>
      <sheetName val="Nat gas prices"/>
      <sheetName val="Refining uplift&gt;&gt;"/>
      <sheetName val="ULR price data for Ronak"/>
      <sheetName val="Chart 1"/>
      <sheetName val="Sheet12"/>
      <sheetName val="Prices - raw data"/>
      <sheetName val="Data subset for charts"/>
      <sheetName val="Margins"/>
      <sheetName val="Price differentials"/>
      <sheetName val="Sheet10"/>
      <sheetName val="Rack analysis - Chicago"/>
      <sheetName val="Eth conv to RBOB"/>
      <sheetName val="Rack - select data"/>
      <sheetName val="Rack averages"/>
      <sheetName val="Rack pricing data - full"/>
      <sheetName val="CPI &amp; WTI data"/>
      <sheetName val="Definitions"/>
      <sheetName val="Corn forecasts&gt;&gt;"/>
      <sheetName val="corn forecast1"/>
      <sheetName val="data for chart"/>
      <sheetName val="Informa fcst"/>
      <sheetName val="all acres"/>
      <sheetName val="CRP"/>
      <sheetName val="soy"/>
      <sheetName val="cotton"/>
      <sheetName val="McK model summary"/>
      <sheetName val="model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>
        <row r="5">
          <cell r="B5">
            <v>2004</v>
          </cell>
          <cell r="C5">
            <v>2005</v>
          </cell>
          <cell r="D5">
            <v>2006</v>
          </cell>
          <cell r="E5">
            <v>2007</v>
          </cell>
          <cell r="F5">
            <v>2008</v>
          </cell>
          <cell r="G5">
            <v>2009</v>
          </cell>
          <cell r="H5">
            <v>2010</v>
          </cell>
          <cell r="I5">
            <v>2011</v>
          </cell>
          <cell r="J5">
            <v>2012</v>
          </cell>
          <cell r="K5">
            <v>2013</v>
          </cell>
          <cell r="L5">
            <v>2014</v>
          </cell>
          <cell r="M5">
            <v>2015</v>
          </cell>
        </row>
      </sheetData>
      <sheetData sheetId="55"/>
      <sheetData sheetId="56"/>
      <sheetData sheetId="57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/>
  </sheetViews>
  <sheetFormatPr defaultRowHeight="14.5"/>
  <cols>
    <col min="1" max="1" width="9.90625" customWidth="1"/>
    <col min="2" max="2" width="85.453125" customWidth="1"/>
    <col min="4" max="4" width="74.453125" customWidth="1"/>
  </cols>
  <sheetData>
    <row r="1" spans="1:2">
      <c r="A1" s="1" t="s">
        <v>29</v>
      </c>
    </row>
    <row r="2" spans="1:2">
      <c r="A2" s="1" t="s">
        <v>30</v>
      </c>
    </row>
    <row r="3" spans="1:2">
      <c r="A3" s="1" t="s">
        <v>31</v>
      </c>
    </row>
    <row r="5" spans="1:2">
      <c r="A5" s="1" t="s">
        <v>0</v>
      </c>
      <c r="B5" s="5" t="s">
        <v>116</v>
      </c>
    </row>
    <row r="6" spans="1:2">
      <c r="B6" t="s">
        <v>112</v>
      </c>
    </row>
    <row r="7" spans="1:2">
      <c r="B7" s="2">
        <v>2015</v>
      </c>
    </row>
    <row r="8" spans="1:2">
      <c r="B8" t="s">
        <v>113</v>
      </c>
    </row>
    <row r="9" spans="1:2">
      <c r="B9" s="4" t="s">
        <v>114</v>
      </c>
    </row>
    <row r="10" spans="1:2">
      <c r="B10" t="s">
        <v>115</v>
      </c>
    </row>
    <row r="12" spans="1:2">
      <c r="B12" s="5" t="s">
        <v>117</v>
      </c>
    </row>
    <row r="13" spans="1:2">
      <c r="B13" t="s">
        <v>112</v>
      </c>
    </row>
    <row r="14" spans="1:2">
      <c r="B14" s="2">
        <v>2016</v>
      </c>
    </row>
    <row r="15" spans="1:2">
      <c r="B15" t="s">
        <v>118</v>
      </c>
    </row>
    <row r="16" spans="1:2">
      <c r="B16" s="4" t="s">
        <v>119</v>
      </c>
    </row>
    <row r="17" spans="1:4">
      <c r="B17" t="s">
        <v>115</v>
      </c>
    </row>
    <row r="19" spans="1:4">
      <c r="B19" s="5" t="s">
        <v>132</v>
      </c>
      <c r="D19" s="5" t="s">
        <v>131</v>
      </c>
    </row>
    <row r="20" spans="1:4">
      <c r="B20" t="s">
        <v>133</v>
      </c>
      <c r="D20" t="s">
        <v>136</v>
      </c>
    </row>
    <row r="21" spans="1:4">
      <c r="B21" s="2">
        <v>2015</v>
      </c>
      <c r="D21" s="2">
        <v>2016</v>
      </c>
    </row>
    <row r="22" spans="1:4">
      <c r="B22" t="s">
        <v>134</v>
      </c>
      <c r="D22" t="s">
        <v>137</v>
      </c>
    </row>
    <row r="23" spans="1:4">
      <c r="B23" t="s">
        <v>130</v>
      </c>
      <c r="D23" t="s">
        <v>138</v>
      </c>
    </row>
    <row r="24" spans="1:4">
      <c r="B24" t="s">
        <v>135</v>
      </c>
      <c r="D24" t="s">
        <v>139</v>
      </c>
    </row>
    <row r="26" spans="1:4">
      <c r="B26" s="5" t="s">
        <v>120</v>
      </c>
    </row>
    <row r="27" spans="1:4">
      <c r="B27" t="s">
        <v>121</v>
      </c>
    </row>
    <row r="29" spans="1:4">
      <c r="B29" s="5" t="s">
        <v>122</v>
      </c>
    </row>
    <row r="30" spans="1:4">
      <c r="B30" t="s">
        <v>123</v>
      </c>
    </row>
    <row r="32" spans="1:4">
      <c r="A32" s="1" t="s">
        <v>124</v>
      </c>
    </row>
    <row r="33" spans="1:1">
      <c r="A33" t="s">
        <v>125</v>
      </c>
    </row>
    <row r="34" spans="1:1">
      <c r="A34" t="s">
        <v>126</v>
      </c>
    </row>
    <row r="36" spans="1:1">
      <c r="A36" t="s">
        <v>128</v>
      </c>
    </row>
    <row r="37" spans="1:1">
      <c r="A37" t="s">
        <v>140</v>
      </c>
    </row>
    <row r="38" spans="1:1">
      <c r="A38" t="s">
        <v>141</v>
      </c>
    </row>
    <row r="40" spans="1:1">
      <c r="A40" t="s">
        <v>129</v>
      </c>
    </row>
    <row r="41" spans="1:1">
      <c r="A41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40.1796875" customWidth="1"/>
    <col min="2" max="37" width="9.54296875" bestFit="1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85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</row>
    <row r="3" spans="1:37">
      <c r="A3" s="1" t="s">
        <v>86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>
      <c r="A4" s="1" t="s">
        <v>87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>
      <c r="A5" s="1" t="s">
        <v>23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>
      <c r="A6" s="9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>
      <c r="A7" s="1" t="s">
        <v>25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>
        <f t="shared" ref="AB7" si="0">TREND($R7:$AA7,$R$1:$AA$1,AB$1)</f>
        <v>0</v>
      </c>
      <c r="AC7">
        <f t="shared" ref="AC7:AK7" si="1">TREND($R7:$AA7,$R$1:$AA$1,AC$1)</f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T2" activePane="bottomRight" state="frozen"/>
      <selection pane="topRight"/>
      <selection pane="bottomLeft"/>
      <selection pane="bottomRight" activeCell="AG16" sqref="AG16"/>
    </sheetView>
  </sheetViews>
  <sheetFormatPr defaultRowHeight="14.5"/>
  <cols>
    <col min="1" max="1" width="40.1796875" customWidth="1"/>
    <col min="2" max="27" width="9.54296875" bestFit="1" customWidth="1"/>
    <col min="28" max="37" width="9.54296875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21</v>
      </c>
      <c r="B2" s="3">
        <f>TREND('Efficiency Projections'!$B$23:$C$23,'Efficiency Projections'!$B$14:$C$14,'VFP-BNVFE-freight'!B1)</f>
        <v>2.631524346594998E-4</v>
      </c>
      <c r="C2" s="3">
        <f>TREND('Efficiency Projections'!$B$23:$C$23,'Efficiency Projections'!$B$14:$C$14,'VFP-BNVFE-freight'!C1)</f>
        <v>2.6429995854759672E-4</v>
      </c>
      <c r="D2" s="3">
        <f>TREND('Efficiency Projections'!$B$23:$C$23,'Efficiency Projections'!$B$14:$C$14,'VFP-BNVFE-freight'!D1)</f>
        <v>2.6544748243569408E-4</v>
      </c>
      <c r="E2" s="3">
        <f>TREND('Efficiency Projections'!$C$23:$D$23,'Efficiency Projections'!$C$14:$D$14,'VFP-BNVFE-freight'!E1)</f>
        <v>2.8265712553511568E-4</v>
      </c>
      <c r="F2" s="3">
        <f>TREND('Efficiency Projections'!$C$23:$D$23,'Efficiency Projections'!$C$14:$D$14,'VFP-BNVFE-freight'!F1)</f>
        <v>2.9986676863453382E-4</v>
      </c>
      <c r="G2" s="3">
        <f>TREND('Efficiency Projections'!$C$23:$D$23,'Efficiency Projections'!$C$14:$D$14,'VFP-BNVFE-freight'!G1)</f>
        <v>3.1707641173394502E-4</v>
      </c>
      <c r="H2" s="3">
        <f>TREND('Efficiency Projections'!$D$23:$E$23,'Efficiency Projections'!$D$14:$E$14,'VFP-BNVFE-freight'!H1)</f>
        <v>3.1692208704139994E-4</v>
      </c>
      <c r="I2" s="3">
        <f>TREND('Efficiency Projections'!$D$23:$E$23,'Efficiency Projections'!$D$14:$E$14,'VFP-BNVFE-freight'!I1)</f>
        <v>3.1676776234885621E-4</v>
      </c>
      <c r="J2" s="3">
        <f>TREND('Efficiency Projections'!$D$23:$E$23,'Efficiency Projections'!$D$14:$E$14,'VFP-BNVFE-freight'!J1)</f>
        <v>3.1661343765631249E-4</v>
      </c>
      <c r="K2" s="3">
        <f>TREND('Efficiency Projections'!$D$23:$E$23,'Efficiency Projections'!$D$14:$E$14,'VFP-BNVFE-freight'!K1)</f>
        <v>3.1645911296376882E-4</v>
      </c>
      <c r="L2" s="3">
        <f>TREND('Efficiency Projections'!$D$23:$E$23,'Efficiency Projections'!$D$14:$E$14,'VFP-BNVFE-freight'!L1)</f>
        <v>3.1630478827122509E-4</v>
      </c>
      <c r="M2" s="3">
        <f>TREND('Efficiency Projections'!$D$23:$E$23,'Efficiency Projections'!$D$14:$E$14,'VFP-BNVFE-freight'!M1)</f>
        <v>3.1615046357868137E-4</v>
      </c>
      <c r="N2" s="3">
        <f>TREND('Efficiency Projections'!$D$23:$E$23,'Efficiency Projections'!$D$14:$E$14,'VFP-BNVFE-freight'!N1)</f>
        <v>3.159961388861377E-4</v>
      </c>
      <c r="O2" s="3">
        <f>TREND('Efficiency Projections'!$D$23:$E$23,'Efficiency Projections'!$D$14:$E$14,'VFP-BNVFE-freight'!O1)</f>
        <v>3.1584181419359397E-4</v>
      </c>
      <c r="P2" s="3">
        <f>TREND('Efficiency Projections'!$D$23:$E$23,'Efficiency Projections'!$D$14:$E$14,'VFP-BNVFE-freight'!P1)</f>
        <v>3.1568748950105025E-4</v>
      </c>
      <c r="Q2" s="3">
        <f>TREND('Efficiency Projections'!$D$23:$E$23,'Efficiency Projections'!$D$14:$E$14,'VFP-BNVFE-freight'!Q1)</f>
        <v>3.1553316480850658E-4</v>
      </c>
      <c r="R2" s="3">
        <f>TREND('Efficiency Projections'!$E$23:$F$23,'Efficiency Projections'!$E$14:$F$14,'VFP-BNVFE-freight'!R1)</f>
        <v>3.1549481807380302E-4</v>
      </c>
      <c r="S2" s="3">
        <f>TREND('Efficiency Projections'!$E$23:$F$23,'Efficiency Projections'!$E$14:$F$14,'VFP-BNVFE-freight'!S1)</f>
        <v>3.1545647133909957E-4</v>
      </c>
      <c r="T2" s="3">
        <f>TREND('Efficiency Projections'!$E$23:$F$23,'Efficiency Projections'!$E$14:$F$14,'VFP-BNVFE-freight'!T1)</f>
        <v>3.1541812460439606E-4</v>
      </c>
      <c r="U2" s="3">
        <f>TREND('Efficiency Projections'!$E$23:$F$23,'Efficiency Projections'!$E$14:$F$14,'VFP-BNVFE-freight'!U1)</f>
        <v>3.1537977786969256E-4</v>
      </c>
      <c r="V2" s="3">
        <f>TREND('Efficiency Projections'!$E$23:$F$23,'Efficiency Projections'!$E$14:$F$14,'VFP-BNVFE-freight'!V1)</f>
        <v>3.1534143113498905E-4</v>
      </c>
      <c r="W2" s="3">
        <f>TREND('Efficiency Projections'!$E$23:$F$23,'Efficiency Projections'!$E$14:$F$14,'VFP-BNVFE-freight'!W1)</f>
        <v>3.1530308440028555E-4</v>
      </c>
      <c r="X2" s="3">
        <f>TREND('Efficiency Projections'!$E$23:$F$23,'Efficiency Projections'!$E$14:$F$14,'VFP-BNVFE-freight'!X1)</f>
        <v>3.1526473766558204E-4</v>
      </c>
      <c r="Y2" s="3">
        <f>TREND('Efficiency Projections'!$E$23:$F$23,'Efficiency Projections'!$E$14:$F$14,'VFP-BNVFE-freight'!Y1)</f>
        <v>3.1522639093087854E-4</v>
      </c>
      <c r="Z2" s="3">
        <f>TREND('Efficiency Projections'!$E$23:$F$23,'Efficiency Projections'!$E$14:$F$14,'VFP-BNVFE-freight'!Z1)</f>
        <v>3.1518804419617503E-4</v>
      </c>
      <c r="AA2" s="3">
        <f>TREND('Efficiency Projections'!$E$23:$F$23,'Efficiency Projections'!$E$14:$F$14,'VFP-BNVFE-freight'!AA1)</f>
        <v>3.1514969746147153E-4</v>
      </c>
      <c r="AB2" s="3">
        <f>TREND('Efficiency Projections'!$F$23:$G$23,'Efficiency Projections'!$F$14:$G$14,'VFP-BNVFE-freight'!AB1)</f>
        <v>3.1511144381917995E-4</v>
      </c>
      <c r="AC2" s="3">
        <f>TREND('Efficiency Projections'!$F$23:$G$23,'Efficiency Projections'!$F$14:$G$14,'VFP-BNVFE-freight'!AC1)</f>
        <v>3.1507319017688837E-4</v>
      </c>
      <c r="AD2" s="3">
        <f>TREND('Efficiency Projections'!$F$23:$G$23,'Efficiency Projections'!$F$14:$G$14,'VFP-BNVFE-freight'!AD1)</f>
        <v>3.1503493653459679E-4</v>
      </c>
      <c r="AE2" s="3">
        <f>TREND('Efficiency Projections'!$F$23:$G$23,'Efficiency Projections'!$F$14:$G$14,'VFP-BNVFE-freight'!AE1)</f>
        <v>3.1499668289230521E-4</v>
      </c>
      <c r="AF2" s="3">
        <f>TREND('Efficiency Projections'!$F$23:$G$23,'Efficiency Projections'!$F$14:$G$14,'VFP-BNVFE-freight'!AF1)</f>
        <v>3.1495842925001363E-4</v>
      </c>
      <c r="AG2" s="3">
        <f>TREND('Efficiency Projections'!$F$23:$G$23,'Efficiency Projections'!$F$14:$G$14,'VFP-BNVFE-freight'!AG1)</f>
        <v>3.1492017560772205E-4</v>
      </c>
      <c r="AH2" s="3">
        <f>TREND('Efficiency Projections'!$F$23:$G$23,'Efficiency Projections'!$F$14:$G$14,'VFP-BNVFE-freight'!AH1)</f>
        <v>3.1488192196543047E-4</v>
      </c>
      <c r="AI2" s="3">
        <f>TREND('Efficiency Projections'!$F$23:$G$23,'Efficiency Projections'!$F$14:$G$14,'VFP-BNVFE-freight'!AI1)</f>
        <v>3.1484366832313889E-4</v>
      </c>
      <c r="AJ2" s="3">
        <f>TREND('Efficiency Projections'!$F$23:$G$23,'Efficiency Projections'!$F$14:$G$14,'VFP-BNVFE-freight'!AJ1)</f>
        <v>3.1480541468084731E-4</v>
      </c>
      <c r="AK2" s="3">
        <f>TREND('Efficiency Projections'!$F$23:$G$23,'Efficiency Projections'!$F$14:$G$14,'VFP-BNVFE-freight'!AK1)</f>
        <v>3.1476716103855568E-4</v>
      </c>
    </row>
    <row r="3" spans="1:37">
      <c r="A3" s="1" t="s">
        <v>22</v>
      </c>
      <c r="B3" s="3">
        <f>TREND('Efficiency Projections'!$B$35:$C$35,'Efficiency Projections'!$B$26:$C$26,'VFP-BNVFE-freight'!B1)</f>
        <v>6.8847469765599223E-4</v>
      </c>
      <c r="C3" s="3">
        <f>TREND('Efficiency Projections'!$B$35:$C$35,'Efficiency Projections'!$B$26:$C$26,'VFP-BNVFE-freight'!C1)</f>
        <v>6.8847469765599223E-4</v>
      </c>
      <c r="D3" s="3">
        <f>TREND('Efficiency Projections'!$B$35:$C$35,'Efficiency Projections'!$B$26:$C$26,'VFP-BNVFE-freight'!D1)</f>
        <v>6.8847469765599223E-4</v>
      </c>
      <c r="E3" s="3">
        <f>TREND('Efficiency Projections'!$B$35:$C$35,'Efficiency Projections'!$B$26:$C$26,'VFP-BNVFE-freight'!E1)</f>
        <v>6.8847469765599223E-4</v>
      </c>
      <c r="F3" s="3">
        <f>TREND('Efficiency Projections'!$B$35:$C$35,'Efficiency Projections'!$B$26:$C$26,'VFP-BNVFE-freight'!F1)</f>
        <v>6.8847469765599223E-4</v>
      </c>
      <c r="G3" s="3">
        <f>TREND('Efficiency Projections'!$B$35:$C$35,'Efficiency Projections'!$B$26:$C$26,'VFP-BNVFE-freight'!G1)</f>
        <v>6.8847469765599223E-4</v>
      </c>
      <c r="H3" s="3">
        <f>TREND('Efficiency Projections'!$C$35:$D$35,'Efficiency Projections'!$C$26:$D$26,'VFP-BNVFE-freight'!H1)</f>
        <v>6.8847469765599223E-4</v>
      </c>
      <c r="I3" s="3">
        <f>TREND('Efficiency Projections'!$C$35:$D$35,'Efficiency Projections'!$C$26:$D$26,'VFP-BNVFE-freight'!I1)</f>
        <v>6.8847469765599223E-4</v>
      </c>
      <c r="J3" s="3">
        <f>TREND('Efficiency Projections'!$C$35:$D$35,'Efficiency Projections'!$C$26:$D$26,'VFP-BNVFE-freight'!J1)</f>
        <v>6.8847469765599223E-4</v>
      </c>
      <c r="K3" s="3">
        <f>TREND('Efficiency Projections'!$C$35:$D$35,'Efficiency Projections'!$C$26:$D$26,'VFP-BNVFE-freight'!K1)</f>
        <v>6.8847469765599223E-4</v>
      </c>
      <c r="L3" s="3">
        <f>TREND('Efficiency Projections'!$C$35:$D$35,'Efficiency Projections'!$C$26:$D$26,'VFP-BNVFE-freight'!L1)</f>
        <v>6.8847469765599223E-4</v>
      </c>
      <c r="M3" s="3">
        <f>TREND('Efficiency Projections'!$C$35:$D$35,'Efficiency Projections'!$C$26:$D$26,'VFP-BNVFE-freight'!M1)</f>
        <v>6.8847469765599223E-4</v>
      </c>
      <c r="N3" s="3">
        <f>TREND('Efficiency Projections'!$C$35:$D$35,'Efficiency Projections'!$C$26:$D$26,'VFP-BNVFE-freight'!N1)</f>
        <v>6.8847469765599223E-4</v>
      </c>
      <c r="O3" s="3">
        <f>TREND('Efficiency Projections'!$C$35:$D$35,'Efficiency Projections'!$C$26:$D$26,'VFP-BNVFE-freight'!O1)</f>
        <v>6.8847469765599223E-4</v>
      </c>
      <c r="P3" s="3">
        <f>TREND('Efficiency Projections'!$C$35:$D$35,'Efficiency Projections'!$C$26:$D$26,'VFP-BNVFE-freight'!P1)</f>
        <v>6.8847469765599223E-4</v>
      </c>
      <c r="Q3" s="3">
        <f>TREND('Efficiency Projections'!$C$35:$D$35,'Efficiency Projections'!$C$26:$D$26,'VFP-BNVFE-freight'!Q1)</f>
        <v>6.8847469765599223E-4</v>
      </c>
      <c r="R3" s="3">
        <f>TREND('Efficiency Projections'!$D$35:$E$35,'Efficiency Projections'!$D$26:$E$26,'VFP-BNVFE-freight'!R1)</f>
        <v>6.8847469765599223E-4</v>
      </c>
      <c r="S3" s="3">
        <f>TREND('Efficiency Projections'!$D$35:$E$35,'Efficiency Projections'!$D$26:$E$26,'VFP-BNVFE-freight'!S1)</f>
        <v>6.8847469765599223E-4</v>
      </c>
      <c r="T3" s="3">
        <f>TREND('Efficiency Projections'!$D$35:$E$35,'Efficiency Projections'!$D$26:$E$26,'VFP-BNVFE-freight'!T1)</f>
        <v>6.8847469765599223E-4</v>
      </c>
      <c r="U3" s="3">
        <f>TREND('Efficiency Projections'!$D$35:$E$35,'Efficiency Projections'!$D$26:$E$26,'VFP-BNVFE-freight'!U1)</f>
        <v>6.8847469765599223E-4</v>
      </c>
      <c r="V3" s="3">
        <f>TREND('Efficiency Projections'!$D$35:$E$35,'Efficiency Projections'!$D$26:$E$26,'VFP-BNVFE-freight'!V1)</f>
        <v>6.8847469765599223E-4</v>
      </c>
      <c r="W3" s="3">
        <f>TREND('Efficiency Projections'!$D$35:$E$35,'Efficiency Projections'!$D$26:$E$26,'VFP-BNVFE-freight'!W1)</f>
        <v>6.8847469765599223E-4</v>
      </c>
      <c r="X3" s="3">
        <f>TREND('Efficiency Projections'!$D$35:$E$35,'Efficiency Projections'!$D$26:$E$26,'VFP-BNVFE-freight'!X1)</f>
        <v>6.8847469765599223E-4</v>
      </c>
      <c r="Y3" s="3">
        <f>TREND('Efficiency Projections'!$D$35:$E$35,'Efficiency Projections'!$D$26:$E$26,'VFP-BNVFE-freight'!Y1)</f>
        <v>6.8847469765599223E-4</v>
      </c>
      <c r="Z3" s="3">
        <f>TREND('Efficiency Projections'!$D$35:$E$35,'Efficiency Projections'!$D$26:$E$26,'VFP-BNVFE-freight'!Z1)</f>
        <v>6.8847469765599223E-4</v>
      </c>
      <c r="AA3" s="3">
        <f>TREND('Efficiency Projections'!$D$35:$E$35,'Efficiency Projections'!$D$26:$E$26,'VFP-BNVFE-freight'!AA1)</f>
        <v>6.8847469765599223E-4</v>
      </c>
      <c r="AB3" s="3">
        <f>TREND('Efficiency Projections'!$E$35:$F$35,'Efficiency Projections'!$E$26:$F$26,'VFP-BNVFE-freight'!AB1)</f>
        <v>6.8847469765599223E-4</v>
      </c>
      <c r="AC3" s="3">
        <f>TREND('Efficiency Projections'!$E$35:$F$35,'Efficiency Projections'!$E$26:$F$26,'VFP-BNVFE-freight'!AC1)</f>
        <v>6.8847469765599223E-4</v>
      </c>
      <c r="AD3" s="3">
        <f>TREND('Efficiency Projections'!$E$35:$F$35,'Efficiency Projections'!$E$26:$F$26,'VFP-BNVFE-freight'!AD1)</f>
        <v>6.8847469765599223E-4</v>
      </c>
      <c r="AE3" s="3">
        <f>TREND('Efficiency Projections'!$E$35:$F$35,'Efficiency Projections'!$E$26:$F$26,'VFP-BNVFE-freight'!AE1)</f>
        <v>6.8847469765599223E-4</v>
      </c>
      <c r="AF3" s="3">
        <f>TREND('Efficiency Projections'!$E$35:$F$35,'Efficiency Projections'!$E$26:$F$26,'VFP-BNVFE-freight'!AF1)</f>
        <v>6.8847469765599223E-4</v>
      </c>
      <c r="AG3" s="3">
        <f>TREND('Efficiency Projections'!$E$35:$F$35,'Efficiency Projections'!$E$26:$F$26,'VFP-BNVFE-freight'!AG1)</f>
        <v>6.8847469765599223E-4</v>
      </c>
      <c r="AH3" s="3">
        <f>TREND('Efficiency Projections'!$E$35:$F$35,'Efficiency Projections'!$E$26:$F$26,'VFP-BNVFE-freight'!AH1)</f>
        <v>6.8847469765599223E-4</v>
      </c>
      <c r="AI3" s="3">
        <f>TREND('Efficiency Projections'!$E$35:$F$35,'Efficiency Projections'!$E$26:$F$26,'VFP-BNVFE-freight'!AI1)</f>
        <v>6.8847469765599223E-4</v>
      </c>
      <c r="AJ3" s="3">
        <f>TREND('Efficiency Projections'!$E$35:$F$35,'Efficiency Projections'!$E$26:$F$26,'VFP-BNVFE-freight'!AJ1)</f>
        <v>6.8847469765599223E-4</v>
      </c>
      <c r="AK3" s="3">
        <f>TREND('Efficiency Projections'!$E$35:$F$35,'Efficiency Projections'!$E$26:$F$26,'VFP-BNVFE-freight'!AK1)</f>
        <v>6.8847469765599223E-4</v>
      </c>
    </row>
    <row r="4" spans="1:37">
      <c r="A4" s="1" t="s">
        <v>14</v>
      </c>
      <c r="B4" s="3">
        <v>1.3848451913120503E-4</v>
      </c>
      <c r="C4" s="3">
        <v>1.4007377927526465E-4</v>
      </c>
      <c r="D4" s="3">
        <v>1.3927517416410288E-4</v>
      </c>
      <c r="E4" s="3">
        <v>1.3574871802229591E-4</v>
      </c>
      <c r="F4" s="3">
        <v>1.3195289885927869E-4</v>
      </c>
      <c r="G4" s="3">
        <v>1.3061169093924987E-4</v>
      </c>
      <c r="H4" s="3">
        <v>1.3357676444603693E-4</v>
      </c>
      <c r="I4" s="3">
        <v>1.3679414159602107E-4</v>
      </c>
      <c r="J4" s="3">
        <v>1.4005862912099654E-4</v>
      </c>
      <c r="K4" s="3">
        <v>1.4259196444432116E-4</v>
      </c>
      <c r="L4" s="3">
        <v>1.4708488441794637E-4</v>
      </c>
      <c r="M4" s="3">
        <v>1.4999114093595007E-4</v>
      </c>
      <c r="N4" s="3">
        <v>1.5300165637856806E-4</v>
      </c>
      <c r="O4" s="3">
        <v>1.5748881320504284E-4</v>
      </c>
      <c r="P4" s="3">
        <v>1.6078553855312783E-4</v>
      </c>
      <c r="Q4" s="3">
        <v>1.6381693696888061E-4</v>
      </c>
      <c r="R4" s="3">
        <v>1.6706340408923875E-4</v>
      </c>
      <c r="S4" s="3">
        <v>1.7059838734230796E-4</v>
      </c>
      <c r="T4" s="3">
        <v>1.7366607347549384E-4</v>
      </c>
      <c r="U4" s="3">
        <v>1.7667270925191792E-4</v>
      </c>
      <c r="V4" s="3">
        <v>1.7811007462942047E-4</v>
      </c>
      <c r="W4" s="3">
        <v>1.8077182649530666E-4</v>
      </c>
      <c r="X4" s="3">
        <v>1.8327321920190602E-4</v>
      </c>
      <c r="Y4" s="3">
        <v>1.853603446715013E-4</v>
      </c>
      <c r="Z4" s="3">
        <v>1.8776146060115229E-4</v>
      </c>
      <c r="AA4" s="3">
        <v>1.9010610250297814E-4</v>
      </c>
      <c r="AB4" s="3">
        <v>1.929537081005045E-4</v>
      </c>
      <c r="AC4" s="3">
        <v>1.9542922589584674E-4</v>
      </c>
      <c r="AD4" s="3">
        <v>1.9790474369118898E-4</v>
      </c>
      <c r="AE4" s="3">
        <v>2.0038026148653035E-4</v>
      </c>
      <c r="AF4" s="3">
        <v>2.0285577928187259E-4</v>
      </c>
      <c r="AG4" s="3">
        <v>2.0533129707721483E-4</v>
      </c>
      <c r="AH4" s="3">
        <v>2.0780681487255707E-4</v>
      </c>
      <c r="AI4" s="3">
        <v>2.1028233266789931E-4</v>
      </c>
      <c r="AJ4" s="3">
        <v>2.1275785046324155E-4</v>
      </c>
      <c r="AK4" s="3">
        <v>2.1523336825858379E-4</v>
      </c>
    </row>
    <row r="5" spans="1:37">
      <c r="A5" s="1" t="s">
        <v>15</v>
      </c>
      <c r="B5" s="3">
        <v>3.5596657243673301E-3</v>
      </c>
      <c r="C5" s="3">
        <v>3.580597095811234E-3</v>
      </c>
      <c r="D5" s="3">
        <v>3.6010891957438305E-3</v>
      </c>
      <c r="E5" s="3">
        <v>3.6206397218755031E-3</v>
      </c>
      <c r="F5" s="3">
        <v>3.6376772507023219E-3</v>
      </c>
      <c r="G5" s="3">
        <v>3.6649536547944204E-3</v>
      </c>
      <c r="H5" s="3">
        <v>3.691376913482904E-3</v>
      </c>
      <c r="I5" s="3">
        <v>3.7169390631881984E-3</v>
      </c>
      <c r="J5" s="3">
        <v>3.742845491568266E-3</v>
      </c>
      <c r="K5" s="3">
        <v>3.7691962975747329E-3</v>
      </c>
      <c r="L5" s="3">
        <v>3.8459249559837112E-3</v>
      </c>
      <c r="M5" s="3">
        <v>3.8786836486504666E-3</v>
      </c>
      <c r="N5" s="3">
        <v>3.9107919195018465E-3</v>
      </c>
      <c r="O5" s="3">
        <v>3.9459505533409279E-3</v>
      </c>
      <c r="P5" s="3">
        <v>3.9772783855269401E-3</v>
      </c>
      <c r="Q5" s="3">
        <v>4.0154308195796381E-3</v>
      </c>
      <c r="R5" s="3">
        <v>4.0546932243951759E-3</v>
      </c>
      <c r="S5" s="3">
        <v>4.0929785629807511E-3</v>
      </c>
      <c r="T5" s="3">
        <v>4.1336610992928659E-3</v>
      </c>
      <c r="U5" s="3">
        <v>4.1694965467792616E-3</v>
      </c>
      <c r="V5" s="3">
        <v>4.1677418998776437E-3</v>
      </c>
      <c r="W5" s="3">
        <v>4.2068387037214206E-3</v>
      </c>
      <c r="X5" s="3">
        <v>4.2436801561617239E-3</v>
      </c>
      <c r="Y5" s="3">
        <v>4.2799369304984619E-3</v>
      </c>
      <c r="Z5" s="3">
        <v>4.3158621642549249E-3</v>
      </c>
      <c r="AA5" s="3">
        <v>4.3510237695929994E-3</v>
      </c>
      <c r="AB5" s="3">
        <v>4.3755975358794746E-3</v>
      </c>
      <c r="AC5" s="3">
        <v>4.4072350322656578E-3</v>
      </c>
      <c r="AD5" s="3">
        <v>4.4388725286518271E-3</v>
      </c>
      <c r="AE5" s="3">
        <v>4.4705100250380103E-3</v>
      </c>
      <c r="AF5" s="3">
        <v>4.5021475214241796E-3</v>
      </c>
      <c r="AG5" s="3">
        <v>4.5337850178103489E-3</v>
      </c>
      <c r="AH5" s="3">
        <v>4.5654225141965321E-3</v>
      </c>
      <c r="AI5" s="3">
        <v>4.5970600105827014E-3</v>
      </c>
      <c r="AJ5" s="3">
        <v>4.6286975069688707E-3</v>
      </c>
      <c r="AK5" s="3">
        <v>4.6603350033550539E-3</v>
      </c>
    </row>
    <row r="6" spans="1:37">
      <c r="A6" s="1" t="s">
        <v>16</v>
      </c>
      <c r="B6" s="3">
        <v>4.6120161086587548E-3</v>
      </c>
      <c r="C6" s="3">
        <v>4.6631542210225415E-3</v>
      </c>
      <c r="D6" s="3">
        <v>4.7020295061689591E-3</v>
      </c>
      <c r="E6" s="3">
        <v>4.7268314470423432E-3</v>
      </c>
      <c r="F6" s="3">
        <v>4.7467635295973913E-3</v>
      </c>
      <c r="G6" s="3">
        <v>4.7681458443036085E-3</v>
      </c>
      <c r="H6" s="3">
        <v>4.80333639920513E-3</v>
      </c>
      <c r="I6" s="3">
        <v>4.8372296431566089E-3</v>
      </c>
      <c r="J6" s="3">
        <v>4.870344089745909E-3</v>
      </c>
      <c r="K6" s="3">
        <v>4.9046646305195745E-3</v>
      </c>
      <c r="L6" s="3">
        <v>5.0051778029669477E-3</v>
      </c>
      <c r="M6" s="3">
        <v>5.0499657182554985E-3</v>
      </c>
      <c r="N6" s="3">
        <v>5.0933560359674524E-3</v>
      </c>
      <c r="O6" s="3">
        <v>5.1402761976087064E-3</v>
      </c>
      <c r="P6" s="3">
        <v>5.1829529815510395E-3</v>
      </c>
      <c r="Q6" s="3">
        <v>5.2337985148870579E-3</v>
      </c>
      <c r="R6" s="3">
        <v>5.2860678432791602E-3</v>
      </c>
      <c r="S6" s="3">
        <v>5.3373016731411618E-3</v>
      </c>
      <c r="T6" s="3">
        <v>5.3919168698088934E-3</v>
      </c>
      <c r="U6" s="3">
        <v>5.440476939745204E-3</v>
      </c>
      <c r="V6" s="3">
        <v>5.4395853513096908E-3</v>
      </c>
      <c r="W6" s="3">
        <v>5.492647690664966E-3</v>
      </c>
      <c r="X6" s="3">
        <v>5.5427159968435176E-3</v>
      </c>
      <c r="Y6" s="3">
        <v>5.5927808565903545E-3</v>
      </c>
      <c r="Z6" s="3">
        <v>5.641898525034255E-3</v>
      </c>
      <c r="AA6" s="3">
        <v>5.6902853978919535E-3</v>
      </c>
      <c r="AB6" s="3">
        <v>5.7233755610750642E-3</v>
      </c>
      <c r="AC6" s="3">
        <v>5.7666133513740031E-3</v>
      </c>
      <c r="AD6" s="3">
        <v>5.8098511416729282E-3</v>
      </c>
      <c r="AE6" s="3">
        <v>5.8530889319718671E-3</v>
      </c>
      <c r="AF6" s="3">
        <v>5.896326722270806E-3</v>
      </c>
      <c r="AG6" s="3">
        <v>5.9395645125697449E-3</v>
      </c>
      <c r="AH6" s="3">
        <v>5.98280230286867E-3</v>
      </c>
      <c r="AI6" s="3">
        <v>6.0260400931676089E-3</v>
      </c>
      <c r="AJ6" s="3">
        <v>6.0692778834665478E-3</v>
      </c>
      <c r="AK6" s="3">
        <v>6.1125156737654729E-3</v>
      </c>
    </row>
    <row r="7" spans="1:37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ref="AB7" si="0">TREND($R7:$AA7,$R$1:$AA$1,AB$1)</f>
        <v>0</v>
      </c>
      <c r="AC7">
        <f t="shared" ref="AC7:AK7" si="1">TREND($R7:$AA7,$R$1:$AA$1,AC$1)</f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/>
    </sheetView>
  </sheetViews>
  <sheetFormatPr defaultRowHeight="14.5"/>
  <cols>
    <col min="1" max="1" width="42" style="11" customWidth="1"/>
    <col min="2" max="2" width="18.36328125" style="11" customWidth="1"/>
    <col min="3" max="3" width="15.36328125" style="11" customWidth="1"/>
    <col min="4" max="4" width="46.54296875" style="11" customWidth="1"/>
    <col min="5" max="16384" width="8.7265625" style="11"/>
  </cols>
  <sheetData>
    <row r="1" spans="1:5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</row>
    <row r="2" spans="1:5">
      <c r="A2" s="12" t="s">
        <v>37</v>
      </c>
      <c r="B2" s="12" t="s">
        <v>38</v>
      </c>
      <c r="C2" s="13">
        <v>182637000000</v>
      </c>
      <c r="D2" s="11" t="s">
        <v>39</v>
      </c>
      <c r="E2" s="11">
        <v>156</v>
      </c>
    </row>
    <row r="3" spans="1:5">
      <c r="A3" s="12" t="s">
        <v>37</v>
      </c>
      <c r="B3" s="12" t="s">
        <v>40</v>
      </c>
      <c r="C3" s="14">
        <v>1.56</v>
      </c>
      <c r="D3" s="11" t="s">
        <v>41</v>
      </c>
    </row>
    <row r="4" spans="1:5">
      <c r="A4" s="15" t="s">
        <v>37</v>
      </c>
      <c r="B4" s="15" t="s">
        <v>42</v>
      </c>
      <c r="C4" s="16">
        <f>C2*C3</f>
        <v>284913720000</v>
      </c>
    </row>
    <row r="5" spans="1:5">
      <c r="A5" s="17"/>
      <c r="B5" s="17"/>
      <c r="C5" s="18"/>
      <c r="D5" s="19"/>
    </row>
    <row r="6" spans="1:5">
      <c r="A6" s="20" t="s">
        <v>43</v>
      </c>
      <c r="B6" s="20" t="s">
        <v>44</v>
      </c>
      <c r="C6" s="21">
        <f>3984.3*10^6</f>
        <v>3984300000</v>
      </c>
      <c r="D6" s="11" t="s">
        <v>45</v>
      </c>
      <c r="E6" s="11">
        <v>161</v>
      </c>
    </row>
    <row r="7" spans="1:5">
      <c r="A7" s="11" t="s">
        <v>46</v>
      </c>
      <c r="B7" s="11" t="s">
        <v>47</v>
      </c>
      <c r="C7" s="22">
        <v>457157000</v>
      </c>
      <c r="D7" s="11" t="s">
        <v>45</v>
      </c>
      <c r="E7" s="11">
        <v>146</v>
      </c>
    </row>
    <row r="8" spans="1:5" ht="29">
      <c r="A8" s="11" t="s">
        <v>48</v>
      </c>
      <c r="B8" s="11" t="s">
        <v>49</v>
      </c>
      <c r="C8" s="11">
        <v>35.1</v>
      </c>
      <c r="D8" s="11" t="s">
        <v>45</v>
      </c>
      <c r="E8" s="11">
        <v>160</v>
      </c>
    </row>
    <row r="9" spans="1:5">
      <c r="A9" s="20" t="s">
        <v>48</v>
      </c>
      <c r="B9" s="20" t="s">
        <v>44</v>
      </c>
      <c r="C9" s="21">
        <f>C8*C7</f>
        <v>16046210700</v>
      </c>
    </row>
    <row r="10" spans="1:5">
      <c r="A10" s="11" t="s">
        <v>50</v>
      </c>
      <c r="B10" s="11" t="s">
        <v>51</v>
      </c>
      <c r="C10" s="22">
        <v>656982000</v>
      </c>
      <c r="D10" s="11" t="s">
        <v>45</v>
      </c>
      <c r="E10" s="11">
        <v>151</v>
      </c>
    </row>
    <row r="11" spans="1:5">
      <c r="A11" s="11" t="s">
        <v>52</v>
      </c>
      <c r="B11" s="11" t="s">
        <v>51</v>
      </c>
      <c r="C11" s="22">
        <v>184780000</v>
      </c>
      <c r="D11" s="11" t="s">
        <v>45</v>
      </c>
      <c r="E11" s="11">
        <v>151</v>
      </c>
    </row>
    <row r="12" spans="1:5">
      <c r="A12" s="11" t="s">
        <v>53</v>
      </c>
      <c r="B12" s="11" t="s">
        <v>51</v>
      </c>
      <c r="C12" s="22">
        <v>9103000</v>
      </c>
      <c r="D12" s="11" t="s">
        <v>45</v>
      </c>
      <c r="E12" s="11">
        <v>151</v>
      </c>
    </row>
    <row r="13" spans="1:5">
      <c r="A13" s="11" t="s">
        <v>54</v>
      </c>
      <c r="B13" s="11" t="s">
        <v>51</v>
      </c>
      <c r="C13" s="23">
        <f>SUM(C10:C12)</f>
        <v>850865000</v>
      </c>
      <c r="D13" s="11" t="s">
        <v>55</v>
      </c>
    </row>
    <row r="14" spans="1:5" ht="29">
      <c r="A14" s="12" t="s">
        <v>54</v>
      </c>
      <c r="B14" s="12" t="s">
        <v>40</v>
      </c>
      <c r="C14" s="14">
        <v>9.3000000000000007</v>
      </c>
      <c r="D14" s="11" t="s">
        <v>56</v>
      </c>
    </row>
    <row r="15" spans="1:5" ht="15" customHeight="1">
      <c r="A15" s="24" t="s">
        <v>54</v>
      </c>
      <c r="B15" s="24" t="s">
        <v>44</v>
      </c>
      <c r="C15" s="25">
        <f>C14*C13</f>
        <v>7913044500.000001</v>
      </c>
    </row>
    <row r="16" spans="1:5" ht="15" customHeight="1">
      <c r="A16" s="15" t="s">
        <v>57</v>
      </c>
      <c r="B16" s="15" t="s">
        <v>44</v>
      </c>
      <c r="C16" s="16">
        <f>SUM(C6,C9,C15)</f>
        <v>27943555200</v>
      </c>
    </row>
    <row r="17" spans="1:5">
      <c r="A17" s="17"/>
      <c r="B17" s="17"/>
      <c r="C17" s="18"/>
      <c r="D17" s="19"/>
    </row>
    <row r="18" spans="1:5">
      <c r="A18" s="26" t="s">
        <v>58</v>
      </c>
      <c r="B18" s="26" t="s">
        <v>59</v>
      </c>
      <c r="C18" s="27">
        <v>13486800000</v>
      </c>
      <c r="D18" s="11" t="s">
        <v>39</v>
      </c>
      <c r="E18" s="11">
        <v>221</v>
      </c>
    </row>
    <row r="19" spans="1:5">
      <c r="A19" s="17"/>
      <c r="B19" s="17"/>
      <c r="C19" s="18"/>
      <c r="D19" s="19"/>
    </row>
    <row r="20" spans="1:5">
      <c r="A20" s="26" t="s">
        <v>60</v>
      </c>
      <c r="B20" s="26" t="s">
        <v>59</v>
      </c>
      <c r="C20" s="27">
        <v>17366900000</v>
      </c>
      <c r="D20" s="11" t="s">
        <v>39</v>
      </c>
      <c r="E20" s="11">
        <v>122</v>
      </c>
    </row>
    <row r="21" spans="1:5">
      <c r="A21" s="17"/>
      <c r="B21" s="17"/>
      <c r="C21" s="18"/>
      <c r="D21" s="19"/>
    </row>
    <row r="22" spans="1:5">
      <c r="A22" s="11" t="s">
        <v>61</v>
      </c>
      <c r="B22" s="11" t="s">
        <v>59</v>
      </c>
      <c r="C22" s="23">
        <v>14161000</v>
      </c>
      <c r="D22" s="11" t="s">
        <v>39</v>
      </c>
      <c r="E22" s="11">
        <v>243</v>
      </c>
    </row>
    <row r="23" spans="1:5">
      <c r="A23" s="11" t="s">
        <v>62</v>
      </c>
      <c r="B23" s="11" t="s">
        <v>59</v>
      </c>
      <c r="C23" s="23">
        <v>7511800</v>
      </c>
      <c r="D23" s="11" t="s">
        <v>39</v>
      </c>
      <c r="E23" s="11">
        <v>244</v>
      </c>
    </row>
    <row r="24" spans="1:5">
      <c r="A24" s="26" t="s">
        <v>63</v>
      </c>
      <c r="B24" s="26" t="s">
        <v>59</v>
      </c>
      <c r="C24" s="27">
        <f>SUM(C22:C23)</f>
        <v>21672800</v>
      </c>
    </row>
    <row r="25" spans="1:5">
      <c r="A25" s="17"/>
      <c r="B25" s="17"/>
      <c r="C25" s="18"/>
      <c r="D25" s="19"/>
    </row>
    <row r="26" spans="1:5">
      <c r="A26" s="26" t="s">
        <v>64</v>
      </c>
      <c r="B26" s="26" t="s">
        <v>38</v>
      </c>
      <c r="C26" s="27">
        <v>4479000000</v>
      </c>
      <c r="D26" s="11" t="s">
        <v>39</v>
      </c>
      <c r="E26" s="11">
        <v>156</v>
      </c>
    </row>
    <row r="27" spans="1:5">
      <c r="A27" s="17"/>
      <c r="B27" s="17"/>
      <c r="C27" s="18"/>
      <c r="D27" s="19"/>
    </row>
    <row r="28" spans="1:5">
      <c r="A28" s="17" t="s">
        <v>65</v>
      </c>
      <c r="B28" s="17" t="s">
        <v>38</v>
      </c>
      <c r="C28" s="18">
        <v>15626000000</v>
      </c>
      <c r="D28" s="19" t="s">
        <v>39</v>
      </c>
      <c r="E28" s="11">
        <v>156</v>
      </c>
    </row>
    <row r="29" spans="1:5" ht="87">
      <c r="A29" s="12" t="s">
        <v>65</v>
      </c>
      <c r="B29" s="12" t="s">
        <v>66</v>
      </c>
      <c r="C29" s="14">
        <v>1</v>
      </c>
      <c r="D29" s="11" t="s">
        <v>67</v>
      </c>
    </row>
    <row r="30" spans="1:5">
      <c r="A30" s="15" t="s">
        <v>65</v>
      </c>
      <c r="B30" s="15" t="s">
        <v>68</v>
      </c>
      <c r="C30" s="16">
        <f>C28*C29</f>
        <v>15626000000</v>
      </c>
    </row>
    <row r="31" spans="1:5">
      <c r="A31" s="12"/>
      <c r="B31" s="12"/>
      <c r="C31" s="13"/>
    </row>
    <row r="32" spans="1:5">
      <c r="A32" s="11" t="s">
        <v>69</v>
      </c>
      <c r="B32" s="12" t="s">
        <v>38</v>
      </c>
      <c r="C32" s="13">
        <f>(15626+4960+15115)*10^6</f>
        <v>35701000000</v>
      </c>
      <c r="D32" s="11" t="s">
        <v>39</v>
      </c>
      <c r="E32" s="11">
        <v>156</v>
      </c>
    </row>
    <row r="33" spans="1:5">
      <c r="A33" s="11" t="s">
        <v>69</v>
      </c>
      <c r="B33" s="12" t="s">
        <v>70</v>
      </c>
      <c r="C33" s="14">
        <v>15</v>
      </c>
      <c r="D33" s="11" t="s">
        <v>41</v>
      </c>
    </row>
    <row r="34" spans="1:5">
      <c r="A34" s="26" t="s">
        <v>69</v>
      </c>
      <c r="B34" s="15" t="s">
        <v>68</v>
      </c>
      <c r="C34" s="16">
        <f>C32*C33</f>
        <v>535515000000</v>
      </c>
    </row>
    <row r="35" spans="1:5" s="19" customFormat="1">
      <c r="C35" s="28"/>
    </row>
    <row r="36" spans="1:5">
      <c r="A36" s="26" t="s">
        <v>71</v>
      </c>
      <c r="B36" s="26" t="s">
        <v>72</v>
      </c>
      <c r="C36" s="27">
        <v>155869000</v>
      </c>
      <c r="D36" s="11" t="s">
        <v>39</v>
      </c>
      <c r="E36" s="11">
        <v>220</v>
      </c>
    </row>
    <row r="37" spans="1:5" s="19" customFormat="1">
      <c r="C37" s="28"/>
    </row>
    <row r="38" spans="1:5">
      <c r="A38" s="26" t="s">
        <v>73</v>
      </c>
      <c r="B38" s="26" t="s">
        <v>72</v>
      </c>
      <c r="C38" s="27">
        <v>50602900000</v>
      </c>
      <c r="D38" s="11" t="s">
        <v>39</v>
      </c>
      <c r="E38" s="11">
        <v>96</v>
      </c>
    </row>
    <row r="39" spans="1:5" s="19" customFormat="1">
      <c r="C39" s="28"/>
    </row>
    <row r="40" spans="1:5">
      <c r="A40" s="11" t="s">
        <v>74</v>
      </c>
      <c r="B40" s="11" t="s">
        <v>72</v>
      </c>
      <c r="C40" s="23">
        <v>21867902000</v>
      </c>
      <c r="D40" s="11" t="s">
        <v>39</v>
      </c>
      <c r="E40" s="11">
        <v>232</v>
      </c>
    </row>
    <row r="41" spans="1:5">
      <c r="A41" s="11" t="s">
        <v>75</v>
      </c>
      <c r="B41" s="11" t="s">
        <v>72</v>
      </c>
      <c r="C41" s="23">
        <v>12739200000</v>
      </c>
      <c r="D41" s="11" t="s">
        <v>39</v>
      </c>
      <c r="E41" s="11">
        <v>246</v>
      </c>
    </row>
    <row r="42" spans="1:5">
      <c r="A42" s="26" t="s">
        <v>76</v>
      </c>
      <c r="B42" s="26" t="s">
        <v>72</v>
      </c>
      <c r="C42" s="27">
        <f>SUM(C40:C41)</f>
        <v>34607102000</v>
      </c>
    </row>
    <row r="43" spans="1:5" s="19" customFormat="1">
      <c r="C4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defaultRowHeight="14.5"/>
  <cols>
    <col min="1" max="1" width="21.81640625" customWidth="1"/>
    <col min="2" max="7" width="8.7265625" customWidth="1"/>
  </cols>
  <sheetData>
    <row r="1" spans="1:42" s="6" customFormat="1">
      <c r="A1" s="5" t="s">
        <v>77</v>
      </c>
      <c r="B1" s="5"/>
      <c r="C1" s="5"/>
      <c r="D1" s="5"/>
      <c r="E1" s="5"/>
      <c r="F1" s="5"/>
    </row>
    <row r="2" spans="1:42">
      <c r="A2" t="s">
        <v>1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>
      <c r="A3" t="s">
        <v>78</v>
      </c>
      <c r="B3" s="22">
        <v>38529900</v>
      </c>
      <c r="C3" s="22">
        <v>38538400</v>
      </c>
      <c r="D3" s="22">
        <v>38533300</v>
      </c>
      <c r="E3" s="22">
        <v>38495700</v>
      </c>
      <c r="F3" s="22">
        <v>38478600</v>
      </c>
      <c r="G3" s="22">
        <v>38437200</v>
      </c>
      <c r="H3" s="22">
        <f>$G3+($L3-$G3)*(H$2-$G$2)/($L$2-$G$2)</f>
        <v>38377319</v>
      </c>
      <c r="I3" s="22">
        <f>$G3+($L3-$G3)*(I$2-$G$2)/($L$2-$G$2)</f>
        <v>38317438</v>
      </c>
      <c r="J3" s="22">
        <f>$G3+($L3-$G3)*(J$2-$G$2)/($L$2-$G$2)</f>
        <v>38257557</v>
      </c>
      <c r="K3" s="22">
        <f>$G3+($L3-$G3)*(K$2-$G$2)/($L$2-$G$2)</f>
        <v>38197676</v>
      </c>
      <c r="L3" s="22">
        <v>38137795</v>
      </c>
      <c r="M3" s="22">
        <f>$L3+($Q3-$L3)*(M$2-$L$2)/($Q$2-$L$2)</f>
        <v>38058527</v>
      </c>
      <c r="N3" s="22">
        <f>$L3+($Q3-$L3)*(N$2-$L$2)/($Q$2-$L$2)</f>
        <v>37979259</v>
      </c>
      <c r="O3" s="22">
        <f>$L3+($Q3-$L3)*(O$2-$L$2)/($Q$2-$L$2)</f>
        <v>37899991</v>
      </c>
      <c r="P3" s="22">
        <f>$L3+($Q3-$L3)*(P$2-$L$2)/($Q$2-$L$2)</f>
        <v>37820723</v>
      </c>
      <c r="Q3" s="22">
        <v>37741455</v>
      </c>
      <c r="R3" s="22">
        <f>$Q3+($V3-$Q3)*(R$2-$Q$2)/($V$2-$Q$2)</f>
        <v>37630176.200000003</v>
      </c>
      <c r="S3" s="22">
        <f t="shared" ref="S3:U3" si="0">$Q3+($V3-$Q3)*(S$2-$Q$2)/($V$2-$Q$2)</f>
        <v>37518897.399999999</v>
      </c>
      <c r="T3" s="22">
        <f t="shared" si="0"/>
        <v>37407618.600000001</v>
      </c>
      <c r="U3" s="22">
        <f t="shared" si="0"/>
        <v>37296339.799999997</v>
      </c>
      <c r="V3" s="22">
        <v>37185061</v>
      </c>
      <c r="W3" s="22">
        <f>$V3+($AA3-$V3)*(W$2-$V$2)/($AA$2-$V$2)</f>
        <v>37043404.799999997</v>
      </c>
      <c r="X3" s="22">
        <f>$V3+($AA3-$V3)*(X$2-$V$2)/($AA$2-$V$2)</f>
        <v>36901748.600000001</v>
      </c>
      <c r="Y3" s="22">
        <f>$V3+($AA3-$V3)*(Y$2-$V$2)/($AA$2-$V$2)</f>
        <v>36760092.399999999</v>
      </c>
      <c r="Z3" s="22">
        <f>$V3+($AA3-$V3)*(Z$2-$V$2)/($AA$2-$V$2)</f>
        <v>36618436.200000003</v>
      </c>
      <c r="AA3" s="22">
        <v>36476780</v>
      </c>
      <c r="AB3" s="22">
        <f>$AA3+($AF3-$AA3)*(AB$2-$AA$2)/($AF$2-$AA$2)</f>
        <v>36315068.799999997</v>
      </c>
      <c r="AC3" s="22">
        <f>$AA3+($AF3-$AA3)*(AC$2-$AA$2)/($AF$2-$AA$2)</f>
        <v>36153357.600000001</v>
      </c>
      <c r="AD3" s="22">
        <f>$AA3+($AF3-$AA3)*(AD$2-$AA$2)/($AF$2-$AA$2)</f>
        <v>35991646.399999999</v>
      </c>
      <c r="AE3" s="22">
        <f>$AA3+($AF3-$AA3)*(AE$2-$AA$2)/($AF$2-$AA$2)</f>
        <v>35829935.200000003</v>
      </c>
      <c r="AF3" s="22">
        <v>35668224</v>
      </c>
      <c r="AG3" s="22">
        <f>$AF3+($AK3-$AF3)*(AG$2-$AF$2)/($AK$2-$AF$2)</f>
        <v>35498049.600000001</v>
      </c>
      <c r="AH3" s="22">
        <f>$AF3+($AK3-$AF3)*(AH$2-$AF$2)/($AK$2-$AF$2)</f>
        <v>35327875.200000003</v>
      </c>
      <c r="AI3" s="22">
        <f>$AF3+($AK3-$AF3)*(AI$2-$AF$2)/($AK$2-$AF$2)</f>
        <v>35157700.799999997</v>
      </c>
      <c r="AJ3" s="22">
        <f>$AF3+($AK3-$AF3)*(AJ$2-$AF$2)/($AK$2-$AF$2)</f>
        <v>34987526.399999999</v>
      </c>
      <c r="AK3" s="22">
        <v>34817352</v>
      </c>
      <c r="AL3" s="22">
        <f>$AK3+($AP3-$AK3)*(AL$2-$AK$2)/($AP$2-$AK$2)</f>
        <v>34643994.200000003</v>
      </c>
      <c r="AM3" s="22">
        <f t="shared" ref="AM3:AO3" si="1">$AK3+($AP3-$AK3)*(AM$2-$AK$2)/($AP$2-$AK$2)</f>
        <v>34470636.399999999</v>
      </c>
      <c r="AN3" s="22">
        <f t="shared" si="1"/>
        <v>34297278.600000001</v>
      </c>
      <c r="AO3" s="22">
        <f t="shared" si="1"/>
        <v>34123920.799999997</v>
      </c>
      <c r="AP3" s="22">
        <v>33950563</v>
      </c>
    </row>
    <row r="4" spans="1:42">
      <c r="A4" t="s">
        <v>79</v>
      </c>
      <c r="B4">
        <v>662271210768.30298</v>
      </c>
      <c r="C4">
        <v>692210923563.02905</v>
      </c>
      <c r="D4">
        <v>705630528502.33606</v>
      </c>
      <c r="E4">
        <v>716567944167.88098</v>
      </c>
      <c r="F4">
        <v>737715577471.18896</v>
      </c>
      <c r="G4">
        <v>762923889591.37695</v>
      </c>
      <c r="H4">
        <v>785002436146.79395</v>
      </c>
      <c r="I4">
        <v>806343637997.19202</v>
      </c>
      <c r="J4">
        <v>827236879402.72205</v>
      </c>
      <c r="K4">
        <v>847669123688.11597</v>
      </c>
      <c r="L4">
        <v>867567362224.49707</v>
      </c>
      <c r="M4">
        <v>886875694864.07703</v>
      </c>
      <c r="N4">
        <v>905577929241.18604</v>
      </c>
      <c r="O4">
        <v>923695873726.177</v>
      </c>
      <c r="P4">
        <v>941288727084.99304</v>
      </c>
      <c r="Q4">
        <v>958433656647.59998</v>
      </c>
      <c r="R4">
        <v>975218810963.79504</v>
      </c>
      <c r="S4">
        <v>991729987994.724</v>
      </c>
      <c r="T4">
        <v>1008023314104.47</v>
      </c>
      <c r="U4">
        <v>1024108708629</v>
      </c>
      <c r="V4">
        <v>1039974461427.4401</v>
      </c>
      <c r="W4">
        <v>1055600432830.5701</v>
      </c>
      <c r="X4">
        <v>1070960588391.1899</v>
      </c>
      <c r="Y4">
        <v>1086020164051.3199</v>
      </c>
      <c r="Z4">
        <v>1100731461786.7</v>
      </c>
      <c r="AA4">
        <v>1115050926500.1399</v>
      </c>
      <c r="AB4">
        <v>1128946438333.01</v>
      </c>
      <c r="AC4">
        <v>1142400802746.45</v>
      </c>
      <c r="AD4">
        <v>1155412594222.51</v>
      </c>
      <c r="AE4">
        <v>1167989266784.45</v>
      </c>
      <c r="AF4">
        <v>1180142568821.5598</v>
      </c>
      <c r="AG4">
        <v>1191882143412.3701</v>
      </c>
      <c r="AH4">
        <v>1203196662471.1401</v>
      </c>
      <c r="AI4">
        <v>1214058288395.5999</v>
      </c>
      <c r="AJ4">
        <v>1224438038427.8701</v>
      </c>
      <c r="AK4">
        <v>1234315402794.1799</v>
      </c>
      <c r="AL4">
        <v>1243691709473.8398</v>
      </c>
      <c r="AM4">
        <v>1252597578758.9102</v>
      </c>
      <c r="AN4">
        <v>1261076303065.51</v>
      </c>
      <c r="AO4">
        <v>1269179857627.3999</v>
      </c>
      <c r="AP4">
        <v>1276964657301.95</v>
      </c>
    </row>
    <row r="5" spans="1:42">
      <c r="A5" t="s">
        <v>80</v>
      </c>
      <c r="B5" s="29">
        <f t="shared" ref="B5:F5" si="2">B4/B3</f>
        <v>17188.500638940226</v>
      </c>
      <c r="C5" s="29">
        <f t="shared" si="2"/>
        <v>17961.589572037996</v>
      </c>
      <c r="D5" s="29">
        <f t="shared" si="2"/>
        <v>18312.226788319091</v>
      </c>
      <c r="E5" s="29">
        <f t="shared" si="2"/>
        <v>18614.233386271218</v>
      </c>
      <c r="F5" s="29">
        <f t="shared" si="2"/>
        <v>19172.100270570889</v>
      </c>
      <c r="G5" s="29">
        <f>G4/G3</f>
        <v>19848.581311629801</v>
      </c>
      <c r="H5" s="29">
        <f t="shared" ref="H5:AP5" si="3">H4/H3</f>
        <v>20454.853455156521</v>
      </c>
      <c r="I5" s="29">
        <f t="shared" si="3"/>
        <v>21043.777457072993</v>
      </c>
      <c r="J5" s="29">
        <f t="shared" si="3"/>
        <v>21622.835964218051</v>
      </c>
      <c r="K5" s="29">
        <f t="shared" si="3"/>
        <v>22191.641284357614</v>
      </c>
      <c r="L5" s="29">
        <f t="shared" si="3"/>
        <v>22748.230783255745</v>
      </c>
      <c r="M5" s="29">
        <f t="shared" si="3"/>
        <v>23302.943250117827</v>
      </c>
      <c r="N5" s="29">
        <f t="shared" si="3"/>
        <v>23844.012576474597</v>
      </c>
      <c r="O5" s="29">
        <f t="shared" si="3"/>
        <v>24371.928577138104</v>
      </c>
      <c r="P5" s="29">
        <f t="shared" si="3"/>
        <v>24888.173795223138</v>
      </c>
      <c r="Q5" s="29">
        <f t="shared" si="3"/>
        <v>25394.719325145255</v>
      </c>
      <c r="R5" s="29">
        <f t="shared" si="3"/>
        <v>25915.871501122416</v>
      </c>
      <c r="S5" s="29">
        <f t="shared" si="3"/>
        <v>26432.812708262692</v>
      </c>
      <c r="T5" s="29">
        <f t="shared" si="3"/>
        <v>26947.005765944959</v>
      </c>
      <c r="U5" s="29">
        <f t="shared" si="3"/>
        <v>27458.692035753065</v>
      </c>
      <c r="V5" s="29">
        <f t="shared" si="3"/>
        <v>27967.534097293537</v>
      </c>
      <c r="W5" s="29">
        <f t="shared" si="3"/>
        <v>28496.312326845564</v>
      </c>
      <c r="X5" s="29">
        <f t="shared" si="3"/>
        <v>29021.946900131174</v>
      </c>
      <c r="Y5" s="29">
        <f t="shared" si="3"/>
        <v>29543.455773558391</v>
      </c>
      <c r="Z5" s="29">
        <f t="shared" si="3"/>
        <v>30059.488498493003</v>
      </c>
      <c r="AA5" s="29">
        <f t="shared" si="3"/>
        <v>30568.787225740318</v>
      </c>
      <c r="AB5" s="29">
        <f t="shared" si="3"/>
        <v>31087.547831742235</v>
      </c>
      <c r="AC5" s="29">
        <f t="shared" si="3"/>
        <v>31598.747075885694</v>
      </c>
      <c r="AD5" s="29">
        <f t="shared" si="3"/>
        <v>32102.243431201026</v>
      </c>
      <c r="AE5" s="29">
        <f t="shared" si="3"/>
        <v>32598.140640356221</v>
      </c>
      <c r="AF5" s="29">
        <f t="shared" si="3"/>
        <v>33086.664724926028</v>
      </c>
      <c r="AG5" s="29">
        <f t="shared" si="3"/>
        <v>33575.989578096989</v>
      </c>
      <c r="AH5" s="29">
        <f t="shared" si="3"/>
        <v>34057.996855444624</v>
      </c>
      <c r="AI5" s="29">
        <f t="shared" si="3"/>
        <v>34531.788506363308</v>
      </c>
      <c r="AJ5" s="29">
        <f t="shared" si="3"/>
        <v>34996.416277884397</v>
      </c>
      <c r="AK5" s="29">
        <f t="shared" si="3"/>
        <v>35451.156733406373</v>
      </c>
      <c r="AL5" s="29">
        <f t="shared" si="3"/>
        <v>35899.200949347804</v>
      </c>
      <c r="AM5" s="29">
        <f t="shared" si="3"/>
        <v>36338.104241060959</v>
      </c>
      <c r="AN5" s="29">
        <f t="shared" si="3"/>
        <v>36768.990268094036</v>
      </c>
      <c r="AO5" s="29">
        <f t="shared" si="3"/>
        <v>37193.259973437751</v>
      </c>
      <c r="AP5" s="29">
        <f t="shared" si="3"/>
        <v>37612.473681274445</v>
      </c>
    </row>
    <row r="7" spans="1:42" s="6" customFormat="1">
      <c r="A7" s="5" t="s">
        <v>81</v>
      </c>
      <c r="B7" s="5"/>
      <c r="C7" s="5"/>
      <c r="D7" s="5"/>
      <c r="E7" s="5"/>
      <c r="F7" s="5"/>
    </row>
    <row r="8" spans="1:42">
      <c r="A8" t="s">
        <v>1</v>
      </c>
      <c r="B8">
        <v>2010</v>
      </c>
      <c r="C8">
        <v>2011</v>
      </c>
      <c r="D8">
        <v>2012</v>
      </c>
      <c r="E8">
        <v>2013</v>
      </c>
      <c r="F8">
        <v>2014</v>
      </c>
      <c r="G8">
        <v>2015</v>
      </c>
      <c r="H8">
        <v>2016</v>
      </c>
      <c r="I8">
        <v>2017</v>
      </c>
      <c r="J8">
        <v>2018</v>
      </c>
      <c r="K8">
        <v>2019</v>
      </c>
      <c r="L8">
        <v>2020</v>
      </c>
      <c r="M8">
        <v>2021</v>
      </c>
      <c r="N8">
        <v>2022</v>
      </c>
      <c r="O8">
        <v>2023</v>
      </c>
      <c r="P8">
        <v>2024</v>
      </c>
      <c r="Q8">
        <v>2025</v>
      </c>
      <c r="R8">
        <v>2026</v>
      </c>
      <c r="S8">
        <v>2027</v>
      </c>
      <c r="T8">
        <v>2028</v>
      </c>
      <c r="U8">
        <v>2029</v>
      </c>
      <c r="V8">
        <v>2030</v>
      </c>
      <c r="W8">
        <v>2031</v>
      </c>
      <c r="X8">
        <v>2032</v>
      </c>
      <c r="Y8">
        <v>2033</v>
      </c>
      <c r="Z8">
        <v>2034</v>
      </c>
      <c r="AA8">
        <v>2035</v>
      </c>
      <c r="AB8">
        <v>2036</v>
      </c>
      <c r="AC8">
        <v>2037</v>
      </c>
      <c r="AD8">
        <v>2038</v>
      </c>
      <c r="AE8">
        <v>2039</v>
      </c>
      <c r="AF8">
        <v>2040</v>
      </c>
      <c r="AG8">
        <v>2041</v>
      </c>
      <c r="AH8">
        <v>2042</v>
      </c>
      <c r="AI8">
        <v>2043</v>
      </c>
      <c r="AJ8">
        <v>2044</v>
      </c>
      <c r="AK8">
        <v>2045</v>
      </c>
      <c r="AL8">
        <v>2046</v>
      </c>
      <c r="AM8">
        <v>2047</v>
      </c>
      <c r="AN8">
        <v>2048</v>
      </c>
      <c r="AO8">
        <v>2049</v>
      </c>
      <c r="AP8">
        <v>2050</v>
      </c>
    </row>
    <row r="9" spans="1:42">
      <c r="A9" t="s">
        <v>78</v>
      </c>
      <c r="B9">
        <v>309346863</v>
      </c>
      <c r="C9">
        <v>311718857</v>
      </c>
      <c r="D9">
        <v>314102623</v>
      </c>
      <c r="E9">
        <v>316427395</v>
      </c>
      <c r="F9">
        <v>318907401</v>
      </c>
      <c r="G9">
        <v>321369000</v>
      </c>
      <c r="H9">
        <v>323996000</v>
      </c>
      <c r="I9">
        <v>326626000</v>
      </c>
      <c r="J9">
        <v>329256000</v>
      </c>
      <c r="K9">
        <v>331884000</v>
      </c>
      <c r="L9">
        <v>334503000</v>
      </c>
      <c r="M9">
        <v>337109000</v>
      </c>
      <c r="N9">
        <v>339698000</v>
      </c>
      <c r="O9">
        <v>342267000</v>
      </c>
      <c r="P9">
        <v>344814000</v>
      </c>
      <c r="Q9">
        <v>347335000</v>
      </c>
      <c r="R9">
        <v>349826000</v>
      </c>
      <c r="S9">
        <v>352281000</v>
      </c>
      <c r="T9">
        <v>354698000</v>
      </c>
      <c r="U9">
        <v>357073000</v>
      </c>
      <c r="V9">
        <v>359402000</v>
      </c>
      <c r="W9">
        <v>361685000</v>
      </c>
      <c r="X9">
        <v>363920000</v>
      </c>
      <c r="Y9">
        <v>366106000</v>
      </c>
      <c r="Z9">
        <v>368246000</v>
      </c>
      <c r="AA9">
        <v>370338000</v>
      </c>
      <c r="AB9">
        <v>372390000</v>
      </c>
      <c r="AC9">
        <v>374401000</v>
      </c>
      <c r="AD9">
        <v>376375000</v>
      </c>
      <c r="AE9">
        <v>378313000</v>
      </c>
      <c r="AF9">
        <v>380219000</v>
      </c>
      <c r="AG9">
        <v>382096000</v>
      </c>
      <c r="AH9">
        <v>383949000</v>
      </c>
      <c r="AI9">
        <v>385779000</v>
      </c>
      <c r="AJ9">
        <v>387593000</v>
      </c>
      <c r="AK9">
        <v>389394000</v>
      </c>
      <c r="AL9">
        <v>391187000</v>
      </c>
      <c r="AM9">
        <v>392973000</v>
      </c>
      <c r="AN9">
        <v>394756000</v>
      </c>
      <c r="AO9">
        <v>396540000</v>
      </c>
      <c r="AP9">
        <v>398328000</v>
      </c>
    </row>
    <row r="10" spans="1:42">
      <c r="A10" t="s">
        <v>79</v>
      </c>
      <c r="B10">
        <v>13595648189395.201</v>
      </c>
      <c r="C10">
        <v>13846806179896.1</v>
      </c>
      <c r="D10">
        <v>14231649858409.301</v>
      </c>
      <c r="E10">
        <v>14498952241303.9</v>
      </c>
      <c r="F10">
        <v>14898390036590.199</v>
      </c>
      <c r="G10">
        <v>15423341293799.1</v>
      </c>
      <c r="H10">
        <v>15928726783929.5</v>
      </c>
      <c r="I10">
        <v>16401208729998.199</v>
      </c>
      <c r="J10">
        <v>16854354138121.199</v>
      </c>
      <c r="K10">
        <v>17299338692289.199</v>
      </c>
      <c r="L10">
        <v>17743024724168.598</v>
      </c>
      <c r="M10">
        <v>18189111760289.199</v>
      </c>
      <c r="N10">
        <v>18639480795488</v>
      </c>
      <c r="O10">
        <v>19095176809277.898</v>
      </c>
      <c r="P10">
        <v>19556981027976.5</v>
      </c>
      <c r="Q10">
        <v>20025622594331.398</v>
      </c>
      <c r="R10">
        <v>20502007849158.602</v>
      </c>
      <c r="S10">
        <v>20987133748379.699</v>
      </c>
      <c r="T10">
        <v>21481322772746.5</v>
      </c>
      <c r="U10">
        <v>21981213896331.301</v>
      </c>
      <c r="V10">
        <v>22482235597718</v>
      </c>
      <c r="W10">
        <v>22983846032439.199</v>
      </c>
      <c r="X10">
        <v>23485733750459.801</v>
      </c>
      <c r="Y10">
        <v>23987555490971.598</v>
      </c>
      <c r="Z10">
        <v>24488755990150.199</v>
      </c>
      <c r="AA10">
        <v>24988765828357.199</v>
      </c>
      <c r="AB10">
        <v>25487156547111.199</v>
      </c>
      <c r="AC10">
        <v>25983742679572.703</v>
      </c>
      <c r="AD10">
        <v>26478464859088.199</v>
      </c>
      <c r="AE10">
        <v>26971186518777.801</v>
      </c>
      <c r="AF10">
        <v>27461838642913.801</v>
      </c>
      <c r="AG10">
        <v>27950684529855.898</v>
      </c>
      <c r="AH10">
        <v>28438332006603.801</v>
      </c>
      <c r="AI10">
        <v>28925352822501.398</v>
      </c>
      <c r="AJ10">
        <v>29412140982190.199</v>
      </c>
      <c r="AK10">
        <v>29898935465569.5</v>
      </c>
      <c r="AL10">
        <v>30386016227462.301</v>
      </c>
      <c r="AM10">
        <v>30873747128126</v>
      </c>
      <c r="AN10">
        <v>31362302101505.902</v>
      </c>
      <c r="AO10">
        <v>31851655321232.5</v>
      </c>
      <c r="AP10">
        <v>32341599474060.699</v>
      </c>
    </row>
    <row r="11" spans="1:42">
      <c r="A11" t="s">
        <v>80</v>
      </c>
      <c r="B11" s="29">
        <f t="shared" ref="B11:F11" si="4">B10/B9</f>
        <v>43949.52661729497</v>
      </c>
      <c r="C11" s="29">
        <f t="shared" si="4"/>
        <v>44420.816607498658</v>
      </c>
      <c r="D11" s="29">
        <f t="shared" si="4"/>
        <v>45308.917583949311</v>
      </c>
      <c r="E11" s="29">
        <f t="shared" si="4"/>
        <v>45820.786917971818</v>
      </c>
      <c r="F11" s="29">
        <f t="shared" si="4"/>
        <v>46716.978000112955</v>
      </c>
      <c r="G11" s="29">
        <f>G10/G9</f>
        <v>47992.623102412181</v>
      </c>
      <c r="H11" s="29">
        <f t="shared" ref="H11:AP11" si="5">H10/H9</f>
        <v>49163.343942300213</v>
      </c>
      <c r="I11" s="29">
        <f t="shared" si="5"/>
        <v>50214.032961240686</v>
      </c>
      <c r="J11" s="29">
        <f t="shared" si="5"/>
        <v>51189.208816608349</v>
      </c>
      <c r="K11" s="29">
        <f t="shared" si="5"/>
        <v>52124.654072776029</v>
      </c>
      <c r="L11" s="29">
        <f t="shared" si="5"/>
        <v>53042.946473330878</v>
      </c>
      <c r="M11" s="29">
        <f t="shared" si="5"/>
        <v>53956.173701352382</v>
      </c>
      <c r="N11" s="29">
        <f t="shared" si="5"/>
        <v>54870.740467968608</v>
      </c>
      <c r="O11" s="29">
        <f t="shared" si="5"/>
        <v>55790.294738545927</v>
      </c>
      <c r="P11" s="29">
        <f t="shared" si="5"/>
        <v>56717.479649830057</v>
      </c>
      <c r="Q11" s="29">
        <f t="shared" si="5"/>
        <v>57655.066706008314</v>
      </c>
      <c r="R11" s="29">
        <f t="shared" si="5"/>
        <v>58606.300987229653</v>
      </c>
      <c r="S11" s="29">
        <f t="shared" si="5"/>
        <v>59574.980621661969</v>
      </c>
      <c r="T11" s="29">
        <f t="shared" si="5"/>
        <v>60562.288969056775</v>
      </c>
      <c r="U11" s="29">
        <f t="shared" si="5"/>
        <v>61559.439936179158</v>
      </c>
      <c r="V11" s="29">
        <f t="shared" si="5"/>
        <v>62554.56452028091</v>
      </c>
      <c r="W11" s="29">
        <f t="shared" si="5"/>
        <v>63546.583442606687</v>
      </c>
      <c r="X11" s="29">
        <f t="shared" si="5"/>
        <v>64535.430178225433</v>
      </c>
      <c r="Y11" s="29">
        <f t="shared" si="5"/>
        <v>65520.793133605017</v>
      </c>
      <c r="Z11" s="29">
        <f t="shared" si="5"/>
        <v>66501.078056924438</v>
      </c>
      <c r="AA11" s="29">
        <f t="shared" si="5"/>
        <v>67475.565100954263</v>
      </c>
      <c r="AB11" s="29">
        <f t="shared" si="5"/>
        <v>68442.107863023179</v>
      </c>
      <c r="AC11" s="29">
        <f t="shared" si="5"/>
        <v>69400.836748760557</v>
      </c>
      <c r="AD11" s="29">
        <f t="shared" si="5"/>
        <v>70351.284912887946</v>
      </c>
      <c r="AE11" s="29">
        <f t="shared" si="5"/>
        <v>71293.311408219655</v>
      </c>
      <c r="AF11" s="29">
        <f t="shared" si="5"/>
        <v>72226.371230563964</v>
      </c>
      <c r="AG11" s="29">
        <f t="shared" si="5"/>
        <v>73150.947745739031</v>
      </c>
      <c r="AH11" s="29">
        <f t="shared" si="5"/>
        <v>74067.99342257384</v>
      </c>
      <c r="AI11" s="29">
        <f t="shared" si="5"/>
        <v>74979.075643053147</v>
      </c>
      <c r="AJ11" s="29">
        <f t="shared" si="5"/>
        <v>75884.087127967228</v>
      </c>
      <c r="AK11" s="29">
        <f t="shared" si="5"/>
        <v>76783.246443369702</v>
      </c>
      <c r="AL11" s="29">
        <f t="shared" si="5"/>
        <v>77676.446884641613</v>
      </c>
      <c r="AM11" s="29">
        <f t="shared" si="5"/>
        <v>78564.550562318531</v>
      </c>
      <c r="AN11" s="29">
        <f t="shared" si="5"/>
        <v>79447.309481061471</v>
      </c>
      <c r="AO11" s="29">
        <f t="shared" si="5"/>
        <v>80323.940387432536</v>
      </c>
      <c r="AP11" s="29">
        <f t="shared" si="5"/>
        <v>81193.387042991453</v>
      </c>
    </row>
    <row r="13" spans="1:42" s="6" customFormat="1">
      <c r="A13" s="5" t="s">
        <v>82</v>
      </c>
      <c r="B13" s="5"/>
      <c r="C13" s="5"/>
      <c r="D13" s="5"/>
      <c r="E13" s="5"/>
      <c r="F13" s="5"/>
    </row>
    <row r="14" spans="1:42">
      <c r="A14" t="s">
        <v>1</v>
      </c>
      <c r="B14">
        <v>2010</v>
      </c>
      <c r="C14">
        <v>2011</v>
      </c>
      <c r="D14">
        <v>2012</v>
      </c>
      <c r="E14">
        <v>2013</v>
      </c>
      <c r="F14">
        <v>2014</v>
      </c>
      <c r="G14">
        <v>2015</v>
      </c>
      <c r="H14">
        <v>2016</v>
      </c>
      <c r="I14">
        <v>2017</v>
      </c>
      <c r="J14">
        <v>2018</v>
      </c>
      <c r="K14">
        <v>2019</v>
      </c>
      <c r="L14">
        <v>2020</v>
      </c>
      <c r="M14">
        <v>2021</v>
      </c>
      <c r="N14">
        <v>2022</v>
      </c>
      <c r="O14">
        <v>2023</v>
      </c>
      <c r="P14">
        <v>2024</v>
      </c>
      <c r="Q14">
        <v>2025</v>
      </c>
      <c r="R14">
        <v>2026</v>
      </c>
      <c r="S14">
        <v>2027</v>
      </c>
      <c r="T14">
        <v>2028</v>
      </c>
      <c r="U14">
        <v>2029</v>
      </c>
      <c r="V14">
        <v>2030</v>
      </c>
      <c r="W14">
        <v>2031</v>
      </c>
      <c r="X14">
        <v>2032</v>
      </c>
      <c r="Y14">
        <v>2033</v>
      </c>
      <c r="Z14">
        <v>2034</v>
      </c>
      <c r="AA14">
        <v>2035</v>
      </c>
      <c r="AB14">
        <v>2036</v>
      </c>
      <c r="AC14">
        <v>2037</v>
      </c>
      <c r="AD14">
        <v>2038</v>
      </c>
      <c r="AE14">
        <v>2039</v>
      </c>
      <c r="AF14">
        <v>2040</v>
      </c>
      <c r="AG14">
        <v>2041</v>
      </c>
      <c r="AH14">
        <v>2042</v>
      </c>
      <c r="AI14">
        <v>2043</v>
      </c>
      <c r="AJ14">
        <v>2044</v>
      </c>
      <c r="AK14">
        <v>2045</v>
      </c>
      <c r="AL14">
        <v>2046</v>
      </c>
      <c r="AM14">
        <v>2047</v>
      </c>
      <c r="AN14">
        <v>2048</v>
      </c>
      <c r="AO14">
        <v>2049</v>
      </c>
      <c r="AP14">
        <v>2050</v>
      </c>
    </row>
    <row r="15" spans="1:42">
      <c r="A15" t="s">
        <v>78</v>
      </c>
      <c r="B15" s="30">
        <f t="shared" ref="B15:Q17" si="6">B3/B9</f>
        <v>0.12455241868736842</v>
      </c>
      <c r="C15" s="30">
        <f t="shared" si="6"/>
        <v>0.12363191746208668</v>
      </c>
      <c r="D15" s="30">
        <f t="shared" si="6"/>
        <v>0.12267742189469077</v>
      </c>
      <c r="E15" s="30">
        <f t="shared" si="6"/>
        <v>0.12165729203060942</v>
      </c>
      <c r="F15" s="30">
        <f t="shared" si="6"/>
        <v>0.12065759489852668</v>
      </c>
      <c r="G15" s="30">
        <f>G3/G9</f>
        <v>0.11960456671303081</v>
      </c>
      <c r="H15" s="30">
        <f t="shared" ref="H15:AP17" si="7">H3/H9</f>
        <v>0.11844997777750342</v>
      </c>
      <c r="I15" s="30">
        <f t="shared" si="7"/>
        <v>0.11731288384880567</v>
      </c>
      <c r="J15" s="30">
        <f t="shared" si="7"/>
        <v>0.11619395546322618</v>
      </c>
      <c r="K15" s="30">
        <f t="shared" si="7"/>
        <v>0.11509345433946801</v>
      </c>
      <c r="L15" s="30">
        <f t="shared" si="7"/>
        <v>0.11401331228718427</v>
      </c>
      <c r="M15" s="30">
        <f t="shared" si="7"/>
        <v>0.11289679895820047</v>
      </c>
      <c r="N15" s="30">
        <f t="shared" si="7"/>
        <v>0.11180301032093212</v>
      </c>
      <c r="O15" s="30">
        <f t="shared" si="7"/>
        <v>0.11073223828180923</v>
      </c>
      <c r="P15" s="30">
        <f t="shared" si="7"/>
        <v>0.10968441826607968</v>
      </c>
      <c r="Q15" s="30">
        <f t="shared" si="7"/>
        <v>0.10866009760029942</v>
      </c>
      <c r="R15" s="30">
        <f t="shared" si="7"/>
        <v>0.10756826593792343</v>
      </c>
      <c r="S15" s="30">
        <f t="shared" si="7"/>
        <v>0.10650275603850334</v>
      </c>
      <c r="T15" s="30">
        <f t="shared" si="7"/>
        <v>0.10546329158890098</v>
      </c>
      <c r="U15" s="30">
        <f t="shared" si="7"/>
        <v>0.10445018189557877</v>
      </c>
      <c r="V15" s="30">
        <f t="shared" si="7"/>
        <v>0.10346370081413014</v>
      </c>
      <c r="W15" s="30">
        <f t="shared" si="7"/>
        <v>0.10241896899235522</v>
      </c>
      <c r="X15" s="30">
        <f t="shared" si="7"/>
        <v>0.10140071609144867</v>
      </c>
      <c r="Y15" s="30">
        <f t="shared" si="7"/>
        <v>0.10040833092055305</v>
      </c>
      <c r="Z15" s="30">
        <f t="shared" si="7"/>
        <v>9.9440146532481011E-2</v>
      </c>
      <c r="AA15" s="30">
        <f t="shared" si="7"/>
        <v>9.8495914542931051E-2</v>
      </c>
      <c r="AB15" s="30">
        <f t="shared" si="7"/>
        <v>9.7518915115873142E-2</v>
      </c>
      <c r="AC15" s="30">
        <f t="shared" si="7"/>
        <v>9.6563197213682658E-2</v>
      </c>
      <c r="AD15" s="30">
        <f t="shared" si="7"/>
        <v>9.5627091066090991E-2</v>
      </c>
      <c r="AE15" s="30">
        <f t="shared" si="7"/>
        <v>9.470976466576618E-2</v>
      </c>
      <c r="AF15" s="30">
        <f t="shared" si="7"/>
        <v>9.3809683366691307E-2</v>
      </c>
      <c r="AG15" s="30">
        <f t="shared" si="7"/>
        <v>9.2903483941208495E-2</v>
      </c>
      <c r="AH15" s="30">
        <f t="shared" si="7"/>
        <v>9.2011895329848506E-2</v>
      </c>
      <c r="AI15" s="30">
        <f t="shared" si="7"/>
        <v>9.1134304355602547E-2</v>
      </c>
      <c r="AJ15" s="30">
        <f t="shared" si="7"/>
        <v>9.0268726215385717E-2</v>
      </c>
      <c r="AK15" s="30">
        <f t="shared" si="7"/>
        <v>8.9414197445261093E-2</v>
      </c>
      <c r="AL15" s="30">
        <f t="shared" si="7"/>
        <v>8.8561210367420193E-2</v>
      </c>
      <c r="AM15" s="30">
        <f t="shared" si="7"/>
        <v>8.7717569400442272E-2</v>
      </c>
      <c r="AN15" s="30">
        <f t="shared" si="7"/>
        <v>8.6882222436137774E-2</v>
      </c>
      <c r="AO15" s="30">
        <f t="shared" si="7"/>
        <v>8.6054170575477873E-2</v>
      </c>
      <c r="AP15" s="30">
        <f t="shared" si="7"/>
        <v>8.5232680102829833E-2</v>
      </c>
    </row>
    <row r="16" spans="1:42">
      <c r="A16" t="s">
        <v>79</v>
      </c>
      <c r="B16" s="30">
        <f t="shared" si="6"/>
        <v>4.8711999718033597E-2</v>
      </c>
      <c r="C16" s="30">
        <f t="shared" si="6"/>
        <v>4.9990655936820741E-2</v>
      </c>
      <c r="D16" s="30">
        <f t="shared" si="6"/>
        <v>4.958177973198153E-2</v>
      </c>
      <c r="E16" s="30">
        <f t="shared" si="6"/>
        <v>4.9422050106942041E-2</v>
      </c>
      <c r="F16" s="30">
        <f t="shared" si="6"/>
        <v>4.9516462896955424E-2</v>
      </c>
      <c r="G16" s="30">
        <f t="shared" si="6"/>
        <v>4.9465538955434242E-2</v>
      </c>
      <c r="H16" s="30">
        <f t="shared" si="6"/>
        <v>4.9282183491199262E-2</v>
      </c>
      <c r="I16" s="30">
        <f t="shared" si="6"/>
        <v>4.9163671487356321E-2</v>
      </c>
      <c r="J16" s="30">
        <f t="shared" si="6"/>
        <v>4.9081493875323089E-2</v>
      </c>
      <c r="K16" s="30">
        <f t="shared" si="6"/>
        <v>4.9000088313546103E-2</v>
      </c>
      <c r="L16" s="30">
        <f t="shared" si="6"/>
        <v>4.8896249411338716E-2</v>
      </c>
      <c r="M16" s="30">
        <f t="shared" si="6"/>
        <v>4.8758603858838241E-2</v>
      </c>
      <c r="N16" s="30">
        <f t="shared" si="6"/>
        <v>4.8583860203895615E-2</v>
      </c>
      <c r="O16" s="30">
        <f t="shared" si="6"/>
        <v>4.8373255872518284E-2</v>
      </c>
      <c r="P16" s="30">
        <f t="shared" si="6"/>
        <v>4.8130574230167124E-2</v>
      </c>
      <c r="Q16" s="30">
        <f t="shared" si="6"/>
        <v>4.7860367493338329E-2</v>
      </c>
      <c r="R16" s="30">
        <f t="shared" si="7"/>
        <v>4.7566990420590337E-2</v>
      </c>
      <c r="S16" s="30">
        <f t="shared" si="7"/>
        <v>4.7254189156310591E-2</v>
      </c>
      <c r="T16" s="30">
        <f t="shared" si="7"/>
        <v>4.6925569936659396E-2</v>
      </c>
      <c r="U16" s="30">
        <f t="shared" si="7"/>
        <v>4.6590179844431853E-2</v>
      </c>
      <c r="V16" s="30">
        <f t="shared" si="7"/>
        <v>4.625760889780018E-2</v>
      </c>
      <c r="W16" s="30">
        <f t="shared" si="7"/>
        <v>4.5927928308460861E-2</v>
      </c>
      <c r="X16" s="30">
        <f t="shared" si="7"/>
        <v>4.5600473877901421E-2</v>
      </c>
      <c r="Y16" s="30">
        <f t="shared" si="7"/>
        <v>4.5274315861825717E-2</v>
      </c>
      <c r="Z16" s="30">
        <f t="shared" si="7"/>
        <v>4.4948443368435426E-2</v>
      </c>
      <c r="AA16" s="30">
        <f t="shared" si="7"/>
        <v>4.4622088748167886E-2</v>
      </c>
      <c r="AB16" s="30">
        <f t="shared" si="7"/>
        <v>4.4294719038046972E-2</v>
      </c>
      <c r="AC16" s="30">
        <f t="shared" si="7"/>
        <v>4.396598353187034E-2</v>
      </c>
      <c r="AD16" s="30">
        <f t="shared" si="7"/>
        <v>4.3635935858492111E-2</v>
      </c>
      <c r="AE16" s="30">
        <f t="shared" si="7"/>
        <v>4.330507543564225E-2</v>
      </c>
      <c r="AF16" s="30">
        <f t="shared" si="7"/>
        <v>4.2973909510100536E-2</v>
      </c>
      <c r="AG16" s="30">
        <f t="shared" si="7"/>
        <v>4.2642323916584055E-2</v>
      </c>
      <c r="AH16" s="30">
        <f t="shared" si="7"/>
        <v>4.2308974457142566E-2</v>
      </c>
      <c r="AI16" s="30">
        <f t="shared" si="7"/>
        <v>4.197211684315804E-2</v>
      </c>
      <c r="AJ16" s="30">
        <f t="shared" si="7"/>
        <v>4.1630360712921193E-2</v>
      </c>
      <c r="AK16" s="30">
        <f t="shared" si="7"/>
        <v>4.128292140084959E-2</v>
      </c>
      <c r="AL16" s="30">
        <f t="shared" si="7"/>
        <v>4.0929738869480856E-2</v>
      </c>
      <c r="AM16" s="30">
        <f t="shared" si="7"/>
        <v>4.057160841412065E-2</v>
      </c>
      <c r="AN16" s="30">
        <f t="shared" si="7"/>
        <v>4.0209940551684115E-2</v>
      </c>
      <c r="AO16" s="30">
        <f t="shared" si="7"/>
        <v>3.9846590226705024E-2</v>
      </c>
      <c r="AP16" s="30">
        <f t="shared" si="7"/>
        <v>3.9483658138989956E-2</v>
      </c>
    </row>
    <row r="17" spans="1:42">
      <c r="A17" t="s">
        <v>80</v>
      </c>
      <c r="B17" s="30">
        <f t="shared" si="6"/>
        <v>0.39109637718318963</v>
      </c>
      <c r="C17" s="30">
        <f t="shared" si="6"/>
        <v>0.40435072886539208</v>
      </c>
      <c r="D17" s="30">
        <f t="shared" si="6"/>
        <v>0.40416385481709671</v>
      </c>
      <c r="E17" s="30">
        <f t="shared" si="6"/>
        <v>0.40623993253529977</v>
      </c>
      <c r="F17" s="30">
        <f t="shared" si="6"/>
        <v>0.41038828047748582</v>
      </c>
      <c r="G17" s="30">
        <f t="shared" si="6"/>
        <v>0.41357567118752009</v>
      </c>
      <c r="H17" s="30">
        <f t="shared" si="7"/>
        <v>0.41605903534883709</v>
      </c>
      <c r="I17" s="30">
        <f t="shared" si="7"/>
        <v>0.41908160360902119</v>
      </c>
      <c r="J17" s="30">
        <f t="shared" si="7"/>
        <v>0.42241004430610612</v>
      </c>
      <c r="K17" s="30">
        <f t="shared" si="7"/>
        <v>0.42574174695478689</v>
      </c>
      <c r="L17" s="30">
        <f t="shared" si="7"/>
        <v>0.42886438811790334</v>
      </c>
      <c r="M17" s="30">
        <f t="shared" si="7"/>
        <v>0.43188650438964971</v>
      </c>
      <c r="N17" s="30">
        <f t="shared" si="7"/>
        <v>0.43454876630275835</v>
      </c>
      <c r="O17" s="30">
        <f t="shared" si="7"/>
        <v>0.43684889444219693</v>
      </c>
      <c r="P17" s="30">
        <f t="shared" si="7"/>
        <v>0.43880958654864544</v>
      </c>
      <c r="Q17" s="30">
        <f t="shared" si="7"/>
        <v>0.44045945614175896</v>
      </c>
      <c r="R17" s="30">
        <f t="shared" si="7"/>
        <v>0.44220281888750324</v>
      </c>
      <c r="S17" s="30">
        <f t="shared" si="7"/>
        <v>0.44368982469549467</v>
      </c>
      <c r="T17" s="30">
        <f t="shared" si="7"/>
        <v>0.44494695006843371</v>
      </c>
      <c r="U17" s="30">
        <f t="shared" si="7"/>
        <v>0.44605168702347614</v>
      </c>
      <c r="V17" s="30">
        <f t="shared" si="7"/>
        <v>0.44709022134150006</v>
      </c>
      <c r="W17" s="30">
        <f t="shared" si="7"/>
        <v>0.44843185554708154</v>
      </c>
      <c r="X17" s="30">
        <f t="shared" si="7"/>
        <v>0.44970563952207632</v>
      </c>
      <c r="Y17" s="30">
        <f t="shared" si="7"/>
        <v>0.45090198638645329</v>
      </c>
      <c r="Z17" s="30">
        <f t="shared" si="7"/>
        <v>0.45201505564710243</v>
      </c>
      <c r="AA17" s="30">
        <f t="shared" si="7"/>
        <v>0.45303491982622912</v>
      </c>
      <c r="AB17" s="30">
        <f t="shared" si="7"/>
        <v>0.45421669206856391</v>
      </c>
      <c r="AC17" s="30">
        <f t="shared" si="7"/>
        <v>0.45530786884136554</v>
      </c>
      <c r="AD17" s="30">
        <f t="shared" si="7"/>
        <v>0.45631353387434836</v>
      </c>
      <c r="AE17" s="30">
        <f t="shared" si="7"/>
        <v>0.45723981670176522</v>
      </c>
      <c r="AF17" s="30">
        <f t="shared" si="7"/>
        <v>0.45809673338434004</v>
      </c>
      <c r="AG17" s="30">
        <f t="shared" si="7"/>
        <v>0.45899596126630848</v>
      </c>
      <c r="AH17" s="30">
        <f t="shared" si="7"/>
        <v>0.45982070367609967</v>
      </c>
      <c r="AI17" s="30">
        <f t="shared" si="7"/>
        <v>0.46055233690471215</v>
      </c>
      <c r="AJ17" s="30">
        <f t="shared" si="7"/>
        <v>0.46118254303920325</v>
      </c>
      <c r="AK17" s="30">
        <f t="shared" si="7"/>
        <v>0.46170432191289057</v>
      </c>
      <c r="AL17" s="30">
        <f t="shared" si="7"/>
        <v>0.46216327328491497</v>
      </c>
      <c r="AM17" s="30">
        <f t="shared" si="7"/>
        <v>0.46252545175876814</v>
      </c>
      <c r="AN17" s="30">
        <f t="shared" si="7"/>
        <v>0.4628097604344798</v>
      </c>
      <c r="AO17" s="30">
        <f t="shared" si="7"/>
        <v>0.46304077954892015</v>
      </c>
      <c r="AP17" s="30">
        <f t="shared" si="7"/>
        <v>0.46324553083810688</v>
      </c>
    </row>
    <row r="19" spans="1:42">
      <c r="A19" s="5" t="s">
        <v>99</v>
      </c>
    </row>
    <row r="20" spans="1:42">
      <c r="A20" s="2">
        <v>0.62137100000000001</v>
      </c>
    </row>
    <row r="22" spans="1:42">
      <c r="A22" s="5" t="s">
        <v>96</v>
      </c>
    </row>
    <row r="23" spans="1:42">
      <c r="A23" s="2">
        <v>122000</v>
      </c>
    </row>
    <row r="25" spans="1:42">
      <c r="A25" s="5" t="s">
        <v>97</v>
      </c>
    </row>
    <row r="26" spans="1:42">
      <c r="A26" s="2">
        <v>138490</v>
      </c>
    </row>
    <row r="28" spans="1:42">
      <c r="A28" s="5" t="s">
        <v>98</v>
      </c>
    </row>
    <row r="29" spans="1:42">
      <c r="A29" s="2">
        <v>3.7850000000000001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5"/>
  <cols>
    <col min="3" max="3" width="11" customWidth="1"/>
    <col min="5" max="5" width="11.453125" customWidth="1"/>
    <col min="7" max="7" width="11.26953125" customWidth="1"/>
    <col min="8" max="8" width="10.453125" customWidth="1"/>
  </cols>
  <sheetData>
    <row r="1" spans="1:8" ht="18.5">
      <c r="A1" s="32" t="s">
        <v>88</v>
      </c>
    </row>
    <row r="2" spans="1:8" ht="15" thickBot="1"/>
    <row r="3" spans="1:8" ht="15" thickBot="1">
      <c r="A3" s="33"/>
      <c r="B3" s="45" t="s">
        <v>89</v>
      </c>
      <c r="C3" s="45"/>
      <c r="D3" s="45" t="s">
        <v>90</v>
      </c>
      <c r="E3" s="45"/>
      <c r="F3" s="45" t="s">
        <v>91</v>
      </c>
      <c r="G3" s="45"/>
      <c r="H3" s="46" t="s">
        <v>92</v>
      </c>
    </row>
    <row r="4" spans="1:8" ht="36.5" thickBot="1">
      <c r="A4" s="34"/>
      <c r="B4" s="35" t="s">
        <v>93</v>
      </c>
      <c r="C4" s="35" t="s">
        <v>94</v>
      </c>
      <c r="D4" s="35" t="s">
        <v>93</v>
      </c>
      <c r="E4" s="35" t="s">
        <v>94</v>
      </c>
      <c r="F4" s="35" t="s">
        <v>93</v>
      </c>
      <c r="G4" s="35" t="s">
        <v>94</v>
      </c>
      <c r="H4" s="47"/>
    </row>
    <row r="5" spans="1:8" ht="15" thickBot="1">
      <c r="A5" s="36">
        <v>2010</v>
      </c>
      <c r="B5" s="37">
        <v>0.35</v>
      </c>
      <c r="C5" s="38">
        <v>8.1</v>
      </c>
      <c r="D5" s="37">
        <v>0.68</v>
      </c>
      <c r="E5" s="38">
        <v>11</v>
      </c>
      <c r="F5" s="37">
        <v>1</v>
      </c>
      <c r="G5" s="39">
        <v>24.8</v>
      </c>
      <c r="H5" s="38">
        <v>15</v>
      </c>
    </row>
    <row r="6" spans="1:8" ht="15" thickBot="1">
      <c r="A6" s="40">
        <v>2020</v>
      </c>
      <c r="B6" s="41">
        <v>0.56000000000000005</v>
      </c>
      <c r="C6" s="42">
        <v>7.1</v>
      </c>
      <c r="D6" s="41">
        <v>0.78</v>
      </c>
      <c r="E6" s="42">
        <v>10</v>
      </c>
      <c r="F6" s="41">
        <v>1</v>
      </c>
      <c r="G6" s="42">
        <v>23.76</v>
      </c>
      <c r="H6" s="42">
        <v>20</v>
      </c>
    </row>
    <row r="7" spans="1:8" ht="15" thickBot="1">
      <c r="A7" s="36">
        <v>2030</v>
      </c>
      <c r="B7" s="37">
        <v>0.63</v>
      </c>
      <c r="C7" s="38">
        <v>6.4</v>
      </c>
      <c r="D7" s="37">
        <v>0.82</v>
      </c>
      <c r="E7" s="38">
        <v>9</v>
      </c>
      <c r="F7" s="37">
        <v>1</v>
      </c>
      <c r="G7" s="38">
        <v>22.96</v>
      </c>
      <c r="H7" s="38">
        <v>22</v>
      </c>
    </row>
    <row r="8" spans="1:8" ht="15" thickBot="1">
      <c r="A8" s="40">
        <v>2040</v>
      </c>
      <c r="B8" s="41">
        <v>0.66</v>
      </c>
      <c r="C8" s="42">
        <v>5.9</v>
      </c>
      <c r="D8" s="41">
        <v>0.83</v>
      </c>
      <c r="E8" s="42">
        <v>8</v>
      </c>
      <c r="F8" s="41">
        <v>1</v>
      </c>
      <c r="G8" s="42">
        <v>22.33</v>
      </c>
      <c r="H8" s="42">
        <v>22</v>
      </c>
    </row>
    <row r="9" spans="1:8" ht="15" thickBot="1">
      <c r="A9" s="36">
        <v>2050</v>
      </c>
      <c r="B9" s="37">
        <v>0.67</v>
      </c>
      <c r="C9" s="38">
        <v>5.5</v>
      </c>
      <c r="D9" s="37">
        <v>0.84</v>
      </c>
      <c r="E9" s="38">
        <v>8</v>
      </c>
      <c r="F9" s="37">
        <v>1</v>
      </c>
      <c r="G9" s="38">
        <v>21.85</v>
      </c>
      <c r="H9" s="38">
        <v>21</v>
      </c>
    </row>
    <row r="11" spans="1:8">
      <c r="A11" t="s">
        <v>95</v>
      </c>
    </row>
  </sheetData>
  <mergeCells count="4">
    <mergeCell ref="B3:C3"/>
    <mergeCell ref="D3:E3"/>
    <mergeCell ref="F3:G3"/>
    <mergeCell ref="H3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4.5"/>
  <cols>
    <col min="1" max="1" width="16.90625" customWidth="1"/>
    <col min="2" max="2" width="9.36328125" bestFit="1" customWidth="1"/>
    <col min="3" max="3" width="9.36328125" customWidth="1"/>
    <col min="8" max="9" width="8.7265625" style="48"/>
  </cols>
  <sheetData>
    <row r="1" spans="1:7">
      <c r="A1" s="5" t="s">
        <v>2</v>
      </c>
      <c r="B1" s="5"/>
      <c r="C1" s="5"/>
      <c r="D1" s="5"/>
      <c r="E1" s="5"/>
      <c r="F1" s="5"/>
      <c r="G1" s="5"/>
    </row>
    <row r="2" spans="1:7">
      <c r="B2">
        <v>2010</v>
      </c>
      <c r="C2">
        <v>2015</v>
      </c>
      <c r="D2">
        <v>2021</v>
      </c>
      <c r="E2">
        <v>2030</v>
      </c>
      <c r="F2">
        <v>2040</v>
      </c>
      <c r="G2">
        <v>2050</v>
      </c>
    </row>
    <row r="3" spans="1:7">
      <c r="A3" t="s">
        <v>100</v>
      </c>
      <c r="B3">
        <v>5.7</v>
      </c>
      <c r="C3">
        <v>5.6</v>
      </c>
      <c r="D3">
        <v>4.0999999999999996</v>
      </c>
      <c r="E3">
        <v>4.0999999999999996</v>
      </c>
      <c r="F3">
        <v>4.0999999999999996</v>
      </c>
      <c r="G3">
        <v>4.0999999999999996</v>
      </c>
    </row>
    <row r="4" spans="1:7">
      <c r="A4" t="s">
        <v>103</v>
      </c>
      <c r="B4">
        <v>0.35</v>
      </c>
      <c r="C4">
        <f>(D4-B4)/(D2-B2)*(C2-B2)+B4</f>
        <v>0.44545454545454549</v>
      </c>
      <c r="D4">
        <v>0.56000000000000005</v>
      </c>
      <c r="E4">
        <v>0.63</v>
      </c>
      <c r="F4">
        <v>0.66</v>
      </c>
      <c r="G4">
        <v>0.67</v>
      </c>
    </row>
    <row r="5" spans="1:7">
      <c r="A5" t="s">
        <v>106</v>
      </c>
      <c r="B5" s="43">
        <f t="shared" ref="B5:G5" si="0">B3/liters_per_gal</f>
        <v>1.5059445178335535</v>
      </c>
      <c r="C5" s="43">
        <f t="shared" si="0"/>
        <v>1.4795244385733155</v>
      </c>
      <c r="D5" s="43">
        <f t="shared" si="0"/>
        <v>1.0832232496697489</v>
      </c>
      <c r="E5" s="43">
        <f t="shared" si="0"/>
        <v>1.0832232496697489</v>
      </c>
      <c r="F5" s="43">
        <f t="shared" si="0"/>
        <v>1.0832232496697489</v>
      </c>
      <c r="G5" s="43">
        <f t="shared" si="0"/>
        <v>1.0832232496697489</v>
      </c>
    </row>
    <row r="6" spans="1:7">
      <c r="A6" t="s">
        <v>101</v>
      </c>
      <c r="B6" s="29">
        <f t="shared" ref="B6:G6" si="1">B5*(BTU_per_gal_gasoline*(1-B4)+(BTU_per_gal_diesel*B4))</f>
        <v>192416.78996036988</v>
      </c>
      <c r="C6" s="29">
        <f t="shared" si="1"/>
        <v>191369.8955205956</v>
      </c>
      <c r="D6" s="29">
        <f t="shared" si="1"/>
        <v>142156.15323645968</v>
      </c>
      <c r="E6" s="29">
        <f t="shared" si="1"/>
        <v>143406.51783355349</v>
      </c>
      <c r="F6" s="29">
        <f t="shared" si="1"/>
        <v>143942.38837516512</v>
      </c>
      <c r="G6" s="29">
        <f t="shared" si="1"/>
        <v>144121.01188903564</v>
      </c>
    </row>
    <row r="7" spans="1:7">
      <c r="A7" t="s">
        <v>107</v>
      </c>
      <c r="B7" s="29">
        <f>B6/100</f>
        <v>1924.1678996036987</v>
      </c>
      <c r="C7" s="29">
        <f>C6/100</f>
        <v>1913.6989552059561</v>
      </c>
      <c r="D7" s="29">
        <f t="shared" ref="D7:G7" si="2">D6/100</f>
        <v>1421.5615323645968</v>
      </c>
      <c r="E7" s="29">
        <f t="shared" si="2"/>
        <v>1434.0651783355349</v>
      </c>
      <c r="F7" s="29">
        <f t="shared" si="2"/>
        <v>1439.4238837516511</v>
      </c>
      <c r="G7" s="29">
        <f t="shared" si="2"/>
        <v>1441.2101188903564</v>
      </c>
    </row>
    <row r="8" spans="1:7">
      <c r="A8" t="s">
        <v>102</v>
      </c>
      <c r="B8" s="29">
        <f t="shared" ref="B8:G8" si="3">B7/miles_per_km</f>
        <v>3096.6490222487027</v>
      </c>
      <c r="C8" s="29">
        <f t="shared" si="3"/>
        <v>3079.8008841834526</v>
      </c>
      <c r="D8" s="29">
        <f t="shared" si="3"/>
        <v>2287.782230526685</v>
      </c>
      <c r="E8" s="29">
        <f t="shared" si="3"/>
        <v>2307.9049043736109</v>
      </c>
      <c r="F8" s="29">
        <f t="shared" si="3"/>
        <v>2316.5289074508646</v>
      </c>
      <c r="G8" s="29">
        <f t="shared" si="3"/>
        <v>2319.4035751432821</v>
      </c>
    </row>
    <row r="9" spans="1:7">
      <c r="A9" t="s">
        <v>108</v>
      </c>
      <c r="B9" s="44">
        <f>'Poland Veh Usage'!$C$3</f>
        <v>1.56</v>
      </c>
      <c r="C9" s="44">
        <f>'Poland Veh Usage'!$C$3</f>
        <v>1.56</v>
      </c>
      <c r="D9" s="44">
        <f>'Poland Veh Usage'!$C$3</f>
        <v>1.56</v>
      </c>
      <c r="E9" s="44">
        <f>'Poland Veh Usage'!$C$3</f>
        <v>1.56</v>
      </c>
      <c r="F9" s="44">
        <f>'Poland Veh Usage'!$C$3</f>
        <v>1.56</v>
      </c>
      <c r="G9" s="44">
        <f>'Poland Veh Usage'!$C$3</f>
        <v>1.56</v>
      </c>
    </row>
    <row r="10" spans="1:7">
      <c r="A10" t="s">
        <v>104</v>
      </c>
      <c r="B10" s="29">
        <f>B8/B9</f>
        <v>1985.031424518399</v>
      </c>
      <c r="C10" s="29">
        <f>C8/C9</f>
        <v>1974.2313360150335</v>
      </c>
      <c r="D10" s="29">
        <f t="shared" ref="D10:G10" si="4">D8/D9</f>
        <v>1466.527070850439</v>
      </c>
      <c r="E10" s="29">
        <f t="shared" si="4"/>
        <v>1479.4262207523145</v>
      </c>
      <c r="F10" s="29">
        <f t="shared" si="4"/>
        <v>1484.9544278531182</v>
      </c>
      <c r="G10" s="29">
        <f t="shared" si="4"/>
        <v>1486.7971635533859</v>
      </c>
    </row>
    <row r="11" spans="1:7">
      <c r="A11" t="s">
        <v>105</v>
      </c>
      <c r="B11" s="22">
        <f>1/B10</f>
        <v>5.0377036234709293E-4</v>
      </c>
      <c r="C11" s="22">
        <f>1/C10</f>
        <v>5.0652625239881472E-4</v>
      </c>
      <c r="D11" s="22">
        <f t="shared" ref="D11:G11" si="5">1/D10</f>
        <v>6.8188308274466419E-4</v>
      </c>
      <c r="E11" s="22">
        <f t="shared" si="5"/>
        <v>6.7593772908221283E-4</v>
      </c>
      <c r="F11" s="22">
        <f t="shared" si="5"/>
        <v>6.7342133956646468E-4</v>
      </c>
      <c r="G11" s="22">
        <f t="shared" si="5"/>
        <v>6.7258670147718057E-4</v>
      </c>
    </row>
    <row r="13" spans="1:7">
      <c r="A13" s="5" t="s">
        <v>3</v>
      </c>
      <c r="B13" s="5"/>
      <c r="C13" s="5"/>
      <c r="D13" s="5"/>
      <c r="E13" s="5"/>
      <c r="F13" s="5"/>
      <c r="G13" s="5"/>
    </row>
    <row r="14" spans="1:7">
      <c r="B14">
        <v>2012</v>
      </c>
      <c r="C14">
        <v>2017</v>
      </c>
      <c r="D14">
        <v>2020</v>
      </c>
      <c r="E14">
        <v>2030</v>
      </c>
      <c r="F14">
        <v>2040</v>
      </c>
      <c r="G14">
        <v>2050</v>
      </c>
    </row>
    <row r="15" spans="1:7">
      <c r="A15" t="s">
        <v>100</v>
      </c>
      <c r="B15">
        <f>C15*1.03</f>
        <v>6.798</v>
      </c>
      <c r="C15">
        <v>6.6</v>
      </c>
      <c r="D15">
        <v>5.5</v>
      </c>
      <c r="E15">
        <v>5.5</v>
      </c>
      <c r="F15">
        <v>5.5</v>
      </c>
      <c r="G15">
        <v>5.5</v>
      </c>
    </row>
    <row r="16" spans="1:7">
      <c r="A16" t="s">
        <v>103</v>
      </c>
      <c r="B16">
        <v>0.68</v>
      </c>
      <c r="C16">
        <f>(D16-B16)/(D14-B14)*(C14-B14)+B16</f>
        <v>0.74250000000000005</v>
      </c>
      <c r="D16">
        <v>0.78</v>
      </c>
      <c r="E16">
        <v>0.82</v>
      </c>
      <c r="F16">
        <v>0.83</v>
      </c>
      <c r="G16">
        <v>0.84</v>
      </c>
    </row>
    <row r="17" spans="1:7">
      <c r="A17" t="s">
        <v>106</v>
      </c>
      <c r="B17" s="43">
        <f t="shared" ref="B17:G17" si="6">B15/liters_per_gal</f>
        <v>1.7960369881109643</v>
      </c>
      <c r="C17" s="43">
        <f t="shared" si="6"/>
        <v>1.7437252311756934</v>
      </c>
      <c r="D17" s="43">
        <f t="shared" si="6"/>
        <v>1.4531043593130779</v>
      </c>
      <c r="E17" s="43">
        <f t="shared" si="6"/>
        <v>1.4531043593130779</v>
      </c>
      <c r="F17" s="43">
        <f t="shared" si="6"/>
        <v>1.4531043593130779</v>
      </c>
      <c r="G17" s="43">
        <f t="shared" si="6"/>
        <v>1.4531043593130779</v>
      </c>
    </row>
    <row r="18" spans="1:7">
      <c r="A18" t="s">
        <v>101</v>
      </c>
      <c r="B18" s="29">
        <f t="shared" ref="B18:G18" si="7">B17*(BTU_per_gal_gasoline*(1-B16)+(BTU_per_gal_diesel*B16))</f>
        <v>239255.83450462355</v>
      </c>
      <c r="C18" s="29">
        <f t="shared" si="7"/>
        <v>234084.34478203434</v>
      </c>
      <c r="D18" s="29">
        <f t="shared" si="7"/>
        <v>195968.85072655216</v>
      </c>
      <c r="E18" s="29">
        <f t="shared" si="7"/>
        <v>196927.31836195505</v>
      </c>
      <c r="F18" s="29">
        <f t="shared" si="7"/>
        <v>197166.93527080581</v>
      </c>
      <c r="G18" s="29">
        <f t="shared" si="7"/>
        <v>197406.55217965654</v>
      </c>
    </row>
    <row r="19" spans="1:7">
      <c r="A19" t="s">
        <v>107</v>
      </c>
      <c r="B19" s="29">
        <f>B18/100</f>
        <v>2392.5583450462354</v>
      </c>
      <c r="C19" s="29">
        <f>C18/100</f>
        <v>2340.8434478203435</v>
      </c>
      <c r="D19" s="29">
        <f t="shared" ref="D19" si="8">D18/100</f>
        <v>1959.6885072655216</v>
      </c>
      <c r="E19" s="29">
        <f t="shared" ref="E19" si="9">E18/100</f>
        <v>1969.2731836195505</v>
      </c>
      <c r="F19" s="29">
        <f t="shared" ref="F19" si="10">F18/100</f>
        <v>1971.6693527080581</v>
      </c>
      <c r="G19" s="29">
        <f t="shared" ref="G19" si="11">G18/100</f>
        <v>1974.0655217965655</v>
      </c>
    </row>
    <row r="20" spans="1:7">
      <c r="A20" t="s">
        <v>102</v>
      </c>
      <c r="B20" s="29">
        <f t="shared" ref="B20:G20" si="12">B19/miles_per_km</f>
        <v>3850.4506084870964</v>
      </c>
      <c r="C20" s="29">
        <f t="shared" si="12"/>
        <v>3767.2235231775276</v>
      </c>
      <c r="D20" s="29">
        <f t="shared" si="12"/>
        <v>3153.8139167510581</v>
      </c>
      <c r="E20" s="29">
        <f t="shared" si="12"/>
        <v>3169.2389629054951</v>
      </c>
      <c r="F20" s="29">
        <f t="shared" si="12"/>
        <v>3173.095224444105</v>
      </c>
      <c r="G20" s="29">
        <f t="shared" si="12"/>
        <v>3176.9514859827145</v>
      </c>
    </row>
    <row r="21" spans="1:7">
      <c r="A21" t="s">
        <v>109</v>
      </c>
      <c r="B21" s="44">
        <f>'Poland Veh Usage'!$C$29</f>
        <v>1</v>
      </c>
      <c r="C21" s="44">
        <f>'Poland Veh Usage'!$C$29</f>
        <v>1</v>
      </c>
      <c r="D21" s="44">
        <f>'Poland Veh Usage'!$C$29</f>
        <v>1</v>
      </c>
      <c r="E21" s="44">
        <f>'Poland Veh Usage'!$C$29</f>
        <v>1</v>
      </c>
      <c r="F21" s="44">
        <f>'Poland Veh Usage'!$C$29</f>
        <v>1</v>
      </c>
      <c r="G21" s="44">
        <f>'Poland Veh Usage'!$C$29</f>
        <v>1</v>
      </c>
    </row>
    <row r="22" spans="1:7">
      <c r="A22" t="s">
        <v>110</v>
      </c>
      <c r="B22" s="29">
        <f>B20/B21</f>
        <v>3850.4506084870964</v>
      </c>
      <c r="C22" s="29">
        <f>C20/C21</f>
        <v>3767.2235231775276</v>
      </c>
      <c r="D22" s="29">
        <f t="shared" ref="D22" si="13">D20/D21</f>
        <v>3153.8139167510581</v>
      </c>
      <c r="E22" s="29">
        <f t="shared" ref="E22" si="14">E20/E21</f>
        <v>3169.2389629054951</v>
      </c>
      <c r="F22" s="29">
        <f t="shared" ref="F22" si="15">F20/F21</f>
        <v>3173.095224444105</v>
      </c>
      <c r="G22" s="29">
        <f t="shared" ref="G22" si="16">G20/G21</f>
        <v>3176.9514859827145</v>
      </c>
    </row>
    <row r="23" spans="1:7">
      <c r="A23" t="s">
        <v>111</v>
      </c>
      <c r="B23" s="22">
        <f>1/B22</f>
        <v>2.5970986299520823E-4</v>
      </c>
      <c r="C23" s="22">
        <f>1/C22</f>
        <v>2.6544748243569402E-4</v>
      </c>
      <c r="D23" s="22">
        <f t="shared" ref="D23" si="17">1/D22</f>
        <v>3.1707641173394366E-4</v>
      </c>
      <c r="E23" s="22">
        <f t="shared" ref="E23" si="18">1/E22</f>
        <v>3.1553316480850658E-4</v>
      </c>
      <c r="F23" s="22">
        <f t="shared" ref="F23" si="19">1/F22</f>
        <v>3.1514969746147158E-4</v>
      </c>
      <c r="G23" s="22">
        <f t="shared" ref="G23" si="20">1/G22</f>
        <v>3.1476716103855573E-4</v>
      </c>
    </row>
    <row r="25" spans="1:7">
      <c r="A25" s="5" t="s">
        <v>4</v>
      </c>
      <c r="B25" s="5"/>
      <c r="C25" s="5"/>
      <c r="D25" s="5"/>
      <c r="E25" s="5"/>
      <c r="F25" s="5"/>
      <c r="G25" s="5"/>
    </row>
    <row r="26" spans="1:7">
      <c r="B26">
        <v>2010</v>
      </c>
      <c r="C26">
        <v>2020</v>
      </c>
      <c r="D26">
        <v>2030</v>
      </c>
      <c r="E26">
        <v>2040</v>
      </c>
      <c r="F26">
        <v>2050</v>
      </c>
    </row>
    <row r="27" spans="1:7">
      <c r="A27" t="s">
        <v>100</v>
      </c>
      <c r="B27">
        <v>37</v>
      </c>
      <c r="C27">
        <v>37</v>
      </c>
      <c r="D27">
        <v>37</v>
      </c>
      <c r="E27">
        <v>37</v>
      </c>
      <c r="F27">
        <v>37</v>
      </c>
    </row>
    <row r="28" spans="1:7">
      <c r="A28" t="s">
        <v>103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7">
      <c r="A29" t="s">
        <v>106</v>
      </c>
      <c r="B29" s="43">
        <f>B27/liters_per_gal</f>
        <v>9.7754293262879788</v>
      </c>
      <c r="C29" s="43">
        <f>C27/liters_per_gal</f>
        <v>9.7754293262879788</v>
      </c>
      <c r="D29" s="43">
        <f>D27/liters_per_gal</f>
        <v>9.7754293262879788</v>
      </c>
      <c r="E29" s="43">
        <f>E27/liters_per_gal</f>
        <v>9.7754293262879788</v>
      </c>
      <c r="F29" s="43">
        <f>F27/liters_per_gal</f>
        <v>9.7754293262879788</v>
      </c>
    </row>
    <row r="30" spans="1:7">
      <c r="A30" t="s">
        <v>101</v>
      </c>
      <c r="B30" s="29">
        <f>B29*(BTU_per_gal_gasoline*(1-B28)+(BTU_per_gal_diesel*B28))</f>
        <v>1353799.2073976223</v>
      </c>
      <c r="C30" s="29">
        <f>C29*(BTU_per_gal_gasoline*(1-C28)+(BTU_per_gal_diesel*C28))</f>
        <v>1353799.2073976223</v>
      </c>
      <c r="D30" s="29">
        <f>D29*(BTU_per_gal_gasoline*(1-D28)+(BTU_per_gal_diesel*D28))</f>
        <v>1353799.2073976223</v>
      </c>
      <c r="E30" s="29">
        <f>E29*(BTU_per_gal_gasoline*(1-E28)+(BTU_per_gal_diesel*E28))</f>
        <v>1353799.2073976223</v>
      </c>
      <c r="F30" s="29">
        <f>F29*(BTU_per_gal_gasoline*(1-F28)+(BTU_per_gal_diesel*F28))</f>
        <v>1353799.2073976223</v>
      </c>
    </row>
    <row r="31" spans="1:7">
      <c r="A31" t="s">
        <v>107</v>
      </c>
      <c r="B31" s="29">
        <f>B30/100</f>
        <v>13537.992073976224</v>
      </c>
      <c r="C31" s="29">
        <f t="shared" ref="C31" si="21">C30/100</f>
        <v>13537.992073976224</v>
      </c>
      <c r="D31" s="29">
        <f t="shared" ref="D31" si="22">D30/100</f>
        <v>13537.992073976224</v>
      </c>
      <c r="E31" s="29">
        <f t="shared" ref="E31" si="23">E30/100</f>
        <v>13537.992073976224</v>
      </c>
      <c r="F31" s="29">
        <f t="shared" ref="F31" si="24">F30/100</f>
        <v>13537.992073976224</v>
      </c>
    </row>
    <row r="32" spans="1:7">
      <c r="A32" t="s">
        <v>102</v>
      </c>
      <c r="B32" s="29">
        <f>B31/miles_per_km</f>
        <v>21787.293056766768</v>
      </c>
      <c r="C32" s="29">
        <f>C31/miles_per_km</f>
        <v>21787.293056766768</v>
      </c>
      <c r="D32" s="29">
        <f>D31/miles_per_km</f>
        <v>21787.293056766768</v>
      </c>
      <c r="E32" s="29">
        <f>E31/miles_per_km</f>
        <v>21787.293056766768</v>
      </c>
      <c r="F32" s="29">
        <f>F31/miles_per_km</f>
        <v>21787.293056766768</v>
      </c>
    </row>
    <row r="33" spans="1:6">
      <c r="A33" t="s">
        <v>109</v>
      </c>
      <c r="B33" s="44">
        <f>'Poland Veh Usage'!$C$33</f>
        <v>15</v>
      </c>
      <c r="C33" s="44">
        <f>'Poland Veh Usage'!$C$33</f>
        <v>15</v>
      </c>
      <c r="D33" s="44">
        <f>'Poland Veh Usage'!$C$33</f>
        <v>15</v>
      </c>
      <c r="E33" s="44">
        <f>'Poland Veh Usage'!$C$33</f>
        <v>15</v>
      </c>
      <c r="F33" s="44">
        <f>'Poland Veh Usage'!$C$33</f>
        <v>15</v>
      </c>
    </row>
    <row r="34" spans="1:6">
      <c r="A34" t="s">
        <v>110</v>
      </c>
      <c r="B34" s="29">
        <f>B32/B33</f>
        <v>1452.4862037844512</v>
      </c>
      <c r="C34" s="29">
        <f t="shared" ref="C34" si="25">C32/C33</f>
        <v>1452.4862037844512</v>
      </c>
      <c r="D34" s="29">
        <f t="shared" ref="D34" si="26">D32/D33</f>
        <v>1452.4862037844512</v>
      </c>
      <c r="E34" s="29">
        <f t="shared" ref="E34" si="27">E32/E33</f>
        <v>1452.4862037844512</v>
      </c>
      <c r="F34" s="29">
        <f t="shared" ref="F34" si="28">F32/F33</f>
        <v>1452.4862037844512</v>
      </c>
    </row>
    <row r="35" spans="1:6">
      <c r="A35" t="s">
        <v>111</v>
      </c>
      <c r="B35" s="22">
        <f>1/B34</f>
        <v>6.8847469765599223E-4</v>
      </c>
      <c r="C35" s="22">
        <f t="shared" ref="C35" si="29">1/C34</f>
        <v>6.8847469765599223E-4</v>
      </c>
      <c r="D35" s="22">
        <f t="shared" ref="D35" si="30">1/D34</f>
        <v>6.8847469765599223E-4</v>
      </c>
      <c r="E35" s="22">
        <f t="shared" ref="E35" si="31">1/E34</f>
        <v>6.8847469765599223E-4</v>
      </c>
      <c r="F35" s="22">
        <f t="shared" ref="F35" si="32">1/F34</f>
        <v>6.8847469765599223E-4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/>
  <cols>
    <col min="1" max="1" width="40.1796875" customWidth="1"/>
    <col min="2" max="27" width="9.54296875" bestFit="1" customWidth="1"/>
    <col min="28" max="37" width="9.54296875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5</v>
      </c>
      <c r="B2" s="3">
        <f>'Poland Veh Usage'!$C4*('Scaling Factors'!G4/'Scaling Factors'!$F4)*miles_per_km</f>
        <v>183086618596.60284</v>
      </c>
      <c r="C2" s="3">
        <f>'Poland Veh Usage'!$C4*('Scaling Factors'!H4/'Scaling Factors'!$F4)*miles_per_km</f>
        <v>188385032353.87033</v>
      </c>
      <c r="D2" s="3">
        <f>'Poland Veh Usage'!$C4*('Scaling Factors'!I4/'Scaling Factors'!$F4)*miles_per_km</f>
        <v>193506497990.0686</v>
      </c>
      <c r="E2" s="3">
        <f>'Poland Veh Usage'!$C4*('Scaling Factors'!J4/'Scaling Factors'!$F4)*miles_per_km</f>
        <v>198520461994.40698</v>
      </c>
      <c r="F2" s="3">
        <f>'Poland Veh Usage'!$C4*('Scaling Factors'!K4/'Scaling Factors'!$F4)*miles_per_km</f>
        <v>203423795823.10147</v>
      </c>
      <c r="G2" s="3">
        <f>'Poland Veh Usage'!$C4*('Scaling Factors'!L4/'Scaling Factors'!$F4)*miles_per_km</f>
        <v>208198978851.65475</v>
      </c>
      <c r="H2" s="3">
        <f>'Poland Veh Usage'!$C4*('Scaling Factors'!M4/'Scaling Factors'!$F4)*miles_per_km</f>
        <v>212832596152.08109</v>
      </c>
      <c r="I2" s="3">
        <f>'Poland Veh Usage'!$C4*('Scaling Factors'!N4/'Scaling Factors'!$F4)*miles_per_km</f>
        <v>217320761877.41965</v>
      </c>
      <c r="J2" s="3">
        <f>'Poland Veh Usage'!$C4*('Scaling Factors'!O4/'Scaling Factors'!$F4)*miles_per_km</f>
        <v>221668709604.49191</v>
      </c>
      <c r="K2" s="3">
        <f>'Poland Veh Usage'!$C4*('Scaling Factors'!P4/'Scaling Factors'!$F4)*miles_per_km</f>
        <v>225890645864.28934</v>
      </c>
      <c r="L2" s="3">
        <f>'Poland Veh Usage'!$C4*('Scaling Factors'!Q4/'Scaling Factors'!$F4)*miles_per_km</f>
        <v>230005089287.17902</v>
      </c>
      <c r="M2" s="3">
        <f>'Poland Veh Usage'!$C4*('Scaling Factors'!R4/'Scaling Factors'!$F4)*miles_per_km</f>
        <v>234033193778.72964</v>
      </c>
      <c r="N2" s="3">
        <f>'Poland Veh Usage'!$C4*('Scaling Factors'!S4/'Scaling Factors'!$F4)*miles_per_km</f>
        <v>237995549149.80316</v>
      </c>
      <c r="O2" s="3">
        <f>'Poland Veh Usage'!$C4*('Scaling Factors'!T4/'Scaling Factors'!$F4)*miles_per_km</f>
        <v>241905624615.81442</v>
      </c>
      <c r="P2" s="3">
        <f>'Poland Veh Usage'!$C4*('Scaling Factors'!U4/'Scaling Factors'!$F4)*miles_per_km</f>
        <v>245765800620.87552</v>
      </c>
      <c r="Q2" s="3">
        <f>'Poland Veh Usage'!$C4*('Scaling Factors'!V4/'Scaling Factors'!$F4)*miles_per_km</f>
        <v>249573266963.17581</v>
      </c>
      <c r="R2" s="3">
        <f>'Poland Veh Usage'!$C4*('Scaling Factors'!W4/'Scaling Factors'!$F4)*miles_per_km</f>
        <v>253323190521.1058</v>
      </c>
      <c r="S2" s="3">
        <f>'Poland Veh Usage'!$C4*('Scaling Factors'!X4/'Scaling Factors'!$F4)*miles_per_km</f>
        <v>257009323543.12711</v>
      </c>
      <c r="T2" s="3">
        <f>'Poland Veh Usage'!$C4*('Scaling Factors'!Y4/'Scaling Factors'!$F4)*miles_per_km</f>
        <v>260623323344.06357</v>
      </c>
      <c r="U2" s="3">
        <f>'Poland Veh Usage'!$C4*('Scaling Factors'!Z4/'Scaling Factors'!$F4)*miles_per_km</f>
        <v>264153743343.07709</v>
      </c>
      <c r="V2" s="3">
        <f>'Poland Veh Usage'!$C4*('Scaling Factors'!AA4/'Scaling Factors'!$F4)*miles_per_km</f>
        <v>267590131179.7475</v>
      </c>
      <c r="W2" s="3">
        <f>'Poland Veh Usage'!$C4*('Scaling Factors'!AB4/'Scaling Factors'!$F4)*miles_per_km</f>
        <v>270924778724.35632</v>
      </c>
      <c r="X2" s="3">
        <f>'Poland Veh Usage'!$C4*('Scaling Factors'!AC4/'Scaling Factors'!$F4)*miles_per_km</f>
        <v>274153559628.23196</v>
      </c>
      <c r="Y2" s="3">
        <f>'Poland Veh Usage'!$C4*('Scaling Factors'!AD4/'Scaling Factors'!$F4)*miles_per_km</f>
        <v>277276131795.30865</v>
      </c>
      <c r="Z2" s="3">
        <f>'Poland Veh Usage'!$C4*('Scaling Factors'!AE4/'Scaling Factors'!$F4)*miles_per_km</f>
        <v>280294284043.49103</v>
      </c>
      <c r="AA2" s="3">
        <f>'Poland Veh Usage'!$C4*('Scaling Factors'!AF4/'Scaling Factors'!$F4)*miles_per_km</f>
        <v>283210835753.45178</v>
      </c>
      <c r="AB2" s="3">
        <f>'Poland Veh Usage'!$C4*('Scaling Factors'!AG4/'Scaling Factors'!$F4)*miles_per_km</f>
        <v>286028101072.99139</v>
      </c>
      <c r="AC2" s="3">
        <f>'Poland Veh Usage'!$C4*('Scaling Factors'!AH4/'Scaling Factors'!$F4)*miles_per_km</f>
        <v>288743361485.96204</v>
      </c>
      <c r="AD2" s="3">
        <f>'Poland Veh Usage'!$C4*('Scaling Factors'!AI4/'Scaling Factors'!$F4)*miles_per_km</f>
        <v>291349936519.33215</v>
      </c>
      <c r="AE2" s="3">
        <f>'Poland Veh Usage'!$C4*('Scaling Factors'!AJ4/'Scaling Factors'!$F4)*miles_per_km</f>
        <v>293840870885.41187</v>
      </c>
      <c r="AF2" s="3">
        <f>'Poland Veh Usage'!$C4*('Scaling Factors'!AK4/'Scaling Factors'!$F4)*miles_per_km</f>
        <v>296211242644.83185</v>
      </c>
      <c r="AG2" s="3">
        <f>'Poland Veh Usage'!$C4*('Scaling Factors'!AL4/'Scaling Factors'!$F4)*miles_per_km</f>
        <v>298461370486.31696</v>
      </c>
      <c r="AH2" s="3">
        <f>'Poland Veh Usage'!$C4*('Scaling Factors'!AM4/'Scaling Factors'!$F4)*miles_per_km</f>
        <v>300598602673.31818</v>
      </c>
      <c r="AI2" s="3">
        <f>'Poland Veh Usage'!$C4*('Scaling Factors'!AN4/'Scaling Factors'!$F4)*miles_per_km</f>
        <v>302633328528.00287</v>
      </c>
      <c r="AJ2" s="3">
        <f>'Poland Veh Usage'!$C4*('Scaling Factors'!AO4/'Scaling Factors'!$F4)*miles_per_km</f>
        <v>304578021076.75</v>
      </c>
      <c r="AK2" s="3">
        <f>'Poland Veh Usage'!$C4*('Scaling Factors'!AP4/'Scaling Factors'!$F4)*miles_per_km</f>
        <v>306446218767.64771</v>
      </c>
    </row>
    <row r="3" spans="1:37">
      <c r="A3" s="1" t="s">
        <v>6</v>
      </c>
      <c r="B3" s="3">
        <f>'Poland Veh Usage'!$C16*('Scaling Factors'!G4/'Scaling Factors'!$E4)*miles_per_km</f>
        <v>18486575907.22451</v>
      </c>
      <c r="C3" s="3">
        <f>'Poland Veh Usage'!$C16*('Scaling Factors'!H4/'Scaling Factors'!$E4)*miles_per_km</f>
        <v>19021566005.694904</v>
      </c>
      <c r="D3" s="3">
        <f>'Poland Veh Usage'!$C16*('Scaling Factors'!I4/'Scaling Factors'!$E4)*miles_per_km</f>
        <v>19538689343.083241</v>
      </c>
      <c r="E3" s="3">
        <f>'Poland Veh Usage'!$C16*('Scaling Factors'!J4/'Scaling Factors'!$E4)*miles_per_km</f>
        <v>20044958052.794464</v>
      </c>
      <c r="F3" s="3">
        <f>'Poland Veh Usage'!$C16*('Scaling Factors'!K4/'Scaling Factors'!$E4)*miles_per_km</f>
        <v>20540056240.294136</v>
      </c>
      <c r="G3" s="3">
        <f>'Poland Veh Usage'!$C16*('Scaling Factors'!L4/'Scaling Factors'!$E4)*miles_per_km</f>
        <v>21022214817.501476</v>
      </c>
      <c r="H3" s="3">
        <f>'Poland Veh Usage'!$C16*('Scaling Factors'!M4/'Scaling Factors'!$E4)*miles_per_km</f>
        <v>21490079255.689037</v>
      </c>
      <c r="I3" s="3">
        <f>'Poland Veh Usage'!$C16*('Scaling Factors'!N4/'Scaling Factors'!$E4)*miles_per_km</f>
        <v>21943257194.096901</v>
      </c>
      <c r="J3" s="3">
        <f>'Poland Veh Usage'!$C16*('Scaling Factors'!O4/'Scaling Factors'!$E4)*miles_per_km</f>
        <v>22382277076.12479</v>
      </c>
      <c r="K3" s="3">
        <f>'Poland Veh Usage'!$C16*('Scaling Factors'!P4/'Scaling Factors'!$E4)*miles_per_km</f>
        <v>22808573360.039318</v>
      </c>
      <c r="L3" s="3">
        <f>'Poland Veh Usage'!$C16*('Scaling Factors'!Q4/'Scaling Factors'!$E4)*miles_per_km</f>
        <v>23224015904.31842</v>
      </c>
      <c r="M3" s="3">
        <f>'Poland Veh Usage'!$C16*('Scaling Factors'!R4/'Scaling Factors'!$E4)*miles_per_km</f>
        <v>23630740655.783489</v>
      </c>
      <c r="N3" s="3">
        <f>'Poland Veh Usage'!$C16*('Scaling Factors'!S4/'Scaling Factors'!$E4)*miles_per_km</f>
        <v>24030826603.62735</v>
      </c>
      <c r="O3" s="3">
        <f>'Poland Veh Usage'!$C16*('Scaling Factors'!T4/'Scaling Factors'!$E4)*miles_per_km</f>
        <v>24425633758.074051</v>
      </c>
      <c r="P3" s="3">
        <f>'Poland Veh Usage'!$C16*('Scaling Factors'!U4/'Scaling Factors'!$E4)*miles_per_km</f>
        <v>24815402476.726509</v>
      </c>
      <c r="Q3" s="3">
        <f>'Poland Veh Usage'!$C16*('Scaling Factors'!V4/'Scaling Factors'!$E4)*miles_per_km</f>
        <v>25199849008.595779</v>
      </c>
      <c r="R3" s="3">
        <f>'Poland Veh Usage'!$C16*('Scaling Factors'!W4/'Scaling Factors'!$E4)*miles_per_km</f>
        <v>25578485344.944878</v>
      </c>
      <c r="S3" s="3">
        <f>'Poland Veh Usage'!$C16*('Scaling Factors'!X4/'Scaling Factors'!$E4)*miles_per_km</f>
        <v>25950680639.380165</v>
      </c>
      <c r="T3" s="3">
        <f>'Poland Veh Usage'!$C16*('Scaling Factors'!Y4/'Scaling Factors'!$E4)*miles_per_km</f>
        <v>26315592516.396748</v>
      </c>
      <c r="U3" s="3">
        <f>'Poland Veh Usage'!$C16*('Scaling Factors'!Z4/'Scaling Factors'!$E4)*miles_per_km</f>
        <v>26672065194.71928</v>
      </c>
      <c r="V3" s="3">
        <f>'Poland Veh Usage'!$C16*('Scaling Factors'!AA4/'Scaling Factors'!$E4)*miles_per_km</f>
        <v>27019043281.245865</v>
      </c>
      <c r="W3" s="3">
        <f>'Poland Veh Usage'!$C16*('Scaling Factors'!AB4/'Scaling Factors'!$E4)*miles_per_km</f>
        <v>27355748472.645325</v>
      </c>
      <c r="X3" s="3">
        <f>'Poland Veh Usage'!$C16*('Scaling Factors'!AC4/'Scaling Factors'!$E4)*miles_per_km</f>
        <v>27681764124.27964</v>
      </c>
      <c r="Y3" s="3">
        <f>'Poland Veh Usage'!$C16*('Scaling Factors'!AD4/'Scaling Factors'!$E4)*miles_per_km</f>
        <v>27997055694.111061</v>
      </c>
      <c r="Z3" s="3">
        <f>'Poland Veh Usage'!$C16*('Scaling Factors'!AE4/'Scaling Factors'!$E4)*miles_per_km</f>
        <v>28301803802.210209</v>
      </c>
      <c r="AA3" s="3">
        <f>'Poland Veh Usage'!$C16*('Scaling Factors'!AF4/'Scaling Factors'!$E4)*miles_per_km</f>
        <v>28596293126.371746</v>
      </c>
      <c r="AB3" s="3">
        <f>'Poland Veh Usage'!$C16*('Scaling Factors'!AG4/'Scaling Factors'!$E4)*miles_per_km</f>
        <v>28880757330.144127</v>
      </c>
      <c r="AC3" s="3">
        <f>'Poland Veh Usage'!$C16*('Scaling Factors'!AH4/'Scaling Factors'!$E4)*miles_per_km</f>
        <v>29154921920.20005</v>
      </c>
      <c r="AD3" s="3">
        <f>'Poland Veh Usage'!$C16*('Scaling Factors'!AI4/'Scaling Factors'!$E4)*miles_per_km</f>
        <v>29418112357.500351</v>
      </c>
      <c r="AE3" s="3">
        <f>'Poland Veh Usage'!$C16*('Scaling Factors'!AJ4/'Scaling Factors'!$E4)*miles_per_km</f>
        <v>29669626354.489429</v>
      </c>
      <c r="AF3" s="3">
        <f>'Poland Veh Usage'!$C16*('Scaling Factors'!AK4/'Scaling Factors'!$E4)*miles_per_km</f>
        <v>29908966934.345829</v>
      </c>
      <c r="AG3" s="3">
        <f>'Poland Veh Usage'!$C16*('Scaling Factors'!AL4/'Scaling Factors'!$E4)*miles_per_km</f>
        <v>30136166275.627159</v>
      </c>
      <c r="AH3" s="3">
        <f>'Poland Veh Usage'!$C16*('Scaling Factors'!AM4/'Scaling Factors'!$E4)*miles_per_km</f>
        <v>30351966345.338505</v>
      </c>
      <c r="AI3" s="3">
        <f>'Poland Veh Usage'!$C16*('Scaling Factors'!AN4/'Scaling Factors'!$E4)*miles_per_km</f>
        <v>30557416171.499199</v>
      </c>
      <c r="AJ3" s="3">
        <f>'Poland Veh Usage'!$C16*('Scaling Factors'!AO4/'Scaling Factors'!$E4)*miles_per_km</f>
        <v>30753775177.385025</v>
      </c>
      <c r="AK3" s="3">
        <f>'Poland Veh Usage'!$C16*('Scaling Factors'!AP4/'Scaling Factors'!$E4)*miles_per_km</f>
        <v>30942410363.764088</v>
      </c>
    </row>
    <row r="4" spans="1:37">
      <c r="A4" s="1" t="s">
        <v>7</v>
      </c>
      <c r="B4" s="3">
        <f>'Poland Veh Usage'!$C18*('Scaling Factors'!G4/'Scaling Factors'!$G4)*miles_per_km</f>
        <v>8380306402.8000002</v>
      </c>
      <c r="C4" s="3">
        <f>'Poland Veh Usage'!$C18*('Scaling Factors'!H4/'Scaling Factors'!$G4)*miles_per_km</f>
        <v>8622827298.5108147</v>
      </c>
      <c r="D4" s="3">
        <f>'Poland Veh Usage'!$C18*('Scaling Factors'!I4/'Scaling Factors'!$G4)*miles_per_km</f>
        <v>8857248861.3303089</v>
      </c>
      <c r="E4" s="3">
        <f>'Poland Veh Usage'!$C18*('Scaling Factors'!J4/'Scaling Factors'!$G4)*miles_per_km</f>
        <v>9086749820.8818417</v>
      </c>
      <c r="F4" s="3">
        <f>'Poland Veh Usage'!$C18*('Scaling Factors'!K4/'Scaling Factors'!$G4)*miles_per_km</f>
        <v>9311186976.3367195</v>
      </c>
      <c r="G4" s="3">
        <f>'Poland Veh Usage'!$C18*('Scaling Factors'!L4/'Scaling Factors'!$G4)*miles_per_km</f>
        <v>9529758367.3835907</v>
      </c>
      <c r="H4" s="3">
        <f>'Poland Veh Usage'!$C18*('Scaling Factors'!M4/'Scaling Factors'!$G4)*miles_per_km</f>
        <v>9741849961.1250458</v>
      </c>
      <c r="I4" s="3">
        <f>'Poland Veh Usage'!$C18*('Scaling Factors'!N4/'Scaling Factors'!$G4)*miles_per_km</f>
        <v>9947283893.1796551</v>
      </c>
      <c r="J4" s="3">
        <f>'Poland Veh Usage'!$C18*('Scaling Factors'!O4/'Scaling Factors'!$G4)*miles_per_km</f>
        <v>10146299716.703632</v>
      </c>
      <c r="K4" s="3">
        <f>'Poland Veh Usage'!$C18*('Scaling Factors'!P4/'Scaling Factors'!$G4)*miles_per_km</f>
        <v>10339547698.131208</v>
      </c>
      <c r="L4" s="3">
        <f>'Poland Veh Usage'!$C18*('Scaling Factors'!Q4/'Scaling Factors'!$G4)*miles_per_km</f>
        <v>10527875478.856524</v>
      </c>
      <c r="M4" s="3">
        <f>'Poland Veh Usage'!$C18*('Scaling Factors'!R4/'Scaling Factors'!$G4)*miles_per_km</f>
        <v>10712251323.035864</v>
      </c>
      <c r="N4" s="3">
        <f>'Poland Veh Usage'!$C18*('Scaling Factors'!S4/'Scaling Factors'!$G4)*miles_per_km</f>
        <v>10893617674.880171</v>
      </c>
      <c r="O4" s="3">
        <f>'Poland Veh Usage'!$C18*('Scaling Factors'!T4/'Scaling Factors'!$G4)*miles_per_km</f>
        <v>11072591052.150537</v>
      </c>
      <c r="P4" s="3">
        <f>'Poland Veh Usage'!$C18*('Scaling Factors'!U4/'Scaling Factors'!$G4)*miles_per_km</f>
        <v>11249280413.389025</v>
      </c>
      <c r="Q4" s="3">
        <f>'Poland Veh Usage'!$C18*('Scaling Factors'!V4/'Scaling Factors'!$G4)*miles_per_km</f>
        <v>11423557129.029984</v>
      </c>
      <c r="R4" s="3">
        <f>'Poland Veh Usage'!$C18*('Scaling Factors'!W4/'Scaling Factors'!$G4)*miles_per_km</f>
        <v>11595199975.696848</v>
      </c>
      <c r="S4" s="3">
        <f>'Poland Veh Usage'!$C18*('Scaling Factors'!X4/'Scaling Factors'!$G4)*miles_per_km</f>
        <v>11763922979.064339</v>
      </c>
      <c r="T4" s="3">
        <f>'Poland Veh Usage'!$C18*('Scaling Factors'!Y4/'Scaling Factors'!$G4)*miles_per_km</f>
        <v>11929344274.753</v>
      </c>
      <c r="U4" s="3">
        <f>'Poland Veh Usage'!$C18*('Scaling Factors'!Z4/'Scaling Factors'!$G4)*miles_per_km</f>
        <v>12090939925.757368</v>
      </c>
      <c r="V4" s="3">
        <f>'Poland Veh Usage'!$C18*('Scaling Factors'!AA4/'Scaling Factors'!$G4)*miles_per_km</f>
        <v>12248231502.885698</v>
      </c>
      <c r="W4" s="3">
        <f>'Poland Veh Usage'!$C18*('Scaling Factors'!AB4/'Scaling Factors'!$G4)*miles_per_km</f>
        <v>12400866186.858639</v>
      </c>
      <c r="X4" s="3">
        <f>'Poland Veh Usage'!$C18*('Scaling Factors'!AC4/'Scaling Factors'!$G4)*miles_per_km</f>
        <v>12548655104.964144</v>
      </c>
      <c r="Y4" s="3">
        <f>'Poland Veh Usage'!$C18*('Scaling Factors'!AD4/'Scaling Factors'!$G4)*miles_per_km</f>
        <v>12691582598.658344</v>
      </c>
      <c r="Z4" s="3">
        <f>'Poland Veh Usage'!$C18*('Scaling Factors'!AE4/'Scaling Factors'!$G4)*miles_per_km</f>
        <v>12829730546.356239</v>
      </c>
      <c r="AA4" s="3">
        <f>'Poland Veh Usage'!$C18*('Scaling Factors'!AF4/'Scaling Factors'!$G4)*miles_per_km</f>
        <v>12963227997.761652</v>
      </c>
      <c r="AB4" s="3">
        <f>'Poland Veh Usage'!$C18*('Scaling Factors'!AG4/'Scaling Factors'!$G4)*miles_per_km</f>
        <v>13092180876.878084</v>
      </c>
      <c r="AC4" s="3">
        <f>'Poland Veh Usage'!$C18*('Scaling Factors'!AH4/'Scaling Factors'!$G4)*miles_per_km</f>
        <v>13216464750.808941</v>
      </c>
      <c r="AD4" s="3">
        <f>'Poland Veh Usage'!$C18*('Scaling Factors'!AI4/'Scaling Factors'!$G4)*miles_per_km</f>
        <v>13335773838.545492</v>
      </c>
      <c r="AE4" s="3">
        <f>'Poland Veh Usage'!$C18*('Scaling Factors'!AJ4/'Scaling Factors'!$G4)*miles_per_km</f>
        <v>13449789780.163849</v>
      </c>
      <c r="AF4" s="3">
        <f>'Poland Veh Usage'!$C18*('Scaling Factors'!AK4/'Scaling Factors'!$G4)*miles_per_km</f>
        <v>13558287286.889071</v>
      </c>
      <c r="AG4" s="3">
        <f>'Poland Veh Usage'!$C18*('Scaling Factors'!AL4/'Scaling Factors'!$G4)*miles_per_km</f>
        <v>13661280945.855833</v>
      </c>
      <c r="AH4" s="3">
        <f>'Poland Veh Usage'!$C18*('Scaling Factors'!AM4/'Scaling Factors'!$G4)*miles_per_km</f>
        <v>13759107104.415565</v>
      </c>
      <c r="AI4" s="3">
        <f>'Poland Veh Usage'!$C18*('Scaling Factors'!AN4/'Scaling Factors'!$G4)*miles_per_km</f>
        <v>13852241306.350483</v>
      </c>
      <c r="AJ4" s="3">
        <f>'Poland Veh Usage'!$C18*('Scaling Factors'!AO4/'Scaling Factors'!$G4)*miles_per_km</f>
        <v>13941254471.499655</v>
      </c>
      <c r="AK4" s="3">
        <f>'Poland Veh Usage'!$C18*('Scaling Factors'!AP4/'Scaling Factors'!$G4)*miles_per_km</f>
        <v>14026766286.566933</v>
      </c>
    </row>
    <row r="5" spans="1:37">
      <c r="A5" s="1" t="s">
        <v>8</v>
      </c>
      <c r="B5" s="3">
        <f>'Poland Veh Usage'!$C20*('Scaling Factors'!G4/'Scaling Factors'!$G4)*miles_per_km</f>
        <v>10791288019.9</v>
      </c>
      <c r="C5" s="3">
        <f>'Poland Veh Usage'!$C20*('Scaling Factors'!H4/'Scaling Factors'!$G4)*miles_per_km</f>
        <v>11103581235.764412</v>
      </c>
      <c r="D5" s="3">
        <f>'Poland Veh Usage'!$C20*('Scaling Factors'!I4/'Scaling Factors'!$G4)*miles_per_km</f>
        <v>11405444972.108829</v>
      </c>
      <c r="E5" s="3">
        <f>'Poland Veh Usage'!$C20*('Scaling Factors'!J4/'Scaling Factors'!$G4)*miles_per_km</f>
        <v>11700972466.72842</v>
      </c>
      <c r="F5" s="3">
        <f>'Poland Veh Usage'!$C20*('Scaling Factors'!K4/'Scaling Factors'!$G4)*miles_per_km</f>
        <v>11989979320.472033</v>
      </c>
      <c r="G5" s="3">
        <f>'Poland Veh Usage'!$C20*('Scaling Factors'!L4/'Scaling Factors'!$G4)*miles_per_km</f>
        <v>12271432852.160194</v>
      </c>
      <c r="H5" s="3">
        <f>'Poland Veh Usage'!$C20*('Scaling Factors'!M4/'Scaling Factors'!$G4)*miles_per_km</f>
        <v>12544542374.01478</v>
      </c>
      <c r="I5" s="3">
        <f>'Poland Veh Usage'!$C20*('Scaling Factors'!N4/'Scaling Factors'!$G4)*miles_per_km</f>
        <v>12809078850.762358</v>
      </c>
      <c r="J5" s="3">
        <f>'Poland Veh Usage'!$C20*('Scaling Factors'!O4/'Scaling Factors'!$G4)*miles_per_km</f>
        <v>13065350754.072151</v>
      </c>
      <c r="K5" s="3">
        <f>'Poland Veh Usage'!$C20*('Scaling Factors'!P4/'Scaling Factors'!$G4)*miles_per_km</f>
        <v>13314195429.506992</v>
      </c>
      <c r="L5" s="3">
        <f>'Poland Veh Usage'!$C20*('Scaling Factors'!Q4/'Scaling Factors'!$G4)*miles_per_km</f>
        <v>13556704381.599297</v>
      </c>
      <c r="M5" s="3">
        <f>'Poland Veh Usage'!$C20*('Scaling Factors'!R4/'Scaling Factors'!$G4)*miles_per_km</f>
        <v>13794124440.344006</v>
      </c>
      <c r="N5" s="3">
        <f>'Poland Veh Usage'!$C20*('Scaling Factors'!S4/'Scaling Factors'!$G4)*miles_per_km</f>
        <v>14027669187.492693</v>
      </c>
      <c r="O5" s="3">
        <f>'Poland Veh Usage'!$C20*('Scaling Factors'!T4/'Scaling Factors'!$G4)*miles_per_km</f>
        <v>14258132510.572796</v>
      </c>
      <c r="P5" s="3">
        <f>'Poland Veh Usage'!$C20*('Scaling Factors'!U4/'Scaling Factors'!$G4)*miles_per_km</f>
        <v>14485654715.075914</v>
      </c>
      <c r="Q5" s="3">
        <f>'Poland Veh Usage'!$C20*('Scaling Factors'!V4/'Scaling Factors'!$G4)*miles_per_km</f>
        <v>14710070165.209745</v>
      </c>
      <c r="R5" s="3">
        <f>'Poland Veh Usage'!$C20*('Scaling Factors'!W4/'Scaling Factors'!$G4)*miles_per_km</f>
        <v>14931093992.491146</v>
      </c>
      <c r="S5" s="3">
        <f>'Poland Veh Usage'!$C20*('Scaling Factors'!X4/'Scaling Factors'!$G4)*miles_per_km</f>
        <v>15148357948.891693</v>
      </c>
      <c r="T5" s="3">
        <f>'Poland Veh Usage'!$C20*('Scaling Factors'!Y4/'Scaling Factors'!$G4)*miles_per_km</f>
        <v>15361370309.132477</v>
      </c>
      <c r="U5" s="3">
        <f>'Poland Veh Usage'!$C20*('Scaling Factors'!Z4/'Scaling Factors'!$G4)*miles_per_km</f>
        <v>15569456401.565651</v>
      </c>
      <c r="V5" s="3">
        <f>'Poland Veh Usage'!$C20*('Scaling Factors'!AA4/'Scaling Factors'!$G4)*miles_per_km</f>
        <v>15772000154.778425</v>
      </c>
      <c r="W5" s="3">
        <f>'Poland Veh Usage'!$C20*('Scaling Factors'!AB4/'Scaling Factors'!$G4)*miles_per_km</f>
        <v>15968547244.754522</v>
      </c>
      <c r="X5" s="3">
        <f>'Poland Veh Usage'!$C20*('Scaling Factors'!AC4/'Scaling Factors'!$G4)*miles_per_km</f>
        <v>16158854460.835915</v>
      </c>
      <c r="Y5" s="3">
        <f>'Poland Veh Usage'!$C20*('Scaling Factors'!AD4/'Scaling Factors'!$G4)*miles_per_km</f>
        <v>16342901639.576443</v>
      </c>
      <c r="Z5" s="3">
        <f>'Poland Veh Usage'!$C20*('Scaling Factors'!AE4/'Scaling Factors'!$G4)*miles_per_km</f>
        <v>16520794215.493235</v>
      </c>
      <c r="AA5" s="3">
        <f>'Poland Veh Usage'!$C20*('Scaling Factors'!AF4/'Scaling Factors'!$G4)*miles_per_km</f>
        <v>16692698365.388889</v>
      </c>
      <c r="AB5" s="3">
        <f>'Poland Veh Usage'!$C20*('Scaling Factors'!AG4/'Scaling Factors'!$G4)*miles_per_km</f>
        <v>16858750487.191477</v>
      </c>
      <c r="AC5" s="3">
        <f>'Poland Veh Usage'!$C20*('Scaling Factors'!AH4/'Scaling Factors'!$G4)*miles_per_km</f>
        <v>17018790349.143147</v>
      </c>
      <c r="AD5" s="3">
        <f>'Poland Veh Usage'!$C20*('Scaling Factors'!AI4/'Scaling Factors'!$G4)*miles_per_km</f>
        <v>17172424198.226095</v>
      </c>
      <c r="AE5" s="3">
        <f>'Poland Veh Usage'!$C20*('Scaling Factors'!AJ4/'Scaling Factors'!$G4)*miles_per_km</f>
        <v>17319242083.602303</v>
      </c>
      <c r="AF5" s="3">
        <f>'Poland Veh Usage'!$C20*('Scaling Factors'!AK4/'Scaling Factors'!$G4)*miles_per_km</f>
        <v>17458953901.79092</v>
      </c>
      <c r="AG5" s="3">
        <f>'Poland Veh Usage'!$C20*('Scaling Factors'!AL4/'Scaling Factors'!$G4)*miles_per_km</f>
        <v>17591578436.588638</v>
      </c>
      <c r="AH5" s="3">
        <f>'Poland Veh Usage'!$C20*('Scaling Factors'!AM4/'Scaling Factors'!$G4)*miles_per_km</f>
        <v>17717548801.174088</v>
      </c>
      <c r="AI5" s="3">
        <f>'Poland Veh Usage'!$C20*('Scaling Factors'!AN4/'Scaling Factors'!$G4)*miles_per_km</f>
        <v>17837477351.429413</v>
      </c>
      <c r="AJ5" s="3">
        <f>'Poland Veh Usage'!$C20*('Scaling Factors'!AO4/'Scaling Factors'!$G4)*miles_per_km</f>
        <v>17952099258.614895</v>
      </c>
      <c r="AK5" s="3">
        <f>'Poland Veh Usage'!$C20*('Scaling Factors'!AP4/'Scaling Factors'!$G4)*miles_per_km</f>
        <v>18062212490.893265</v>
      </c>
    </row>
    <row r="6" spans="1:37">
      <c r="A6" s="9" t="s">
        <v>83</v>
      </c>
      <c r="B6" s="3">
        <f>'Poland Veh Usage'!$C24*('Scaling Factors'!G4/'Scaling Factors'!$G4)*miles_per_km</f>
        <v>13466849.4088</v>
      </c>
      <c r="C6" s="3">
        <f>'Poland Veh Usage'!$C24*('Scaling Factors'!H4/'Scaling Factors'!$G4)*miles_per_km</f>
        <v>13856571.720138595</v>
      </c>
      <c r="D6" s="3">
        <f>'Poland Veh Usage'!$C24*('Scaling Factors'!I4/'Scaling Factors'!$G4)*miles_per_km</f>
        <v>14233278.696343055</v>
      </c>
      <c r="E6" s="3">
        <f>'Poland Veh Usage'!$C24*('Scaling Factors'!J4/'Scaling Factors'!$G4)*miles_per_km</f>
        <v>14602078.440994749</v>
      </c>
      <c r="F6" s="3">
        <f>'Poland Veh Usage'!$C24*('Scaling Factors'!K4/'Scaling Factors'!$G4)*miles_per_km</f>
        <v>14962740.835539229</v>
      </c>
      <c r="G6" s="3">
        <f>'Poland Veh Usage'!$C24*('Scaling Factors'!L4/'Scaling Factors'!$G4)*miles_per_km</f>
        <v>15313977.158750119</v>
      </c>
      <c r="H6" s="3">
        <f>'Poland Veh Usage'!$C24*('Scaling Factors'!M4/'Scaling Factors'!$G4)*miles_per_km</f>
        <v>15654800.681960946</v>
      </c>
      <c r="I6" s="3">
        <f>'Poland Veh Usage'!$C24*('Scaling Factors'!N4/'Scaling Factors'!$G4)*miles_per_km</f>
        <v>15984925.583541242</v>
      </c>
      <c r="J6" s="3">
        <f>'Poland Veh Usage'!$C24*('Scaling Factors'!O4/'Scaling Factors'!$G4)*miles_per_km</f>
        <v>16304736.816752266</v>
      </c>
      <c r="K6" s="3">
        <f>'Poland Veh Usage'!$C24*('Scaling Factors'!P4/'Scaling Factors'!$G4)*miles_per_km</f>
        <v>16615279.336244183</v>
      </c>
      <c r="L6" s="3">
        <f>'Poland Veh Usage'!$C24*('Scaling Factors'!Q4/'Scaling Factors'!$G4)*miles_per_km</f>
        <v>16917915.27109186</v>
      </c>
      <c r="M6" s="3">
        <f>'Poland Veh Usage'!$C24*('Scaling Factors'!R4/'Scaling Factors'!$G4)*miles_per_km</f>
        <v>17214200.586787947</v>
      </c>
      <c r="N6" s="3">
        <f>'Poland Veh Usage'!$C24*('Scaling Factors'!S4/'Scaling Factors'!$G4)*miles_per_km</f>
        <v>17505649.757106427</v>
      </c>
      <c r="O6" s="3">
        <f>'Poland Veh Usage'!$C24*('Scaling Factors'!T4/'Scaling Factors'!$G4)*miles_per_km</f>
        <v>17793253.503799878</v>
      </c>
      <c r="P6" s="3">
        <f>'Poland Veh Usage'!$C24*('Scaling Factors'!U4/'Scaling Factors'!$G4)*miles_per_km</f>
        <v>18077186.919306111</v>
      </c>
      <c r="Q6" s="3">
        <f>'Poland Veh Usage'!$C24*('Scaling Factors'!V4/'Scaling Factors'!$G4)*miles_per_km</f>
        <v>18357243.300563589</v>
      </c>
      <c r="R6" s="3">
        <f>'Poland Veh Usage'!$C24*('Scaling Factors'!W4/'Scaling Factors'!$G4)*miles_per_km</f>
        <v>18633067.149604253</v>
      </c>
      <c r="S6" s="3">
        <f>'Poland Veh Usage'!$C24*('Scaling Factors'!X4/'Scaling Factors'!$G4)*miles_per_km</f>
        <v>18904198.916026454</v>
      </c>
      <c r="T6" s="3">
        <f>'Poland Veh Usage'!$C24*('Scaling Factors'!Y4/'Scaling Factors'!$G4)*miles_per_km</f>
        <v>19170024.957578287</v>
      </c>
      <c r="U6" s="3">
        <f>'Poland Veh Usage'!$C24*('Scaling Factors'!Z4/'Scaling Factors'!$G4)*miles_per_km</f>
        <v>19429703.326434311</v>
      </c>
      <c r="V6" s="3">
        <f>'Poland Veh Usage'!$C24*('Scaling Factors'!AA4/'Scaling Factors'!$G4)*miles_per_km</f>
        <v>19682465.204180472</v>
      </c>
      <c r="W6" s="3">
        <f>'Poland Veh Usage'!$C24*('Scaling Factors'!AB4/'Scaling Factors'!$G4)*miles_per_km</f>
        <v>19927743.622990619</v>
      </c>
      <c r="X6" s="3">
        <f>'Poland Veh Usage'!$C24*('Scaling Factors'!AC4/'Scaling Factors'!$G4)*miles_per_km</f>
        <v>20165235.071244992</v>
      </c>
      <c r="Y6" s="3">
        <f>'Poland Veh Usage'!$C24*('Scaling Factors'!AD4/'Scaling Factors'!$G4)*miles_per_km</f>
        <v>20394914.386229686</v>
      </c>
      <c r="Z6" s="3">
        <f>'Poland Veh Usage'!$C24*('Scaling Factors'!AE4/'Scaling Factors'!$G4)*miles_per_km</f>
        <v>20616913.143597405</v>
      </c>
      <c r="AA6" s="3">
        <f>'Poland Veh Usage'!$C24*('Scaling Factors'!AF4/'Scaling Factors'!$G4)*miles_per_km</f>
        <v>20831438.721556541</v>
      </c>
      <c r="AB6" s="3">
        <f>'Poland Veh Usage'!$C24*('Scaling Factors'!AG4/'Scaling Factors'!$G4)*miles_per_km</f>
        <v>21038661.336151153</v>
      </c>
      <c r="AC6" s="3">
        <f>'Poland Veh Usage'!$C24*('Scaling Factors'!AH4/'Scaling Factors'!$G4)*miles_per_km</f>
        <v>21238381.028215144</v>
      </c>
      <c r="AD6" s="3">
        <f>'Poland Veh Usage'!$C24*('Scaling Factors'!AI4/'Scaling Factors'!$G4)*miles_per_km</f>
        <v>21430106.418722659</v>
      </c>
      <c r="AE6" s="3">
        <f>'Poland Veh Usage'!$C24*('Scaling Factors'!AJ4/'Scaling Factors'!$G4)*miles_per_km</f>
        <v>21613325.91478594</v>
      </c>
      <c r="AF6" s="3">
        <f>'Poland Veh Usage'!$C24*('Scaling Factors'!AK4/'Scaling Factors'!$G4)*miles_per_km</f>
        <v>21787677.485488735</v>
      </c>
      <c r="AG6" s="3">
        <f>'Poland Veh Usage'!$C24*('Scaling Factors'!AL4/'Scaling Factors'!$G4)*miles_per_km</f>
        <v>21953184.571829073</v>
      </c>
      <c r="AH6" s="3">
        <f>'Poland Veh Usage'!$C24*('Scaling Factors'!AM4/'Scaling Factors'!$G4)*miles_per_km</f>
        <v>22110387.67184044</v>
      </c>
      <c r="AI6" s="3">
        <f>'Poland Veh Usage'!$C24*('Scaling Factors'!AN4/'Scaling Factors'!$G4)*miles_per_km</f>
        <v>22260050.967188124</v>
      </c>
      <c r="AJ6" s="3">
        <f>'Poland Veh Usage'!$C24*('Scaling Factors'!AO4/'Scaling Factors'!$G4)*miles_per_km</f>
        <v>22403091.905412529</v>
      </c>
      <c r="AK6" s="3">
        <f>'Poland Veh Usage'!$C24*('Scaling Factors'!AP4/'Scaling Factors'!$G4)*miles_per_km</f>
        <v>22540506.300642688</v>
      </c>
    </row>
    <row r="7" spans="1:37">
      <c r="A7" s="1" t="s">
        <v>26</v>
      </c>
      <c r="B7" s="3">
        <f>'Poland Veh Usage'!$C26*('Scaling Factors'!G4/'Scaling Factors'!$F4)*miles_per_km</f>
        <v>2878222097.1815052</v>
      </c>
      <c r="C7" s="3">
        <f>'Poland Veh Usage'!$C26*('Scaling Factors'!H4/'Scaling Factors'!$F4)*miles_per_km</f>
        <v>2961516068.4890332</v>
      </c>
      <c r="D7" s="3">
        <f>'Poland Veh Usage'!$C26*('Scaling Factors'!I4/'Scaling Factors'!$F4)*miles_per_km</f>
        <v>3042028318.2484765</v>
      </c>
      <c r="E7" s="3">
        <f>'Poland Veh Usage'!$C26*('Scaling Factors'!J4/'Scaling Factors'!$F4)*miles_per_km</f>
        <v>3120850583.3729205</v>
      </c>
      <c r="F7" s="3">
        <f>'Poland Veh Usage'!$C26*('Scaling Factors'!K4/'Scaling Factors'!$F4)*miles_per_km</f>
        <v>3197933681.4375648</v>
      </c>
      <c r="G7" s="3">
        <f>'Poland Veh Usage'!$C26*('Scaling Factors'!L4/'Scaling Factors'!$F4)*miles_per_km</f>
        <v>3273002178.6123943</v>
      </c>
      <c r="H7" s="3">
        <f>'Poland Veh Usage'!$C26*('Scaling Factors'!M4/'Scaling Factors'!$F4)*miles_per_km</f>
        <v>3345845184.8691988</v>
      </c>
      <c r="I7" s="3">
        <f>'Poland Veh Usage'!$C26*('Scaling Factors'!N4/'Scaling Factors'!$F4)*miles_per_km</f>
        <v>3416401612.5617347</v>
      </c>
      <c r="J7" s="3">
        <f>'Poland Veh Usage'!$C26*('Scaling Factors'!O4/'Scaling Factors'!$F4)*miles_per_km</f>
        <v>3484753736.3891053</v>
      </c>
      <c r="K7" s="3">
        <f>'Poland Veh Usage'!$C26*('Scaling Factors'!P4/'Scaling Factors'!$F4)*miles_per_km</f>
        <v>3551124890.8130922</v>
      </c>
      <c r="L7" s="3">
        <f>'Poland Veh Usage'!$C26*('Scaling Factors'!Q4/'Scaling Factors'!$F4)*miles_per_km</f>
        <v>3615806198.8635535</v>
      </c>
      <c r="M7" s="3">
        <f>'Poland Veh Usage'!$C26*('Scaling Factors'!R4/'Scaling Factors'!$F4)*miles_per_km</f>
        <v>3679130211.5423932</v>
      </c>
      <c r="N7" s="3">
        <f>'Poland Veh Usage'!$C26*('Scaling Factors'!S4/'Scaling Factors'!$F4)*miles_per_km</f>
        <v>3741420611.9732261</v>
      </c>
      <c r="O7" s="3">
        <f>'Poland Veh Usage'!$C26*('Scaling Factors'!T4/'Scaling Factors'!$F4)*miles_per_km</f>
        <v>3802889143.6124344</v>
      </c>
      <c r="P7" s="3">
        <f>'Poland Veh Usage'!$C26*('Scaling Factors'!U4/'Scaling Factors'!$F4)*miles_per_km</f>
        <v>3863573228.3475204</v>
      </c>
      <c r="Q7" s="3">
        <f>'Poland Veh Usage'!$C26*('Scaling Factors'!V4/'Scaling Factors'!$F4)*miles_per_km</f>
        <v>3923428688.2641683</v>
      </c>
      <c r="R7" s="3">
        <f>'Poland Veh Usage'!$C26*('Scaling Factors'!W4/'Scaling Factors'!$F4)*miles_per_km</f>
        <v>3982379544.0389214</v>
      </c>
      <c r="S7" s="3">
        <f>'Poland Veh Usage'!$C26*('Scaling Factors'!X4/'Scaling Factors'!$F4)*miles_per_km</f>
        <v>4040327577.5896869</v>
      </c>
      <c r="T7" s="3">
        <f>'Poland Veh Usage'!$C26*('Scaling Factors'!Y4/'Scaling Factors'!$F4)*miles_per_km</f>
        <v>4097141637.3281732</v>
      </c>
      <c r="U7" s="3">
        <f>'Poland Veh Usage'!$C26*('Scaling Factors'!Z4/'Scaling Factors'!$F4)*miles_per_km</f>
        <v>4152641776.7232914</v>
      </c>
      <c r="V7" s="3">
        <f>'Poland Veh Usage'!$C26*('Scaling Factors'!AA4/'Scaling Factors'!$F4)*miles_per_km</f>
        <v>4206663678.9344125</v>
      </c>
      <c r="W7" s="3">
        <f>'Poland Veh Usage'!$C26*('Scaling Factors'!AB4/'Scaling Factors'!$F4)*miles_per_km</f>
        <v>4259086167.9331975</v>
      </c>
      <c r="X7" s="3">
        <f>'Poland Veh Usage'!$C26*('Scaling Factors'!AC4/'Scaling Factors'!$F4)*miles_per_km</f>
        <v>4309844375.2545538</v>
      </c>
      <c r="Y7" s="3">
        <f>'Poland Veh Usage'!$C26*('Scaling Factors'!AD4/'Scaling Factors'!$F4)*miles_per_km</f>
        <v>4358932922.9606333</v>
      </c>
      <c r="Z7" s="3">
        <f>'Poland Veh Usage'!$C26*('Scaling Factors'!AE4/'Scaling Factors'!$F4)*miles_per_km</f>
        <v>4406379932.2503538</v>
      </c>
      <c r="AA7" s="3">
        <f>'Poland Veh Usage'!$C26*('Scaling Factors'!AF4/'Scaling Factors'!$F4)*miles_per_km</f>
        <v>4452229725.3347807</v>
      </c>
      <c r="AB7" s="3">
        <f>'Poland Veh Usage'!$C26*('Scaling Factors'!AG4/'Scaling Factors'!$F4)*miles_per_km</f>
        <v>4496518681.8870239</v>
      </c>
      <c r="AC7" s="3">
        <f>'Poland Veh Usage'!$C26*('Scaling Factors'!AH4/'Scaling Factors'!$F4)*miles_per_km</f>
        <v>4539204065.3416901</v>
      </c>
      <c r="AD7" s="3">
        <f>'Poland Veh Usage'!$C26*('Scaling Factors'!AI4/'Scaling Factors'!$F4)*miles_per_km</f>
        <v>4580180854.9973965</v>
      </c>
      <c r="AE7" s="3">
        <f>'Poland Veh Usage'!$C26*('Scaling Factors'!AJ4/'Scaling Factors'!$F4)*miles_per_km</f>
        <v>4619339709.9155483</v>
      </c>
      <c r="AF7" s="3">
        <f>'Poland Veh Usage'!$C26*('Scaling Factors'!AK4/'Scaling Factors'!$F4)*miles_per_km</f>
        <v>4656603254.5087748</v>
      </c>
      <c r="AG7" s="3">
        <f>'Poland Veh Usage'!$C26*('Scaling Factors'!AL4/'Scaling Factors'!$F4)*miles_per_km</f>
        <v>4691976498.7386837</v>
      </c>
      <c r="AH7" s="3">
        <f>'Poland Veh Usage'!$C26*('Scaling Factors'!AM4/'Scaling Factors'!$F4)*miles_per_km</f>
        <v>4725574961.3384438</v>
      </c>
      <c r="AI7" s="3">
        <f>'Poland Veh Usage'!$C26*('Scaling Factors'!AN4/'Scaling Factors'!$F4)*miles_per_km</f>
        <v>4757561968.1527624</v>
      </c>
      <c r="AJ7" s="3">
        <f>'Poland Veh Usage'!$C26*('Scaling Factors'!AO4/'Scaling Factors'!$F4)*miles_per_km</f>
        <v>4788133601.9998026</v>
      </c>
      <c r="AK7" s="3">
        <f>'Poland Veh Usage'!$C26*('Scaling Factors'!AP4/'Scaling Factors'!$F4)*miles_per_km</f>
        <v>4817502694.7115574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/>
  <cols>
    <col min="1" max="1" width="40.1796875" customWidth="1"/>
    <col min="2" max="37" width="9.54296875" bestFit="1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85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</row>
    <row r="3" spans="1:37">
      <c r="A3" s="1" t="s">
        <v>86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>
      <c r="A4" s="1" t="s">
        <v>87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7">
      <c r="A5" s="1" t="s">
        <v>23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>
      <c r="A6" s="9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7">
      <c r="A7" s="9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>
        <f t="shared" ref="AB7" si="0">TREND($R7:$AA7,$R$1:$AA$1,AB$1)</f>
        <v>0</v>
      </c>
      <c r="AC7">
        <f t="shared" ref="AC7:AK7" si="1">TREND($R7:$AA7,$R$1:$AA$1,AC$1)</f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7"/>
  <sheetViews>
    <sheetView workbookViewId="0">
      <pane xSplit="1" ySplit="1" topLeftCell="B2" activePane="bottomRight" state="frozen"/>
      <selection pane="topRight"/>
      <selection pane="bottomLeft"/>
      <selection pane="bottomRight" activeCell="J2" sqref="J2"/>
    </sheetView>
  </sheetViews>
  <sheetFormatPr defaultRowHeight="14.5"/>
  <cols>
    <col min="1" max="1" width="40.1796875" customWidth="1"/>
    <col min="2" max="27" width="9.54296875" bestFit="1" customWidth="1"/>
    <col min="28" max="37" width="9.54296875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20</v>
      </c>
      <c r="B2" s="3">
        <f>TREND('Efficiency Projections'!$C$11:$D$11,'Efficiency Projections'!$C$2:$D$2,'VFP-BNVFE-passengers'!B1)</f>
        <v>5.0652625239881732E-4</v>
      </c>
      <c r="C2" s="3">
        <f>TREND('Efficiency Projections'!$C$11:$D$11,'Efficiency Projections'!$C$2:$D$2,'VFP-BNVFE-passengers'!C1)</f>
        <v>5.3575239078978987E-4</v>
      </c>
      <c r="D2" s="3">
        <f>TREND('Efficiency Projections'!$C$11:$D$11,'Efficiency Projections'!$C$2:$D$2,'VFP-BNVFE-passengers'!D1)</f>
        <v>5.6497852918076241E-4</v>
      </c>
      <c r="E2" s="3">
        <f>TREND('Efficiency Projections'!$C$11:$D$11,'Efficiency Projections'!$C$2:$D$2,'VFP-BNVFE-passengers'!E1)</f>
        <v>5.942046675717419E-4</v>
      </c>
      <c r="F2" s="3">
        <f>TREND('Efficiency Projections'!$C$11:$D$11,'Efficiency Projections'!$C$2:$D$2,'VFP-BNVFE-passengers'!F1)</f>
        <v>6.2343080596271444E-4</v>
      </c>
      <c r="G2" s="3">
        <f>TREND('Efficiency Projections'!$C$11:$D$11,'Efficiency Projections'!$C$2:$D$2,'VFP-BNVFE-passengers'!G1)</f>
        <v>6.5265694435368699E-4</v>
      </c>
      <c r="H2" s="3">
        <f>TREND('Efficiency Projections'!$C$11:$D$11,'Efficiency Projections'!$C$2:$D$2,'VFP-BNVFE-passengers'!H1)</f>
        <v>6.8188308274466647E-4</v>
      </c>
      <c r="I2" s="3">
        <f>TREND('Efficiency Projections'!$D$11:$E$11,'Efficiency Projections'!$D$2:$E$2,'VFP-BNVFE-passengers'!I1)</f>
        <v>6.8122248789328045E-4</v>
      </c>
      <c r="J2" s="3">
        <f>TREND('Efficiency Projections'!$D$11:$E$11,'Efficiency Projections'!$D$2:$E$2,'VFP-BNVFE-passengers'!J1)</f>
        <v>6.8056189304189683E-4</v>
      </c>
      <c r="K2" s="3">
        <f>TREND('Efficiency Projections'!$D$11:$E$11,'Efficiency Projections'!$D$2:$E$2,'VFP-BNVFE-passengers'!K1)</f>
        <v>6.7990129819051341E-4</v>
      </c>
      <c r="L2" s="3">
        <f>TREND('Efficiency Projections'!$D$11:$E$11,'Efficiency Projections'!$D$2:$E$2,'VFP-BNVFE-passengers'!L1)</f>
        <v>6.7924070333913E-4</v>
      </c>
      <c r="M2" s="3">
        <f>TREND('Efficiency Projections'!$D$11:$E$11,'Efficiency Projections'!$D$2:$E$2,'VFP-BNVFE-passengers'!M1)</f>
        <v>6.7858010848774637E-4</v>
      </c>
      <c r="N2" s="3">
        <f>TREND('Efficiency Projections'!$D$11:$E$11,'Efficiency Projections'!$D$2:$E$2,'VFP-BNVFE-passengers'!N1)</f>
        <v>6.7791951363636296E-4</v>
      </c>
      <c r="O2" s="3">
        <f>TREND('Efficiency Projections'!$D$11:$E$11,'Efficiency Projections'!$D$2:$E$2,'VFP-BNVFE-passengers'!O1)</f>
        <v>6.7725891878497955E-4</v>
      </c>
      <c r="P2" s="3">
        <f>TREND('Efficiency Projections'!$D$11:$E$11,'Efficiency Projections'!$D$2:$E$2,'VFP-BNVFE-passengers'!P1)</f>
        <v>6.7659832393359592E-4</v>
      </c>
      <c r="Q2" s="3">
        <f>TREND('Efficiency Projections'!$D$11:$E$11,'Efficiency Projections'!$D$2:$E$2,'VFP-BNVFE-passengers'!Q1)</f>
        <v>6.7593772908221251E-4</v>
      </c>
      <c r="R2" s="3">
        <f>TREND('Efficiency Projections'!$E$11:$F$11,'Efficiency Projections'!$E$2:$F$2,'VFP-BNVFE-passengers'!R1)</f>
        <v>6.7568609013063797E-4</v>
      </c>
      <c r="S2" s="3">
        <f>TREND('Efficiency Projections'!$E$11:$F$11,'Efficiency Projections'!$E$2:$F$2,'VFP-BNVFE-passengers'!S1)</f>
        <v>6.7543445117906322E-4</v>
      </c>
      <c r="T2" s="3">
        <f>TREND('Efficiency Projections'!$E$11:$F$11,'Efficiency Projections'!$E$2:$F$2,'VFP-BNVFE-passengers'!T1)</f>
        <v>6.7518281222748837E-4</v>
      </c>
      <c r="U2" s="3">
        <f>TREND('Efficiency Projections'!$E$11:$F$11,'Efficiency Projections'!$E$2:$F$2,'VFP-BNVFE-passengers'!U1)</f>
        <v>6.7493117327591351E-4</v>
      </c>
      <c r="V2" s="3">
        <f>TREND('Efficiency Projections'!$E$11:$F$11,'Efficiency Projections'!$E$2:$F$2,'VFP-BNVFE-passengers'!V1)</f>
        <v>6.7467953432433876E-4</v>
      </c>
      <c r="W2" s="3">
        <f>TREND('Efficiency Projections'!$E$11:$F$11,'Efficiency Projections'!$E$2:$F$2,'VFP-BNVFE-passengers'!W1)</f>
        <v>6.744278953727639E-4</v>
      </c>
      <c r="X2" s="3">
        <f>TREND('Efficiency Projections'!$E$11:$F$11,'Efficiency Projections'!$E$2:$F$2,'VFP-BNVFE-passengers'!X1)</f>
        <v>6.7417625642118915E-4</v>
      </c>
      <c r="Y2" s="3">
        <f>TREND('Efficiency Projections'!$E$11:$F$11,'Efficiency Projections'!$E$2:$F$2,'VFP-BNVFE-passengers'!Y1)</f>
        <v>6.7392461746961429E-4</v>
      </c>
      <c r="Z2" s="3">
        <f>TREND('Efficiency Projections'!$E$11:$F$11,'Efficiency Projections'!$E$2:$F$2,'VFP-BNVFE-passengers'!Z1)</f>
        <v>6.7367297851803943E-4</v>
      </c>
      <c r="AA2" s="3">
        <f>TREND('Efficiency Projections'!$E$11:$F$11,'Efficiency Projections'!$E$2:$F$2,'VFP-BNVFE-passengers'!AA1)</f>
        <v>6.7342133956646468E-4</v>
      </c>
      <c r="AB2" s="3">
        <f>TREND('Efficiency Projections'!$F$11:$G$11,'Efficiency Projections'!$F$2:$G$2,'VFP-BNVFE-passengers'!AB1)</f>
        <v>6.7333787575753613E-4</v>
      </c>
      <c r="AC2" s="3">
        <f>TREND('Efficiency Projections'!$F$11:$G$11,'Efficiency Projections'!$F$2:$G$2,'VFP-BNVFE-passengers'!AC1)</f>
        <v>6.732544119486078E-4</v>
      </c>
      <c r="AD2" s="3">
        <f>TREND('Efficiency Projections'!$F$11:$G$11,'Efficiency Projections'!$F$2:$G$2,'VFP-BNVFE-passengers'!AD1)</f>
        <v>6.7317094813967935E-4</v>
      </c>
      <c r="AE2" s="3">
        <f>TREND('Efficiency Projections'!$F$11:$G$11,'Efficiency Projections'!$F$2:$G$2,'VFP-BNVFE-passengers'!AE1)</f>
        <v>6.7308748433075091E-4</v>
      </c>
      <c r="AF2" s="3">
        <f>TREND('Efficiency Projections'!$F$11:$G$11,'Efficiency Projections'!$F$2:$G$2,'VFP-BNVFE-passengers'!AF1)</f>
        <v>6.7300402052182257E-4</v>
      </c>
      <c r="AG2" s="3">
        <f>TREND('Efficiency Projections'!$F$11:$G$11,'Efficiency Projections'!$F$2:$G$2,'VFP-BNVFE-passengers'!AG1)</f>
        <v>6.7292055671289413E-4</v>
      </c>
      <c r="AH2" s="3">
        <f>TREND('Efficiency Projections'!$F$11:$G$11,'Efficiency Projections'!$F$2:$G$2,'VFP-BNVFE-passengers'!AH1)</f>
        <v>6.7283709290396568E-4</v>
      </c>
      <c r="AI2" s="3">
        <f>TREND('Efficiency Projections'!$F$11:$G$11,'Efficiency Projections'!$F$2:$G$2,'VFP-BNVFE-passengers'!AI1)</f>
        <v>6.7275362909503724E-4</v>
      </c>
      <c r="AJ2" s="3">
        <f>TREND('Efficiency Projections'!$F$11:$G$11,'Efficiency Projections'!$F$2:$G$2,'VFP-BNVFE-passengers'!AJ1)</f>
        <v>6.7267016528610891E-4</v>
      </c>
      <c r="AK2" s="3">
        <f>TREND('Efficiency Projections'!$F$11:$G$11,'Efficiency Projections'!$F$2:$G$2,'VFP-BNVFE-passengers'!AK1)</f>
        <v>6.7258670147718046E-4</v>
      </c>
    </row>
    <row r="3" spans="1:37">
      <c r="A3" s="1" t="s">
        <v>19</v>
      </c>
      <c r="B3" s="3">
        <v>1.3109932520741796E-3</v>
      </c>
      <c r="C3" s="3">
        <v>1.2987587137708782E-3</v>
      </c>
      <c r="D3" s="3">
        <v>1.2841815607810506E-3</v>
      </c>
      <c r="E3" s="3">
        <v>1.267710798432796E-3</v>
      </c>
      <c r="F3" s="3">
        <v>1.2508664667882964E-3</v>
      </c>
      <c r="G3" s="3">
        <v>1.2381380331238537E-3</v>
      </c>
      <c r="H3" s="3">
        <v>1.2255738312602325E-3</v>
      </c>
      <c r="I3" s="3">
        <v>1.2137059112374198E-3</v>
      </c>
      <c r="J3" s="3">
        <v>1.2027169158109127E-3</v>
      </c>
      <c r="K3" s="3">
        <v>1.1933972297887216E-3</v>
      </c>
      <c r="L3" s="3">
        <v>1.2006462621411411E-3</v>
      </c>
      <c r="M3" s="3">
        <v>1.1948935520236729E-3</v>
      </c>
      <c r="N3" s="3">
        <v>1.1893885637716379E-3</v>
      </c>
      <c r="O3" s="3">
        <v>1.1851647674126255E-3</v>
      </c>
      <c r="P3" s="3">
        <v>1.1802513661687297E-3</v>
      </c>
      <c r="Q3" s="3">
        <v>1.1777545650710078E-3</v>
      </c>
      <c r="R3" s="3">
        <v>1.1760417802332023E-3</v>
      </c>
      <c r="S3" s="3">
        <v>1.174458383846808E-3</v>
      </c>
      <c r="T3" s="3">
        <v>1.174065289060009E-3</v>
      </c>
      <c r="U3" s="3">
        <v>1.1725679553211174E-3</v>
      </c>
      <c r="V3" s="3">
        <v>1.1609980181914983E-3</v>
      </c>
      <c r="W3" s="3">
        <v>1.1611379780014806E-3</v>
      </c>
      <c r="X3" s="3">
        <v>1.1608508893752398E-3</v>
      </c>
      <c r="Y3" s="3">
        <v>1.16040738422327E-3</v>
      </c>
      <c r="Z3" s="3">
        <v>1.1597869401949281E-3</v>
      </c>
      <c r="AA3" s="3">
        <v>1.1588286318097328E-3</v>
      </c>
      <c r="AB3" s="3">
        <v>1.1538836849062043E-3</v>
      </c>
      <c r="AC3" s="3">
        <v>1.1516962957935639E-3</v>
      </c>
      <c r="AD3" s="3">
        <v>1.1495089066809227E-3</v>
      </c>
      <c r="AE3" s="3">
        <v>1.1473215175682823E-3</v>
      </c>
      <c r="AF3" s="3">
        <v>1.145134128455641E-3</v>
      </c>
      <c r="AG3" s="3">
        <v>1.1429467393430006E-3</v>
      </c>
      <c r="AH3" s="3">
        <v>1.1407593502303593E-3</v>
      </c>
      <c r="AI3" s="3">
        <v>1.1385719611177189E-3</v>
      </c>
      <c r="AJ3" s="3">
        <v>1.1363845720050786E-3</v>
      </c>
      <c r="AK3" s="3">
        <v>1.1341971828924373E-3</v>
      </c>
    </row>
    <row r="4" spans="1:37">
      <c r="A4" s="1" t="s">
        <v>17</v>
      </c>
      <c r="B4" s="7">
        <v>4.2756946142723793E-4</v>
      </c>
      <c r="C4" s="7">
        <v>4.2855376515851996E-4</v>
      </c>
      <c r="D4" s="7">
        <v>4.3021806926822365E-4</v>
      </c>
      <c r="E4" s="7">
        <v>4.3271145887209658E-4</v>
      </c>
      <c r="F4" s="7">
        <v>4.354534883248128E-4</v>
      </c>
      <c r="G4" s="7">
        <v>4.3900896829755451E-4</v>
      </c>
      <c r="H4" s="7">
        <v>4.4066445743811447E-4</v>
      </c>
      <c r="I4" s="7">
        <v>4.4237819175180904E-4</v>
      </c>
      <c r="J4" s="7">
        <v>4.4425454052190967E-4</v>
      </c>
      <c r="K4" s="7">
        <v>4.4628672216291481E-4</v>
      </c>
      <c r="L4" s="7">
        <v>4.5405534710655409E-4</v>
      </c>
      <c r="M4" s="7">
        <v>4.5666900057555484E-4</v>
      </c>
      <c r="N4" s="7">
        <v>4.593336201687791E-4</v>
      </c>
      <c r="O4" s="7">
        <v>4.6204007899855009E-4</v>
      </c>
      <c r="P4" s="7">
        <v>4.6467690007109201E-4</v>
      </c>
      <c r="Q4" s="7">
        <v>4.6840959599036116E-4</v>
      </c>
      <c r="R4" s="7">
        <v>4.722676786045545E-4</v>
      </c>
      <c r="S4" s="7">
        <v>4.7607920436049729E-4</v>
      </c>
      <c r="T4" s="7">
        <v>4.8063901363410046E-4</v>
      </c>
      <c r="U4" s="7">
        <v>4.846060075843457E-4</v>
      </c>
      <c r="V4" s="7">
        <v>4.8414162609138544E-4</v>
      </c>
      <c r="W4" s="7">
        <v>4.8851074803697421E-4</v>
      </c>
      <c r="X4" s="7">
        <v>4.929531899910218E-4</v>
      </c>
      <c r="Y4" s="7">
        <v>4.9747669297523552E-4</v>
      </c>
      <c r="Z4" s="7">
        <v>5.0193594555000354E-4</v>
      </c>
      <c r="AA4" s="7">
        <v>5.0641976821171086E-4</v>
      </c>
      <c r="AB4" s="3">
        <v>5.0856848952605775E-4</v>
      </c>
      <c r="AC4" s="3">
        <v>5.1221676262098049E-4</v>
      </c>
      <c r="AD4" s="3">
        <v>5.1586503571590323E-4</v>
      </c>
      <c r="AE4" s="3">
        <v>5.1951330881082596E-4</v>
      </c>
      <c r="AF4" s="3">
        <v>5.231615819057487E-4</v>
      </c>
      <c r="AG4" s="3">
        <v>5.2680985500067144E-4</v>
      </c>
      <c r="AH4" s="3">
        <v>5.3045812809559417E-4</v>
      </c>
      <c r="AI4" s="3">
        <v>5.3410640119051691E-4</v>
      </c>
      <c r="AJ4" s="3">
        <v>5.3775467428543965E-4</v>
      </c>
      <c r="AK4" s="3">
        <v>5.4140294738036238E-4</v>
      </c>
    </row>
    <row r="5" spans="1:37">
      <c r="A5" s="1" t="s">
        <v>18</v>
      </c>
      <c r="B5" s="3">
        <v>7.7288644747120492E-4</v>
      </c>
      <c r="C5" s="3">
        <v>7.6617459965914818E-4</v>
      </c>
      <c r="D5" s="3">
        <v>7.5940150973087702E-4</v>
      </c>
      <c r="E5" s="3">
        <v>7.5246906865029603E-4</v>
      </c>
      <c r="F5" s="3">
        <v>7.4506325352539427E-4</v>
      </c>
      <c r="G5" s="3">
        <v>7.3978150520814594E-4</v>
      </c>
      <c r="H5" s="3">
        <v>7.3432488025515171E-4</v>
      </c>
      <c r="I5" s="3">
        <v>7.2870377489871576E-4</v>
      </c>
      <c r="J5" s="3">
        <v>7.2315816267237959E-4</v>
      </c>
      <c r="K5" s="3">
        <v>7.1770524582574877E-4</v>
      </c>
      <c r="L5" s="3">
        <v>7.2171134509002252E-4</v>
      </c>
      <c r="M5" s="3">
        <v>7.1731975261737002E-4</v>
      </c>
      <c r="N5" s="3">
        <v>7.1278541264335434E-4</v>
      </c>
      <c r="O5" s="3">
        <v>7.0877894195372408E-4</v>
      </c>
      <c r="P5" s="3">
        <v>7.0406193112745841E-4</v>
      </c>
      <c r="Q5" s="3">
        <v>7.0052347344230618E-4</v>
      </c>
      <c r="R5" s="3">
        <v>6.9713060923017674E-4</v>
      </c>
      <c r="S5" s="3">
        <v>6.9352398185573325E-4</v>
      </c>
      <c r="T5" s="3">
        <v>6.9027564841992589E-4</v>
      </c>
      <c r="U5" s="3">
        <v>6.8617747110666502E-4</v>
      </c>
      <c r="V5" s="3">
        <v>6.7595750786647959E-4</v>
      </c>
      <c r="W5" s="3">
        <v>6.7241893629689628E-4</v>
      </c>
      <c r="X5" s="3">
        <v>6.684860728645032E-4</v>
      </c>
      <c r="Y5" s="3">
        <v>6.6443622403625485E-4</v>
      </c>
      <c r="Z5" s="3">
        <v>6.6031197315320614E-4</v>
      </c>
      <c r="AA5" s="3">
        <v>6.5605196612483578E-4</v>
      </c>
      <c r="AB5" s="3">
        <v>6.5021031452612912E-4</v>
      </c>
      <c r="AC5" s="3">
        <v>6.454345464226123E-4</v>
      </c>
      <c r="AD5" s="3">
        <v>6.4065877831909548E-4</v>
      </c>
      <c r="AE5" s="3">
        <v>6.358830102155804E-4</v>
      </c>
      <c r="AF5" s="3">
        <v>6.3110724211206358E-4</v>
      </c>
      <c r="AG5" s="3">
        <v>6.2633147400854676E-4</v>
      </c>
      <c r="AH5" s="3">
        <v>6.2155570590503167E-4</v>
      </c>
      <c r="AI5" s="3">
        <v>6.1677993780151485E-4</v>
      </c>
      <c r="AJ5" s="3">
        <v>6.1200416969799804E-4</v>
      </c>
      <c r="AK5" s="3">
        <v>6.0722840159448295E-4</v>
      </c>
    </row>
    <row r="6" spans="1:37">
      <c r="A6" s="9" t="s">
        <v>84</v>
      </c>
      <c r="B6" s="3">
        <f>'VFP-BNVFE-freight'!B6*(B5/'VFP-BNVFE-freight'!B5)</f>
        <v>1.0013762588718287E-3</v>
      </c>
      <c r="C6" s="3">
        <f>'VFP-BNVFE-freight'!C6*(C5/'VFP-BNVFE-freight'!C5)</f>
        <v>9.9781969957481284E-4</v>
      </c>
      <c r="D6" s="3">
        <f>'VFP-BNVFE-freight'!D6*(D5/'VFP-BNVFE-freight'!D5)</f>
        <v>9.915689703004645E-4</v>
      </c>
      <c r="E6" s="3">
        <f>'VFP-BNVFE-freight'!E6*(E5/'VFP-BNVFE-freight'!E5)</f>
        <v>9.823663025992687E-4</v>
      </c>
      <c r="F6" s="3">
        <f>'VFP-BNVFE-freight'!F6*(F5/'VFP-BNVFE-freight'!F5)</f>
        <v>9.7222453652112814E-4</v>
      </c>
      <c r="G6" s="3">
        <f>'VFP-BNVFE-freight'!G6*(G5/'VFP-BNVFE-freight'!G5)</f>
        <v>9.6246404238602915E-4</v>
      </c>
      <c r="H6" s="3">
        <f>'VFP-BNVFE-freight'!H6*(H5/'VFP-BNVFE-freight'!H5)</f>
        <v>9.5552676110863754E-4</v>
      </c>
      <c r="I6" s="3">
        <f>'VFP-BNVFE-freight'!I6*(I5/'VFP-BNVFE-freight'!I5)</f>
        <v>9.4833610158696143E-4</v>
      </c>
      <c r="J6" s="3">
        <f>'VFP-BNVFE-freight'!J6*(J5/'VFP-BNVFE-freight'!J5)</f>
        <v>9.4100306610497874E-4</v>
      </c>
      <c r="K6" s="3">
        <f>'VFP-BNVFE-freight'!K6*(K5/'VFP-BNVFE-freight'!K5)</f>
        <v>9.339135604597979E-4</v>
      </c>
      <c r="L6" s="3">
        <f>'VFP-BNVFE-freight'!L6*(L5/'VFP-BNVFE-freight'!L5)</f>
        <v>9.3925223345135364E-4</v>
      </c>
      <c r="M6" s="3">
        <f>'VFP-BNVFE-freight'!M6*(M5/'VFP-BNVFE-freight'!M5)</f>
        <v>9.339354502411175E-4</v>
      </c>
      <c r="N6" s="3">
        <f>'VFP-BNVFE-freight'!N6*(N5/'VFP-BNVFE-freight'!N5)</f>
        <v>9.2832090240664773E-4</v>
      </c>
      <c r="O6" s="3">
        <f>'VFP-BNVFE-freight'!O6*(O5/'VFP-BNVFE-freight'!O5)</f>
        <v>9.2330592475526902E-4</v>
      </c>
      <c r="P6" s="3">
        <f>'VFP-BNVFE-freight'!P6*(P5/'VFP-BNVFE-freight'!P5)</f>
        <v>9.1749169442414578E-4</v>
      </c>
      <c r="Q6" s="3">
        <f>'VFP-BNVFE-freight'!Q6*(Q5/'VFP-BNVFE-freight'!Q5)</f>
        <v>9.1307729598232468E-4</v>
      </c>
      <c r="R6" s="3">
        <f>'VFP-BNVFE-freight'!R6*(R5/'VFP-BNVFE-freight'!R5)</f>
        <v>9.0884303499112122E-4</v>
      </c>
      <c r="S6" s="3">
        <f>'VFP-BNVFE-freight'!S6*(S5/'VFP-BNVFE-freight'!S5)</f>
        <v>9.0436503679766135E-4</v>
      </c>
      <c r="T6" s="3">
        <f>'VFP-BNVFE-freight'!T6*(T5/'VFP-BNVFE-freight'!T5)</f>
        <v>9.0039043456425767E-4</v>
      </c>
      <c r="U6" s="3">
        <f>'VFP-BNVFE-freight'!U6*(U5/'VFP-BNVFE-freight'!U5)</f>
        <v>8.9534375823195243E-4</v>
      </c>
      <c r="V6" s="3">
        <f>'VFP-BNVFE-freight'!V6*(V5/'VFP-BNVFE-freight'!V5)</f>
        <v>8.822351878378684E-4</v>
      </c>
      <c r="W6" s="3">
        <f>'VFP-BNVFE-freight'!W6*(W5/'VFP-BNVFE-freight'!W5)</f>
        <v>8.7794198392806189E-4</v>
      </c>
      <c r="X6" s="3">
        <f>'VFP-BNVFE-freight'!X6*(X5/'VFP-BNVFE-freight'!X5)</f>
        <v>8.7311680272446519E-4</v>
      </c>
      <c r="Y6" s="3">
        <f>'VFP-BNVFE-freight'!Y6*(Y5/'VFP-BNVFE-freight'!Y5)</f>
        <v>8.6824788648985022E-4</v>
      </c>
      <c r="Z6" s="3">
        <f>'VFP-BNVFE-freight'!Z6*(Z5/'VFP-BNVFE-freight'!Z5)</f>
        <v>8.6319094670130048E-4</v>
      </c>
      <c r="AA6" s="3">
        <f>'VFP-BNVFE-freight'!AA6*(AA5/'VFP-BNVFE-freight'!AA5)</f>
        <v>8.5798725099763375E-4</v>
      </c>
      <c r="AB6" s="3">
        <f>'VFP-BNVFE-freight'!AB6*(AB5/'VFP-BNVFE-freight'!AB5)</f>
        <v>8.5048905736934838E-4</v>
      </c>
      <c r="AC6" s="3">
        <f>'VFP-BNVFE-freight'!AC6*(AC5/'VFP-BNVFE-freight'!AC5)</f>
        <v>8.4451395162496716E-4</v>
      </c>
      <c r="AD6" s="3">
        <f>'VFP-BNVFE-freight'!AD6*(AD5/'VFP-BNVFE-freight'!AD5)</f>
        <v>8.3853098069713329E-4</v>
      </c>
      <c r="AE6" s="3">
        <f>'VFP-BNVFE-freight'!AE6*(AE5/'VFP-BNVFE-freight'!AE5)</f>
        <v>8.325403115699583E-4</v>
      </c>
      <c r="AF6" s="3">
        <f>'VFP-BNVFE-freight'!AF6*(AF5/'VFP-BNVFE-freight'!AF5)</f>
        <v>8.2654210653382754E-4</v>
      </c>
      <c r="AG6" s="3">
        <f>'VFP-BNVFE-freight'!AG6*(AG5/'VFP-BNVFE-freight'!AG5)</f>
        <v>8.2053652334917126E-4</v>
      </c>
      <c r="AH6" s="3">
        <f>'VFP-BNVFE-freight'!AH6*(AH5/'VFP-BNVFE-freight'!AH5)</f>
        <v>8.1452371540342058E-4</v>
      </c>
      <c r="AI6" s="3">
        <f>'VFP-BNVFE-freight'!AI6*(AI5/'VFP-BNVFE-freight'!AI5)</f>
        <v>8.0850383186149356E-4</v>
      </c>
      <c r="AJ6" s="3">
        <f>'VFP-BNVFE-freight'!AJ6*(AJ5/'VFP-BNVFE-freight'!AJ5)</f>
        <v>8.0247701781008772E-4</v>
      </c>
      <c r="AK6" s="3">
        <f>'VFP-BNVFE-freight'!AK6*(AK5/'VFP-BNVFE-freight'!AK5)</f>
        <v>7.964434143961156E-4</v>
      </c>
    </row>
    <row r="7" spans="1:37">
      <c r="A7" s="1" t="s">
        <v>28</v>
      </c>
      <c r="B7" s="3">
        <v>1.0711748521868385E-3</v>
      </c>
      <c r="C7" s="3">
        <v>1.0711748521868387E-3</v>
      </c>
      <c r="D7" s="3">
        <v>1.0711748521868385E-3</v>
      </c>
      <c r="E7" s="3">
        <v>1.0711748521868385E-3</v>
      </c>
      <c r="F7" s="3">
        <v>1.0711748521868387E-3</v>
      </c>
      <c r="G7" s="3">
        <v>1.0711748521868385E-3</v>
      </c>
      <c r="H7" s="3">
        <v>1.0711748521868383E-3</v>
      </c>
      <c r="I7" s="3">
        <v>1.0711748521868387E-3</v>
      </c>
      <c r="J7" s="3">
        <v>1.0711748521868385E-3</v>
      </c>
      <c r="K7" s="3">
        <v>1.0711748521868385E-3</v>
      </c>
      <c r="L7" s="3">
        <v>1.0711748521868385E-3</v>
      </c>
      <c r="M7" s="3">
        <v>1.0711748521868385E-3</v>
      </c>
      <c r="N7" s="3">
        <v>1.0711748521868385E-3</v>
      </c>
      <c r="O7" s="3">
        <v>1.0711748521868387E-3</v>
      </c>
      <c r="P7" s="3">
        <v>1.0711748521868385E-3</v>
      </c>
      <c r="Q7" s="3">
        <v>1.0711748521868385E-3</v>
      </c>
      <c r="R7" s="3">
        <v>1.0711748521868383E-3</v>
      </c>
      <c r="S7" s="3">
        <v>1.0711748521868385E-3</v>
      </c>
      <c r="T7" s="3">
        <v>1.0711748521868385E-3</v>
      </c>
      <c r="U7" s="3">
        <v>1.0711748521868385E-3</v>
      </c>
      <c r="V7" s="3">
        <v>1.0711748521868385E-3</v>
      </c>
      <c r="W7" s="3">
        <v>1.0711748521868385E-3</v>
      </c>
      <c r="X7" s="3">
        <v>1.0711748521868385E-3</v>
      </c>
      <c r="Y7" s="3">
        <v>1.0711748521868385E-3</v>
      </c>
      <c r="Z7" s="3">
        <v>1.0711748521868385E-3</v>
      </c>
      <c r="AA7" s="3">
        <v>1.0711748521868387E-3</v>
      </c>
      <c r="AB7" s="3">
        <v>1.0711748521868387E-3</v>
      </c>
      <c r="AC7" s="3">
        <v>1.0711748521868387E-3</v>
      </c>
      <c r="AD7" s="3">
        <v>1.0711748521868387E-3</v>
      </c>
      <c r="AE7" s="3">
        <v>1.0711748521868387E-3</v>
      </c>
      <c r="AF7" s="3">
        <v>1.0711748521868387E-3</v>
      </c>
      <c r="AG7" s="3">
        <v>1.0711748521868387E-3</v>
      </c>
      <c r="AH7" s="3">
        <v>1.0711748521868387E-3</v>
      </c>
      <c r="AI7" s="3">
        <v>1.0711748521868387E-3</v>
      </c>
      <c r="AJ7" s="3">
        <v>1.0711748521868389E-3</v>
      </c>
      <c r="AK7" s="3">
        <v>1.0711748521868389E-3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5"/>
  <cols>
    <col min="1" max="1" width="40.1796875" customWidth="1"/>
    <col min="2" max="37" width="9.54296875" bestFit="1" customWidth="1"/>
  </cols>
  <sheetData>
    <row r="1" spans="1:37">
      <c r="A1" s="1" t="s">
        <v>1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9</v>
      </c>
      <c r="B2" s="3">
        <f>'Poland Veh Usage'!$C30*('Scaling Factors'!G4/'Scaling Factors'!$F4)*miles_per_km</f>
        <v>10041325851.877249</v>
      </c>
      <c r="C2" s="3">
        <f>'Poland Veh Usage'!$C30*('Scaling Factors'!H4/'Scaling Factors'!$F4)*miles_per_km</f>
        <v>10331915625.409609</v>
      </c>
      <c r="D2" s="3">
        <f>'Poland Veh Usage'!$C30*('Scaling Factors'!I4/'Scaling Factors'!$F4)*miles_per_km</f>
        <v>10612800736.983856</v>
      </c>
      <c r="E2" s="3">
        <f>'Poland Veh Usage'!$C30*('Scaling Factors'!J4/'Scaling Factors'!$F4)*miles_per_km</f>
        <v>10887789956.638817</v>
      </c>
      <c r="F2" s="3">
        <f>'Poland Veh Usage'!$C30*('Scaling Factors'!K4/'Scaling Factors'!$F4)*miles_per_km</f>
        <v>11156711700.411562</v>
      </c>
      <c r="G2" s="3">
        <f>'Poland Veh Usage'!$C30*('Scaling Factors'!L4/'Scaling Factors'!$F4)*miles_per_km</f>
        <v>11418605055.368893</v>
      </c>
      <c r="H2" s="3">
        <f>'Poland Veh Usage'!$C30*('Scaling Factors'!M4/'Scaling Factors'!$F4)*miles_per_km</f>
        <v>11672734284.163004</v>
      </c>
      <c r="I2" s="3">
        <f>'Poland Veh Usage'!$C30*('Scaling Factors'!N4/'Scaling Factors'!$F4)*miles_per_km</f>
        <v>11918886268.785368</v>
      </c>
      <c r="J2" s="3">
        <f>'Poland Veh Usage'!$C30*('Scaling Factors'!O4/'Scaling Factors'!$F4)*miles_per_km</f>
        <v>12157348043.048931</v>
      </c>
      <c r="K2" s="3">
        <f>'Poland Veh Usage'!$C30*('Scaling Factors'!P4/'Scaling Factors'!$F4)*miles_per_km</f>
        <v>12388898759.510019</v>
      </c>
      <c r="L2" s="3">
        <f>'Poland Veh Usage'!$C30*('Scaling Factors'!Q4/'Scaling Factors'!$F4)*miles_per_km</f>
        <v>12614554066.408102</v>
      </c>
      <c r="M2" s="3">
        <f>'Poland Veh Usage'!$C30*('Scaling Factors'!R4/'Scaling Factors'!$F4)*miles_per_km</f>
        <v>12835474142.791122</v>
      </c>
      <c r="N2" s="3">
        <f>'Poland Veh Usage'!$C30*('Scaling Factors'!S4/'Scaling Factors'!$F4)*miles_per_km</f>
        <v>13052788230.116907</v>
      </c>
      <c r="O2" s="3">
        <f>'Poland Veh Usage'!$C30*('Scaling Factors'!T4/'Scaling Factors'!$F4)*miles_per_km</f>
        <v>13267235043.1096</v>
      </c>
      <c r="P2" s="3">
        <f>'Poland Veh Usage'!$C30*('Scaling Factors'!U4/'Scaling Factors'!$F4)*miles_per_km</f>
        <v>13478945136.449732</v>
      </c>
      <c r="Q2" s="3">
        <f>'Poland Veh Usage'!$C30*('Scaling Factors'!V4/'Scaling Factors'!$F4)*miles_per_km</f>
        <v>13687764385.536034</v>
      </c>
      <c r="R2" s="3">
        <f>'Poland Veh Usage'!$C30*('Scaling Factors'!W4/'Scaling Factors'!$F4)*miles_per_km</f>
        <v>13893427719.390976</v>
      </c>
      <c r="S2" s="3">
        <f>'Poland Veh Usage'!$C30*('Scaling Factors'!X4/'Scaling Factors'!$F4)*miles_per_km</f>
        <v>14095592482.120214</v>
      </c>
      <c r="T2" s="3">
        <f>'Poland Veh Usage'!$C30*('Scaling Factors'!Y4/'Scaling Factors'!$F4)*miles_per_km</f>
        <v>14293801121.877659</v>
      </c>
      <c r="U2" s="3">
        <f>'Poland Veh Usage'!$C30*('Scaling Factors'!Z4/'Scaling Factors'!$F4)*miles_per_km</f>
        <v>14487425854.672504</v>
      </c>
      <c r="V2" s="3">
        <f>'Poland Veh Usage'!$C30*('Scaling Factors'!AA4/'Scaling Factors'!$F4)*miles_per_km</f>
        <v>14675893424.208334</v>
      </c>
      <c r="W2" s="3">
        <f>'Poland Veh Usage'!$C30*('Scaling Factors'!AB4/'Scaling Factors'!$F4)*miles_per_km</f>
        <v>14858781080.626062</v>
      </c>
      <c r="X2" s="3">
        <f>'Poland Veh Usage'!$C30*('Scaling Factors'!AC4/'Scaling Factors'!$F4)*miles_per_km</f>
        <v>15035862515.679319</v>
      </c>
      <c r="Y2" s="3">
        <f>'Poland Veh Usage'!$C30*('Scaling Factors'!AD4/'Scaling Factors'!$F4)*miles_per_km</f>
        <v>15207118967.220999</v>
      </c>
      <c r="Z2" s="3">
        <f>'Poland Veh Usage'!$C30*('Scaling Factors'!AE4/'Scaling Factors'!$F4)*miles_per_km</f>
        <v>15372648542.385363</v>
      </c>
      <c r="AA2" s="3">
        <f>'Poland Veh Usage'!$C30*('Scaling Factors'!AF4/'Scaling Factors'!$F4)*miles_per_km</f>
        <v>15532605869.185373</v>
      </c>
      <c r="AB2" s="3">
        <f>'Poland Veh Usage'!$C30*('Scaling Factors'!AG4/'Scaling Factors'!$F4)*miles_per_km</f>
        <v>15687117866.301994</v>
      </c>
      <c r="AC2" s="3">
        <f>'Poland Veh Usage'!$C30*('Scaling Factors'!AH4/'Scaling Factors'!$F4)*miles_per_km</f>
        <v>15836035437.604208</v>
      </c>
      <c r="AD2" s="3">
        <f>'Poland Veh Usage'!$C30*('Scaling Factors'!AI4/'Scaling Factors'!$F4)*miles_per_km</f>
        <v>15978992194.728582</v>
      </c>
      <c r="AE2" s="3">
        <f>'Poland Veh Usage'!$C30*('Scaling Factors'!AJ4/'Scaling Factors'!$F4)*miles_per_km</f>
        <v>16115606677.191416</v>
      </c>
      <c r="AF2" s="3">
        <f>'Poland Veh Usage'!$C30*('Scaling Factors'!AK4/'Scaling Factors'!$F4)*miles_per_km</f>
        <v>16245608942.834141</v>
      </c>
      <c r="AG2" s="3">
        <f>'Poland Veh Usage'!$C30*('Scaling Factors'!AL4/'Scaling Factors'!$F4)*miles_per_km</f>
        <v>16369016470.03587</v>
      </c>
      <c r="AH2" s="3">
        <f>'Poland Veh Usage'!$C30*('Scaling Factors'!AM4/'Scaling Factors'!$F4)*miles_per_km</f>
        <v>16486232271.907686</v>
      </c>
      <c r="AI2" s="3">
        <f>'Poland Veh Usage'!$C30*('Scaling Factors'!AN4/'Scaling Factors'!$F4)*miles_per_km</f>
        <v>16597826147.43359</v>
      </c>
      <c r="AJ2" s="3">
        <f>'Poland Veh Usage'!$C30*('Scaling Factors'!AO4/'Scaling Factors'!$F4)*miles_per_km</f>
        <v>16704482175.675131</v>
      </c>
      <c r="AK2" s="3">
        <f>'Poland Veh Usage'!$C30*('Scaling Factors'!AP4/'Scaling Factors'!$F4)*miles_per_km</f>
        <v>16806942868.399818</v>
      </c>
    </row>
    <row r="3" spans="1:37">
      <c r="A3" s="1" t="s">
        <v>10</v>
      </c>
      <c r="B3" s="3">
        <f>'Poland Veh Usage'!$C34*('Scaling Factors'!G4/'Scaling Factors'!$F4)*miles_per_km</f>
        <v>344123935336.49335</v>
      </c>
      <c r="C3" s="3">
        <f>'Poland Veh Usage'!$C34*('Scaling Factors'!H4/'Scaling Factors'!$F4)*miles_per_km</f>
        <v>354082669662.18005</v>
      </c>
      <c r="D3" s="3">
        <f>'Poland Veh Usage'!$C34*('Scaling Factors'!I4/'Scaling Factors'!$F4)*miles_per_km</f>
        <v>363708817782.28015</v>
      </c>
      <c r="E3" s="3">
        <f>'Poland Veh Usage'!$C34*('Scaling Factors'!J4/'Scaling Factors'!$F4)*miles_per_km</f>
        <v>373132909166.09729</v>
      </c>
      <c r="F3" s="3">
        <f>'Poland Veh Usage'!$C34*('Scaling Factors'!K4/'Scaling Factors'!$F4)*miles_per_km</f>
        <v>382349063499.6734</v>
      </c>
      <c r="G3" s="3">
        <f>'Poland Veh Usage'!$C34*('Scaling Factors'!L4/'Scaling Factors'!$F4)*miles_per_km</f>
        <v>391324349560.08398</v>
      </c>
      <c r="H3" s="3">
        <f>'Poland Veh Usage'!$C34*('Scaling Factors'!M4/'Scaling Factors'!$F4)*miles_per_km</f>
        <v>400033553064.3512</v>
      </c>
      <c r="I3" s="3">
        <f>'Poland Veh Usage'!$C34*('Scaling Factors'!N4/'Scaling Factors'!$F4)*miles_per_km</f>
        <v>408469370294.93134</v>
      </c>
      <c r="J3" s="3">
        <f>'Poland Veh Usage'!$C34*('Scaling Factors'!O4/'Scaling Factors'!$F4)*miles_per_km</f>
        <v>416641638120.65448</v>
      </c>
      <c r="K3" s="3">
        <f>'Poland Veh Usage'!$C34*('Scaling Factors'!P4/'Scaling Factors'!$F4)*miles_per_km</f>
        <v>424577058696.97992</v>
      </c>
      <c r="L3" s="3">
        <f>'Poland Veh Usage'!$C34*('Scaling Factors'!Q4/'Scaling Factors'!$F4)*miles_per_km</f>
        <v>432310439067.74182</v>
      </c>
      <c r="M3" s="3">
        <f>'Poland Veh Usage'!$C34*('Scaling Factors'!R4/'Scaling Factors'!$F4)*miles_per_km</f>
        <v>439881539458.38904</v>
      </c>
      <c r="N3" s="3">
        <f>'Poland Veh Usage'!$C34*('Scaling Factors'!S4/'Scaling Factors'!$F4)*miles_per_km</f>
        <v>447329059839.43781</v>
      </c>
      <c r="O3" s="3">
        <f>'Poland Veh Usage'!$C34*('Scaling Factors'!T4/'Scaling Factors'!$F4)*miles_per_km</f>
        <v>454678316530.83557</v>
      </c>
      <c r="P3" s="3">
        <f>'Poland Veh Usage'!$C34*('Scaling Factors'!U4/'Scaling Factors'!$F4)*miles_per_km</f>
        <v>461933783741.57678</v>
      </c>
      <c r="Q3" s="3">
        <f>'Poland Veh Usage'!$C34*('Scaling Factors'!V4/'Scaling Factors'!$F4)*miles_per_km</f>
        <v>469090179503.41284</v>
      </c>
      <c r="R3" s="3">
        <f>'Poland Veh Usage'!$C34*('Scaling Factors'!W4/'Scaling Factors'!$F4)*miles_per_km</f>
        <v>476138419630.7218</v>
      </c>
      <c r="S3" s="3">
        <f>'Poland Veh Usage'!$C34*('Scaling Factors'!X4/'Scaling Factors'!$F4)*miles_per_km</f>
        <v>483066761043.30005</v>
      </c>
      <c r="T3" s="3">
        <f>'Poland Veh Usage'!$C34*('Scaling Factors'!Y4/'Scaling Factors'!$F4)*miles_per_km</f>
        <v>489859523088.59045</v>
      </c>
      <c r="U3" s="3">
        <f>'Poland Veh Usage'!$C34*('Scaling Factors'!Z4/'Scaling Factors'!$F4)*miles_per_km</f>
        <v>496495191127.92444</v>
      </c>
      <c r="V3" s="3">
        <f>'Poland Veh Usage'!$C34*('Scaling Factors'!AA4/'Scaling Factors'!$F4)*miles_per_km</f>
        <v>502954119228.52466</v>
      </c>
      <c r="W3" s="3">
        <f>'Poland Veh Usage'!$C34*('Scaling Factors'!AB4/'Scaling Factors'!$F4)*miles_per_km</f>
        <v>509221819428.61035</v>
      </c>
      <c r="X3" s="3">
        <f>'Poland Veh Usage'!$C34*('Scaling Factors'!AC4/'Scaling Factors'!$F4)*miles_per_km</f>
        <v>515290535971.07446</v>
      </c>
      <c r="Y3" s="3">
        <f>'Poland Veh Usage'!$C34*('Scaling Factors'!AD4/'Scaling Factors'!$F4)*miles_per_km</f>
        <v>521159625862.7514</v>
      </c>
      <c r="Z3" s="3">
        <f>'Poland Veh Usage'!$C34*('Scaling Factors'!AE4/'Scaling Factors'!$F4)*miles_per_km</f>
        <v>526832451310.34796</v>
      </c>
      <c r="AA3" s="3">
        <f>'Poland Veh Usage'!$C34*('Scaling Factors'!AF4/'Scaling Factors'!$F4)*miles_per_km</f>
        <v>532314311534.4173</v>
      </c>
      <c r="AB3" s="3">
        <f>'Poland Veh Usage'!$C34*('Scaling Factors'!AG4/'Scaling Factors'!$F4)*miles_per_km</f>
        <v>537609556135.46094</v>
      </c>
      <c r="AC3" s="3">
        <f>'Poland Veh Usage'!$C34*('Scaling Factors'!AH4/'Scaling Factors'!$F4)*miles_per_km</f>
        <v>542713075474.76105</v>
      </c>
      <c r="AD3" s="3">
        <f>'Poland Veh Usage'!$C34*('Scaling Factors'!AI4/'Scaling Factors'!$F4)*miles_per_km</f>
        <v>547612313142.2038</v>
      </c>
      <c r="AE3" s="3">
        <f>'Poland Veh Usage'!$C34*('Scaling Factors'!AJ4/'Scaling Factors'!$F4)*miles_per_km</f>
        <v>552294196194.55786</v>
      </c>
      <c r="AF3" s="3">
        <f>'Poland Veh Usage'!$C34*('Scaling Factors'!AK4/'Scaling Factors'!$F4)*miles_per_km</f>
        <v>556749473507.09229</v>
      </c>
      <c r="AG3" s="3">
        <f>'Poland Veh Usage'!$C34*('Scaling Factors'!AL4/'Scaling Factors'!$F4)*miles_per_km</f>
        <v>560978744077.25964</v>
      </c>
      <c r="AH3" s="3">
        <f>'Poland Veh Usage'!$C34*('Scaling Factors'!AM4/'Scaling Factors'!$F4)*miles_per_km</f>
        <v>564995819473.35498</v>
      </c>
      <c r="AI3" s="3">
        <f>'Poland Veh Usage'!$C34*('Scaling Factors'!AN4/'Scaling Factors'!$F4)*miles_per_km</f>
        <v>568820227143.40845</v>
      </c>
      <c r="AJ3" s="3">
        <f>'Poland Veh Usage'!$C34*('Scaling Factors'!AO4/'Scaling Factors'!$F4)*miles_per_km</f>
        <v>572475411001.32263</v>
      </c>
      <c r="AK3" s="3">
        <f>'Poland Veh Usage'!$C34*('Scaling Factors'!AP4/'Scaling Factors'!$F4)*miles_per_km</f>
        <v>575986817494.63257</v>
      </c>
    </row>
    <row r="4" spans="1:37">
      <c r="A4" s="1" t="s">
        <v>11</v>
      </c>
      <c r="B4" s="3">
        <f>'Poland Veh Usage'!$C36*('Scaling Factors'!G4/'Scaling Factors'!$G4)*miles_per_km</f>
        <v>96852476.399000004</v>
      </c>
      <c r="C4" s="3">
        <f>'Poland Veh Usage'!$C36*('Scaling Factors'!H4/'Scaling Factors'!$G4)*miles_per_km</f>
        <v>99655327.297178149</v>
      </c>
      <c r="D4" s="3">
        <f>'Poland Veh Usage'!$C36*('Scaling Factors'!I4/'Scaling Factors'!$G4)*miles_per_km</f>
        <v>102364572.97258757</v>
      </c>
      <c r="E4" s="3">
        <f>'Poland Veh Usage'!$C36*('Scaling Factors'!J4/'Scaling Factors'!$G4)*miles_per_km</f>
        <v>105016950.48721948</v>
      </c>
      <c r="F4" s="3">
        <f>'Poland Veh Usage'!$C36*('Scaling Factors'!K4/'Scaling Factors'!$G4)*miles_per_km</f>
        <v>107610804.84730464</v>
      </c>
      <c r="G4" s="3">
        <f>'Poland Veh Usage'!$C36*('Scaling Factors'!L4/'Scaling Factors'!$G4)*miles_per_km</f>
        <v>110136867.67548366</v>
      </c>
      <c r="H4" s="3">
        <f>'Poland Veh Usage'!$C36*('Scaling Factors'!M4/'Scaling Factors'!$G4)*miles_per_km</f>
        <v>112588042.50011861</v>
      </c>
      <c r="I4" s="3">
        <f>'Poland Veh Usage'!$C36*('Scaling Factors'!N4/'Scaling Factors'!$G4)*miles_per_km</f>
        <v>114962273.71548621</v>
      </c>
      <c r="J4" s="3">
        <f>'Poland Veh Usage'!$C36*('Scaling Factors'!O4/'Scaling Factors'!$G4)*miles_per_km</f>
        <v>117262329.87386766</v>
      </c>
      <c r="K4" s="3">
        <f>'Poland Veh Usage'!$C36*('Scaling Factors'!P4/'Scaling Factors'!$G4)*miles_per_km</f>
        <v>119495726.20339987</v>
      </c>
      <c r="L4" s="3">
        <f>'Poland Veh Usage'!$C36*('Scaling Factors'!Q4/'Scaling Factors'!$G4)*miles_per_km</f>
        <v>121672259.02466764</v>
      </c>
      <c r="M4" s="3">
        <f>'Poland Veh Usage'!$C36*('Scaling Factors'!R4/'Scaling Factors'!$G4)*miles_per_km</f>
        <v>123803118.71387407</v>
      </c>
      <c r="N4" s="3">
        <f>'Poland Veh Usage'!$C36*('Scaling Factors'!S4/'Scaling Factors'!$G4)*miles_per_km</f>
        <v>125899197.24218474</v>
      </c>
      <c r="O4" s="3">
        <f>'Poland Veh Usage'!$C36*('Scaling Factors'!T4/'Scaling Factors'!$G4)*miles_per_km</f>
        <v>127967619.79918529</v>
      </c>
      <c r="P4" s="3">
        <f>'Poland Veh Usage'!$C36*('Scaling Factors'!U4/'Scaling Factors'!$G4)*miles_per_km</f>
        <v>130009645.63532743</v>
      </c>
      <c r="Q4" s="3">
        <f>'Poland Veh Usage'!$C36*('Scaling Factors'!V4/'Scaling Factors'!$G4)*miles_per_km</f>
        <v>132023788.15914629</v>
      </c>
      <c r="R4" s="3">
        <f>'Poland Veh Usage'!$C36*('Scaling Factors'!W4/'Scaling Factors'!$G4)*miles_per_km</f>
        <v>134007490.65841354</v>
      </c>
      <c r="S4" s="3">
        <f>'Poland Veh Usage'!$C36*('Scaling Factors'!X4/'Scaling Factors'!$G4)*miles_per_km</f>
        <v>135957448.08433279</v>
      </c>
      <c r="T4" s="3">
        <f>'Poland Veh Usage'!$C36*('Scaling Factors'!Y4/'Scaling Factors'!$G4)*miles_per_km</f>
        <v>137869247.17215911</v>
      </c>
      <c r="U4" s="3">
        <f>'Poland Veh Usage'!$C36*('Scaling Factors'!Z4/'Scaling Factors'!$G4)*miles_per_km</f>
        <v>139736832.70218843</v>
      </c>
      <c r="V4" s="3">
        <f>'Poland Veh Usage'!$C36*('Scaling Factors'!AA4/'Scaling Factors'!$G4)*miles_per_km</f>
        <v>141554675.39544526</v>
      </c>
      <c r="W4" s="3">
        <f>'Poland Veh Usage'!$C36*('Scaling Factors'!AB4/'Scaling Factors'!$G4)*miles_per_km</f>
        <v>143318697.6658265</v>
      </c>
      <c r="X4" s="3">
        <f>'Poland Veh Usage'!$C36*('Scaling Factors'!AC4/'Scaling Factors'!$G4)*miles_per_km</f>
        <v>145026716.68265685</v>
      </c>
      <c r="Y4" s="3">
        <f>'Poland Veh Usage'!$C36*('Scaling Factors'!AD4/'Scaling Factors'!$G4)*miles_per_km</f>
        <v>146678551.47776175</v>
      </c>
      <c r="Z4" s="3">
        <f>'Poland Veh Usage'!$C36*('Scaling Factors'!AE4/'Scaling Factors'!$G4)*miles_per_km</f>
        <v>148275148.33244362</v>
      </c>
      <c r="AA4" s="3">
        <f>'Poland Veh Usage'!$C36*('Scaling Factors'!AF4/'Scaling Factors'!$G4)*miles_per_km</f>
        <v>149817998.69376805</v>
      </c>
      <c r="AB4" s="3">
        <f>'Poland Veh Usage'!$C36*('Scaling Factors'!AG4/'Scaling Factors'!$G4)*miles_per_km</f>
        <v>151308326.74156287</v>
      </c>
      <c r="AC4" s="3">
        <f>'Poland Veh Usage'!$C36*('Scaling Factors'!AH4/'Scaling Factors'!$G4)*miles_per_km</f>
        <v>152744694.38590613</v>
      </c>
      <c r="AD4" s="3">
        <f>'Poland Veh Usage'!$C36*('Scaling Factors'!AI4/'Scaling Factors'!$G4)*miles_per_km</f>
        <v>154123567.66914666</v>
      </c>
      <c r="AE4" s="3">
        <f>'Poland Veh Usage'!$C36*('Scaling Factors'!AJ4/'Scaling Factors'!$G4)*miles_per_km</f>
        <v>155441267.25719655</v>
      </c>
      <c r="AF4" s="3">
        <f>'Poland Veh Usage'!$C36*('Scaling Factors'!AK4/'Scaling Factors'!$G4)*miles_per_km</f>
        <v>156695189.45339981</v>
      </c>
      <c r="AG4" s="3">
        <f>'Poland Veh Usage'!$C36*('Scaling Factors'!AL4/'Scaling Factors'!$G4)*miles_per_km</f>
        <v>157885502.84349161</v>
      </c>
      <c r="AH4" s="3">
        <f>'Poland Veh Usage'!$C36*('Scaling Factors'!AM4/'Scaling Factors'!$G4)*miles_per_km</f>
        <v>159016094.64499733</v>
      </c>
      <c r="AI4" s="3">
        <f>'Poland Veh Usage'!$C36*('Scaling Factors'!AN4/'Scaling Factors'!$G4)*miles_per_km</f>
        <v>160092460.78977543</v>
      </c>
      <c r="AJ4" s="3">
        <f>'Poland Veh Usage'!$C36*('Scaling Factors'!AO4/'Scaling Factors'!$G4)*miles_per_km</f>
        <v>161121199.48528782</v>
      </c>
      <c r="AK4" s="3">
        <f>'Poland Veh Usage'!$C36*('Scaling Factors'!AP4/'Scaling Factors'!$G4)*miles_per_km</f>
        <v>162109472.54507381</v>
      </c>
    </row>
    <row r="5" spans="1:37">
      <c r="A5" s="1" t="s">
        <v>12</v>
      </c>
      <c r="B5" s="3">
        <f>'Poland Veh Usage'!$C38*('Scaling Factors'!G4/'Scaling Factors'!$G4)*miles_per_km</f>
        <v>31443174575.900002</v>
      </c>
      <c r="C5" s="3">
        <f>'Poland Veh Usage'!$C38*('Scaling Factors'!H4/'Scaling Factors'!$G4)*miles_per_km</f>
        <v>32353120644.171551</v>
      </c>
      <c r="D5" s="3">
        <f>'Poland Veh Usage'!$C38*('Scaling Factors'!I4/'Scaling Factors'!$G4)*miles_per_km</f>
        <v>33232677759.365562</v>
      </c>
      <c r="E5" s="3">
        <f>'Poland Veh Usage'!$C38*('Scaling Factors'!J4/'Scaling Factors'!$G4)*miles_per_km</f>
        <v>34093772615.527905</v>
      </c>
      <c r="F5" s="3">
        <f>'Poland Veh Usage'!$C38*('Scaling Factors'!K4/'Scaling Factors'!$G4)*miles_per_km</f>
        <v>34935867918.621872</v>
      </c>
      <c r="G5" s="3">
        <f>'Poland Veh Usage'!$C38*('Scaling Factors'!L4/'Scaling Factors'!$G4)*miles_per_km</f>
        <v>35755954688.204399</v>
      </c>
      <c r="H5" s="3">
        <f>'Poland Veh Usage'!$C38*('Scaling Factors'!M4/'Scaling Factors'!$G4)*miles_per_km</f>
        <v>36551729053.431099</v>
      </c>
      <c r="I5" s="3">
        <f>'Poland Veh Usage'!$C38*('Scaling Factors'!N4/'Scaling Factors'!$G4)*miles_per_km</f>
        <v>37322523661.51947</v>
      </c>
      <c r="J5" s="3">
        <f>'Poland Veh Usage'!$C38*('Scaling Factors'!O4/'Scaling Factors'!$G4)*miles_per_km</f>
        <v>38069237323.485352</v>
      </c>
      <c r="K5" s="3">
        <f>'Poland Veh Usage'!$C38*('Scaling Factors'!P4/'Scaling Factors'!$G4)*miles_per_km</f>
        <v>38794309859.548866</v>
      </c>
      <c r="L5" s="3">
        <f>'Poland Veh Usage'!$C38*('Scaling Factors'!Q4/'Scaling Factors'!$G4)*miles_per_km</f>
        <v>39500921647.019958</v>
      </c>
      <c r="M5" s="3">
        <f>'Poland Veh Usage'!$C38*('Scaling Factors'!R4/'Scaling Factors'!$G4)*miles_per_km</f>
        <v>40192705643.625732</v>
      </c>
      <c r="N5" s="3">
        <f>'Poland Veh Usage'!$C38*('Scaling Factors'!S4/'Scaling Factors'!$G4)*miles_per_km</f>
        <v>40873197929.842049</v>
      </c>
      <c r="O5" s="3">
        <f>'Poland Veh Usage'!$C38*('Scaling Factors'!T4/'Scaling Factors'!$G4)*miles_per_km</f>
        <v>41544711699.80043</v>
      </c>
      <c r="P5" s="3">
        <f>'Poland Veh Usage'!$C38*('Scaling Factors'!U4/'Scaling Factors'!$G4)*miles_per_km</f>
        <v>42207655769.395523</v>
      </c>
      <c r="Q5" s="3">
        <f>'Poland Veh Usage'!$C38*('Scaling Factors'!V4/'Scaling Factors'!$G4)*miles_per_km</f>
        <v>42861547516.430237</v>
      </c>
      <c r="R5" s="3">
        <f>'Poland Veh Usage'!$C38*('Scaling Factors'!W4/'Scaling Factors'!$G4)*miles_per_km</f>
        <v>43505556903.801498</v>
      </c>
      <c r="S5" s="3">
        <f>'Poland Veh Usage'!$C38*('Scaling Factors'!X4/'Scaling Factors'!$G4)*miles_per_km</f>
        <v>44138610946.799446</v>
      </c>
      <c r="T5" s="3">
        <f>'Poland Veh Usage'!$C38*('Scaling Factors'!Y4/'Scaling Factors'!$G4)*miles_per_km</f>
        <v>44759276878.199326</v>
      </c>
      <c r="U5" s="3">
        <f>'Poland Veh Usage'!$C38*('Scaling Factors'!Z4/'Scaling Factors'!$G4)*miles_per_km</f>
        <v>45365588869.791756</v>
      </c>
      <c r="V5" s="3">
        <f>'Poland Veh Usage'!$C38*('Scaling Factors'!AA4/'Scaling Factors'!$G4)*miles_per_km</f>
        <v>45955751840.123291</v>
      </c>
      <c r="W5" s="3">
        <f>'Poland Veh Usage'!$C38*('Scaling Factors'!AB4/'Scaling Factors'!$G4)*miles_per_km</f>
        <v>46528442000.102989</v>
      </c>
      <c r="X5" s="3">
        <f>'Poland Veh Usage'!$C38*('Scaling Factors'!AC4/'Scaling Factors'!$G4)*miles_per_km</f>
        <v>47082950693.343872</v>
      </c>
      <c r="Y5" s="3">
        <f>'Poland Veh Usage'!$C38*('Scaling Factors'!AD4/'Scaling Factors'!$G4)*miles_per_km</f>
        <v>47619219168.494247</v>
      </c>
      <c r="Z5" s="3">
        <f>'Poland Veh Usage'!$C38*('Scaling Factors'!AE4/'Scaling Factors'!$G4)*miles_per_km</f>
        <v>48137554635.95591</v>
      </c>
      <c r="AA5" s="3">
        <f>'Poland Veh Usage'!$C38*('Scaling Factors'!AF4/'Scaling Factors'!$G4)*miles_per_km</f>
        <v>48638441294.297623</v>
      </c>
      <c r="AB5" s="3">
        <f>'Poland Veh Usage'!$C38*('Scaling Factors'!AG4/'Scaling Factors'!$G4)*miles_per_km</f>
        <v>49122276573.729431</v>
      </c>
      <c r="AC5" s="3">
        <f>'Poland Veh Usage'!$C38*('Scaling Factors'!AH4/'Scaling Factors'!$G4)*miles_per_km</f>
        <v>49588593598.089226</v>
      </c>
      <c r="AD5" s="3">
        <f>'Poland Veh Usage'!$C38*('Scaling Factors'!AI4/'Scaling Factors'!$G4)*miles_per_km</f>
        <v>50036245067.364662</v>
      </c>
      <c r="AE5" s="3">
        <f>'Poland Veh Usage'!$C38*('Scaling Factors'!AJ4/'Scaling Factors'!$G4)*miles_per_km</f>
        <v>50464036485.055992</v>
      </c>
      <c r="AF5" s="3">
        <f>'Poland Veh Usage'!$C38*('Scaling Factors'!AK4/'Scaling Factors'!$G4)*miles_per_km</f>
        <v>50871122560.556915</v>
      </c>
      <c r="AG5" s="3">
        <f>'Poland Veh Usage'!$C38*('Scaling Factors'!AL4/'Scaling Factors'!$G4)*miles_per_km</f>
        <v>51257558025.257889</v>
      </c>
      <c r="AH5" s="3">
        <f>'Poland Veh Usage'!$C38*('Scaling Factors'!AM4/'Scaling Factors'!$G4)*miles_per_km</f>
        <v>51624604865.055489</v>
      </c>
      <c r="AI5" s="3">
        <f>'Poland Veh Usage'!$C38*('Scaling Factors'!AN4/'Scaling Factors'!$G4)*miles_per_km</f>
        <v>51974047335.255424</v>
      </c>
      <c r="AJ5" s="3">
        <f>'Poland Veh Usage'!$C38*('Scaling Factors'!AO4/'Scaling Factors'!$G4)*miles_per_km</f>
        <v>52308027545.144127</v>
      </c>
      <c r="AK5" s="3">
        <f>'Poland Veh Usage'!$C38*('Scaling Factors'!AP4/'Scaling Factors'!$G4)*miles_per_km</f>
        <v>52628870578.826546</v>
      </c>
    </row>
    <row r="6" spans="1:37">
      <c r="A6" s="1" t="s">
        <v>13</v>
      </c>
      <c r="B6" s="3">
        <f>'Poland Veh Usage'!$C42*('Scaling Factors'!G4/'Scaling Factors'!$G4)*miles_per_km</f>
        <v>21503849576.841999</v>
      </c>
      <c r="C6" s="3">
        <f>'Poland Veh Usage'!$C42*('Scaling Factors'!H4/'Scaling Factors'!$G4)*miles_per_km</f>
        <v>22126157713.315849</v>
      </c>
      <c r="D6" s="3">
        <f>'Poland Veh Usage'!$C42*('Scaling Factors'!I4/'Scaling Factors'!$G4)*miles_per_km</f>
        <v>22727682977.684986</v>
      </c>
      <c r="E6" s="3">
        <f>'Poland Veh Usage'!$C42*('Scaling Factors'!J4/'Scaling Factors'!$G4)*miles_per_km</f>
        <v>23316581983.846401</v>
      </c>
      <c r="F6" s="3">
        <f>'Poland Veh Usage'!$C42*('Scaling Factors'!K4/'Scaling Factors'!$G4)*miles_per_km</f>
        <v>23892487278.758228</v>
      </c>
      <c r="G6" s="3">
        <f>'Poland Veh Usage'!$C42*('Scaling Factors'!L4/'Scaling Factors'!$G4)*miles_per_km</f>
        <v>24453341033.855129</v>
      </c>
      <c r="H6" s="3">
        <f>'Poland Veh Usage'!$C42*('Scaling Factors'!M4/'Scaling Factors'!$G4)*miles_per_km</f>
        <v>24997567641.942528</v>
      </c>
      <c r="I6" s="3">
        <f>'Poland Veh Usage'!$C42*('Scaling Factors'!N4/'Scaling Factors'!$G4)*miles_per_km</f>
        <v>25524710703.371105</v>
      </c>
      <c r="J6" s="3">
        <f>'Poland Veh Usage'!$C42*('Scaling Factors'!O4/'Scaling Factors'!$G4)*miles_per_km</f>
        <v>26035384911.063686</v>
      </c>
      <c r="K6" s="3">
        <f>'Poland Veh Usage'!$C42*('Scaling Factors'!P4/'Scaling Factors'!$G4)*miles_per_km</f>
        <v>26531258847.398342</v>
      </c>
      <c r="L6" s="3">
        <f>'Poland Veh Usage'!$C42*('Scaling Factors'!Q4/'Scaling Factors'!$G4)*miles_per_km</f>
        <v>27014507558.508064</v>
      </c>
      <c r="M6" s="3">
        <f>'Poland Veh Usage'!$C42*('Scaling Factors'!R4/'Scaling Factors'!$G4)*miles_per_km</f>
        <v>27487615608.293819</v>
      </c>
      <c r="N6" s="3">
        <f>'Poland Veh Usage'!$C42*('Scaling Factors'!S4/'Scaling Factors'!$G4)*miles_per_km</f>
        <v>27953001306.728127</v>
      </c>
      <c r="O6" s="3">
        <f>'Poland Veh Usage'!$C42*('Scaling Factors'!T4/'Scaling Factors'!$G4)*miles_per_km</f>
        <v>28412246637.160851</v>
      </c>
      <c r="P6" s="3">
        <f>'Poland Veh Usage'!$C42*('Scaling Factors'!U4/'Scaling Factors'!$G4)*miles_per_km</f>
        <v>28865631186.994404</v>
      </c>
      <c r="Q6" s="3">
        <f>'Poland Veh Usage'!$C42*('Scaling Factors'!V4/'Scaling Factors'!$G4)*miles_per_km</f>
        <v>29312824893.018932</v>
      </c>
      <c r="R6" s="3">
        <f>'Poland Veh Usage'!$C42*('Scaling Factors'!W4/'Scaling Factors'!$G4)*miles_per_km</f>
        <v>29753260096.489777</v>
      </c>
      <c r="S6" s="3">
        <f>'Poland Veh Usage'!$C42*('Scaling Factors'!X4/'Scaling Factors'!$G4)*miles_per_km</f>
        <v>30186202987.856529</v>
      </c>
      <c r="T6" s="3">
        <f>'Poland Veh Usage'!$C42*('Scaling Factors'!Y4/'Scaling Factors'!$G4)*miles_per_km</f>
        <v>30610673703.880322</v>
      </c>
      <c r="U6" s="3">
        <f>'Poland Veh Usage'!$C42*('Scaling Factors'!Z4/'Scaling Factors'!$G4)*miles_per_km</f>
        <v>31025327823.246258</v>
      </c>
      <c r="V6" s="3">
        <f>'Poland Veh Usage'!$C42*('Scaling Factors'!AA4/'Scaling Factors'!$G4)*miles_per_km</f>
        <v>31428937697.599037</v>
      </c>
      <c r="W6" s="3">
        <f>'Poland Veh Usage'!$C42*('Scaling Factors'!AB4/'Scaling Factors'!$G4)*miles_per_km</f>
        <v>31820597993.368923</v>
      </c>
      <c r="X6" s="3">
        <f>'Poland Veh Usage'!$C42*('Scaling Factors'!AC4/'Scaling Factors'!$G4)*miles_per_km</f>
        <v>32199824063.552132</v>
      </c>
      <c r="Y6" s="3">
        <f>'Poland Veh Usage'!$C42*('Scaling Factors'!AD4/'Scaling Factors'!$G4)*miles_per_km</f>
        <v>32566575728.356197</v>
      </c>
      <c r="Z6" s="3">
        <f>'Poland Veh Usage'!$C42*('Scaling Factors'!AE4/'Scaling Factors'!$G4)*miles_per_km</f>
        <v>32921063087.631321</v>
      </c>
      <c r="AA6" s="3">
        <f>'Poland Veh Usage'!$C42*('Scaling Factors'!AF4/'Scaling Factors'!$G4)*miles_per_km</f>
        <v>33263617282.661068</v>
      </c>
      <c r="AB6" s="3">
        <f>'Poland Veh Usage'!$C42*('Scaling Factors'!AG4/'Scaling Factors'!$G4)*miles_per_km</f>
        <v>33594510114.227936</v>
      </c>
      <c r="AC6" s="3">
        <f>'Poland Veh Usage'!$C42*('Scaling Factors'!AH4/'Scaling Factors'!$G4)*miles_per_km</f>
        <v>33913422287.766529</v>
      </c>
      <c r="AD6" s="3">
        <f>'Poland Veh Usage'!$C42*('Scaling Factors'!AI4/'Scaling Factors'!$G4)*miles_per_km</f>
        <v>34219569169.816071</v>
      </c>
      <c r="AE6" s="3">
        <f>'Poland Veh Usage'!$C42*('Scaling Factors'!AJ4/'Scaling Factors'!$G4)*miles_per_km</f>
        <v>34512133849.444481</v>
      </c>
      <c r="AF6" s="3">
        <f>'Poland Veh Usage'!$C42*('Scaling Factors'!AK4/'Scaling Factors'!$G4)*miles_per_km</f>
        <v>34790538236.102959</v>
      </c>
      <c r="AG6" s="3">
        <f>'Poland Veh Usage'!$C42*('Scaling Factors'!AL4/'Scaling Factors'!$G4)*miles_per_km</f>
        <v>35054819760.350067</v>
      </c>
      <c r="AH6" s="3">
        <f>'Poland Veh Usage'!$C42*('Scaling Factors'!AM4/'Scaling Factors'!$G4)*miles_per_km</f>
        <v>35305841488.821228</v>
      </c>
      <c r="AI6" s="3">
        <f>'Poland Veh Usage'!$C42*('Scaling Factors'!AN4/'Scaling Factors'!$G4)*miles_per_km</f>
        <v>35544823665.916634</v>
      </c>
      <c r="AJ6" s="3">
        <f>'Poland Veh Usage'!$C42*('Scaling Factors'!AO4/'Scaling Factors'!$G4)*miles_per_km</f>
        <v>35773231270.808838</v>
      </c>
      <c r="AK6" s="3">
        <f>'Poland Veh Usage'!$C42*('Scaling Factors'!AP4/'Scaling Factors'!$G4)*miles_per_km</f>
        <v>35992654418.348541</v>
      </c>
    </row>
    <row r="7" spans="1:37">
      <c r="A7" s="1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ref="AB7" si="0">TREND($R7:$AA7,$R$1:$AA$1,AB$1)</f>
        <v>0</v>
      </c>
      <c r="AC7">
        <f t="shared" ref="AC7:AK7" si="1">TREND($R7:$AA7,$R$1:$AA$1,AC$1)</f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>
      <c r="B8" s="31"/>
    </row>
    <row r="9" spans="1:37">
      <c r="B9" s="31"/>
    </row>
    <row r="10" spans="1:37">
      <c r="B10" s="31"/>
    </row>
    <row r="11" spans="1:37">
      <c r="B11" s="31"/>
    </row>
    <row r="12" spans="1:37">
      <c r="B1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About</vt:lpstr>
      <vt:lpstr>Poland Veh Usage</vt:lpstr>
      <vt:lpstr>Scaling Factors</vt:lpstr>
      <vt:lpstr>Poland Road Veh Efficiency</vt:lpstr>
      <vt:lpstr>Efficiency Projections</vt:lpstr>
      <vt:lpstr>VFP-BCDT-passengers</vt:lpstr>
      <vt:lpstr>VFP-BNCDTfVwSD-passengers</vt:lpstr>
      <vt:lpstr>VFP-BNVFE-passengers</vt:lpstr>
      <vt:lpstr>VFP-BCDT-freight</vt:lpstr>
      <vt:lpstr>VFP-BNCDTfVwSD-freight</vt:lpstr>
      <vt:lpstr>VFP-BNVFE-freight</vt:lpstr>
      <vt:lpstr>BTU_per_gal_diesel</vt:lpstr>
      <vt:lpstr>BTU_per_gal_gasoline</vt:lpstr>
      <vt:lpstr>liters_per_gal</vt:lpstr>
      <vt:lpstr>miles_per_km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2014-04-07T20:02:31Z</dcterms:created>
  <dcterms:modified xsi:type="dcterms:W3CDTF">2016-11-16T15:43:02Z</dcterms:modified>
</cp:coreProperties>
</file>