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rvis\Dropbox (Energy Innovation)\My Documents\Energy Policy Solutions\Saudi Arabia\Saudi Arabia Input Data - Robbie\bldgs\BASoBC\"/>
    </mc:Choice>
  </mc:AlternateContent>
  <bookViews>
    <workbookView xWindow="480" yWindow="80" windowWidth="23000" windowHeight="9990" firstSheet="13" activeTab="9"/>
  </bookViews>
  <sheets>
    <sheet name="About" sheetId="3" r:id="rId1"/>
    <sheet name="USA Commercial Spend" sheetId="1" r:id="rId2"/>
    <sheet name="USA Residential Spend" sheetId="2" r:id="rId3"/>
    <sheet name="RECS HC2.1" sheetId="19" r:id="rId4"/>
    <sheet name="Res Ene. Cons. by End Use" sheetId="21" r:id="rId5"/>
    <sheet name="Comm Ene. Cons. by End Use" sheetId="23" r:id="rId6"/>
    <sheet name="USA Calculations" sheetId="5" r:id="rId7"/>
    <sheet name="Riyadh Building Data" sheetId="24" r:id="rId8"/>
    <sheet name="Riyadh Population Data" sheetId="26" r:id="rId9"/>
    <sheet name="Scaled Building Data" sheetId="25" r:id="rId10"/>
    <sheet name="Energy Intensity" sheetId="28" r:id="rId11"/>
    <sheet name="KSA Scaling Factors" sheetId="27" r:id="rId12"/>
    <sheet name="BCEU - Calculations Tab" sheetId="30" r:id="rId13"/>
    <sheet name="KSA Calculations" sheetId="22" r:id="rId14"/>
    <sheet name="Aggregated Data" sheetId="31" r:id="rId15"/>
    <sheet name="BASoBC-urban-residential" sheetId="17" r:id="rId16"/>
    <sheet name="BASoBC-rural-residential" sheetId="20" r:id="rId17"/>
    <sheet name="BASoBC-commercial" sheetId="18" r:id="rId18"/>
  </sheets>
  <calcPr calcId="162913"/>
</workbook>
</file>

<file path=xl/calcChain.xml><?xml version="1.0" encoding="utf-8"?>
<calcChain xmlns="http://schemas.openxmlformats.org/spreadsheetml/2006/main">
  <c r="AL4" i="18" l="1"/>
  <c r="AK4" i="18"/>
  <c r="AJ4" i="18"/>
  <c r="AI4" i="18"/>
  <c r="AH4"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H3" i="26"/>
  <c r="H4" i="26"/>
  <c r="H5" i="26"/>
  <c r="W14" i="31" s="1" a="1"/>
  <c r="W14" i="31" s="1"/>
  <c r="W4" i="17" s="1"/>
  <c r="H6" i="26"/>
  <c r="D23" i="31" s="1" a="1"/>
  <c r="D23" i="31" s="1"/>
  <c r="D4" i="20" s="1"/>
  <c r="H7" i="26"/>
  <c r="H8" i="26"/>
  <c r="H9" i="26"/>
  <c r="H10" i="26"/>
  <c r="H11" i="26"/>
  <c r="H12" i="26"/>
  <c r="H13" i="26"/>
  <c r="H14" i="26"/>
  <c r="H2" i="26"/>
  <c r="AJ23" i="31" s="1" a="1"/>
  <c r="AJ23" i="31" s="1"/>
  <c r="AJ4" i="20" s="1"/>
  <c r="D32" i="31"/>
  <c r="E32" i="31"/>
  <c r="F32" i="31" s="1"/>
  <c r="G32" i="31" s="1"/>
  <c r="H32" i="31" s="1"/>
  <c r="I32" i="31" s="1"/>
  <c r="J32" i="31" s="1"/>
  <c r="K32" i="31" s="1"/>
  <c r="L32" i="31" s="1"/>
  <c r="M32" i="31" s="1"/>
  <c r="N32" i="31" s="1"/>
  <c r="O32" i="31" s="1"/>
  <c r="P32" i="31" s="1"/>
  <c r="Q32" i="31" s="1"/>
  <c r="R32" i="31" s="1"/>
  <c r="S32" i="31" s="1"/>
  <c r="T32" i="31" s="1"/>
  <c r="U32" i="31" s="1"/>
  <c r="V32" i="31" s="1"/>
  <c r="W32" i="31" s="1"/>
  <c r="X32" i="31" s="1"/>
  <c r="Y32" i="31" s="1"/>
  <c r="Z32" i="31" s="1"/>
  <c r="AA32" i="31" s="1"/>
  <c r="AB32" i="31" s="1"/>
  <c r="AC32" i="31" s="1"/>
  <c r="AD32" i="31" s="1"/>
  <c r="AE32" i="31" s="1"/>
  <c r="AF32" i="31" s="1"/>
  <c r="AG32" i="31" s="1"/>
  <c r="AH32" i="31" s="1"/>
  <c r="AI32" i="31" s="1"/>
  <c r="AJ32" i="31" s="1"/>
  <c r="AK32" i="31" s="1"/>
  <c r="AL32" i="31" s="1"/>
  <c r="C32" i="31"/>
  <c r="D5" i="31"/>
  <c r="E5" i="31"/>
  <c r="F5" i="31" s="1"/>
  <c r="C5" i="31"/>
  <c r="B32" i="31"/>
  <c r="B5" i="31"/>
  <c r="B3" i="5"/>
  <c r="B21" i="22"/>
  <c r="B22" i="22"/>
  <c r="B23" i="22"/>
  <c r="B24" i="22"/>
  <c r="B25" i="22"/>
  <c r="B26" i="22"/>
  <c r="B27" i="22"/>
  <c r="B28" i="22"/>
  <c r="B29" i="22"/>
  <c r="B20" i="22"/>
  <c r="B4" i="22"/>
  <c r="B5" i="22"/>
  <c r="B6" i="22"/>
  <c r="B7" i="22"/>
  <c r="B8" i="22"/>
  <c r="B9" i="22"/>
  <c r="B10" i="22"/>
  <c r="B11" i="22"/>
  <c r="B12" i="22"/>
  <c r="B13" i="22"/>
  <c r="B14" i="22"/>
  <c r="B15" i="22"/>
  <c r="B16" i="22"/>
  <c r="B3" i="22"/>
  <c r="AH14" i="31" l="1" a="1"/>
  <c r="AH14" i="31" s="1"/>
  <c r="AH4" i="17" s="1"/>
  <c r="AD23" i="31" a="1"/>
  <c r="AD23" i="31" s="1"/>
  <c r="AD4" i="20" s="1"/>
  <c r="B14" i="31" a="1"/>
  <c r="B14" i="31" s="1"/>
  <c r="B4" i="17" s="1"/>
  <c r="AI14" i="31" a="1"/>
  <c r="AI14" i="31" s="1"/>
  <c r="AI4" i="17" s="1"/>
  <c r="AC14" i="31" a="1"/>
  <c r="AC14" i="31" s="1"/>
  <c r="AC4" i="17" s="1"/>
  <c r="L14" i="31" a="1"/>
  <c r="L14" i="31" s="1"/>
  <c r="L4" i="17" s="1"/>
  <c r="T14" i="31" a="1"/>
  <c r="T14" i="31" s="1"/>
  <c r="T4" i="17" s="1"/>
  <c r="E23" i="31" a="1"/>
  <c r="E23" i="31" s="1"/>
  <c r="E4" i="20" s="1"/>
  <c r="K23" i="31" a="1"/>
  <c r="K23" i="31" s="1"/>
  <c r="K4" i="20" s="1"/>
  <c r="R23" i="31" a="1"/>
  <c r="R23" i="31" s="1"/>
  <c r="R4" i="20" s="1"/>
  <c r="X23" i="31" a="1"/>
  <c r="X23" i="31" s="1"/>
  <c r="X4" i="20" s="1"/>
  <c r="AK23" i="31" a="1"/>
  <c r="AK23" i="31" s="1"/>
  <c r="AK4" i="20" s="1"/>
  <c r="H14" i="31" a="1"/>
  <c r="H14" i="31" s="1"/>
  <c r="H4" i="17" s="1"/>
  <c r="U14" i="31" a="1"/>
  <c r="U14" i="31" s="1"/>
  <c r="U4" i="17" s="1"/>
  <c r="F23" i="31" a="1"/>
  <c r="F23" i="31" s="1"/>
  <c r="F4" i="20" s="1"/>
  <c r="L23" i="31" a="1"/>
  <c r="L23" i="31" s="1"/>
  <c r="L4" i="20" s="1"/>
  <c r="Y23" i="31" a="1"/>
  <c r="Y23" i="31" s="1"/>
  <c r="Y4" i="20" s="1"/>
  <c r="AE23" i="31" a="1"/>
  <c r="AE23" i="31" s="1"/>
  <c r="AE4" i="20" s="1"/>
  <c r="AL23" i="31" a="1"/>
  <c r="AL23" i="31" s="1"/>
  <c r="AL4" i="20" s="1"/>
  <c r="I14" i="31" a="1"/>
  <c r="I14" i="31" s="1"/>
  <c r="I4" i="17" s="1"/>
  <c r="O14" i="31" a="1"/>
  <c r="O14" i="31" s="1"/>
  <c r="O4" i="17" s="1"/>
  <c r="M23" i="31" a="1"/>
  <c r="M23" i="31" s="1"/>
  <c r="M4" i="20" s="1"/>
  <c r="S23" i="31" a="1"/>
  <c r="S23" i="31" s="1"/>
  <c r="S4" i="20" s="1"/>
  <c r="Z23" i="31" a="1"/>
  <c r="Z23" i="31" s="1"/>
  <c r="Z4" i="20" s="1"/>
  <c r="AF23" i="31" a="1"/>
  <c r="AF23" i="31" s="1"/>
  <c r="AF4" i="20" s="1"/>
  <c r="C14" i="31" a="1"/>
  <c r="C14" i="31" s="1"/>
  <c r="C4" i="17" s="1"/>
  <c r="J14" i="31" a="1"/>
  <c r="J14" i="31" s="1"/>
  <c r="J4" i="17" s="1"/>
  <c r="G23" i="31" a="1"/>
  <c r="G23" i="31" s="1"/>
  <c r="G4" i="20" s="1"/>
  <c r="N23" i="31" a="1"/>
  <c r="N23" i="31" s="1"/>
  <c r="N4" i="20" s="1"/>
  <c r="T23" i="31" a="1"/>
  <c r="T23" i="31" s="1"/>
  <c r="T4" i="20" s="1"/>
  <c r="AG23" i="31" a="1"/>
  <c r="AG23" i="31" s="1"/>
  <c r="AG4" i="20" s="1"/>
  <c r="B23" i="31" a="1"/>
  <c r="B23" i="31" s="1"/>
  <c r="B4" i="20" s="1"/>
  <c r="H23" i="31" a="1"/>
  <c r="H23" i="31" s="1"/>
  <c r="H4" i="20" s="1"/>
  <c r="U23" i="31" a="1"/>
  <c r="U23" i="31" s="1"/>
  <c r="U4" i="20" s="1"/>
  <c r="AA23" i="31" a="1"/>
  <c r="AA23" i="31" s="1"/>
  <c r="AA4" i="20" s="1"/>
  <c r="AH23" i="31" a="1"/>
  <c r="AH23" i="31" s="1"/>
  <c r="AH4" i="20" s="1"/>
  <c r="E14" i="31" a="1"/>
  <c r="E14" i="31" s="1"/>
  <c r="E4" i="17" s="1"/>
  <c r="K14" i="31" a="1"/>
  <c r="K14" i="31" s="1"/>
  <c r="K4" i="17" s="1"/>
  <c r="C23" i="31" a="1"/>
  <c r="C23" i="31" s="1"/>
  <c r="C4" i="20" s="1"/>
  <c r="J23" i="31" a="1"/>
  <c r="J23" i="31" s="1"/>
  <c r="J4" i="20" s="1"/>
  <c r="P23" i="31" a="1"/>
  <c r="P23" i="31" s="1"/>
  <c r="P4" i="20" s="1"/>
  <c r="AC23" i="31" a="1"/>
  <c r="AC23" i="31" s="1"/>
  <c r="AC4" i="20" s="1"/>
  <c r="AI23" i="31" a="1"/>
  <c r="AI23" i="31" s="1"/>
  <c r="AI4" i="20" s="1"/>
  <c r="M14" i="31" a="1"/>
  <c r="M14" i="31" s="1"/>
  <c r="M4" i="17" s="1"/>
  <c r="S14" i="31" a="1"/>
  <c r="S14" i="31" s="1"/>
  <c r="S4" i="17" s="1"/>
  <c r="AB14" i="31" a="1"/>
  <c r="AB14" i="31" s="1"/>
  <c r="AB4" i="17" s="1"/>
  <c r="V14" i="31" a="1"/>
  <c r="V14" i="31" s="1"/>
  <c r="V4" i="17" s="1"/>
  <c r="I23" i="31" a="1"/>
  <c r="I23" i="31" s="1"/>
  <c r="I4" i="20" s="1"/>
  <c r="G14" i="31" a="1"/>
  <c r="G14" i="31" s="1"/>
  <c r="G4" i="17" s="1"/>
  <c r="AB23" i="31" a="1"/>
  <c r="AB23" i="31" s="1"/>
  <c r="AB4" i="20" s="1"/>
  <c r="AF14" i="31" a="1"/>
  <c r="AF14" i="31" s="1"/>
  <c r="AF4" i="17" s="1"/>
  <c r="Z14" i="31" a="1"/>
  <c r="Z14" i="31" s="1"/>
  <c r="Z4" i="17" s="1"/>
  <c r="R14" i="31" a="1"/>
  <c r="R14" i="31" s="1"/>
  <c r="R4" i="17" s="1"/>
  <c r="D14" i="31" a="1"/>
  <c r="D14" i="31" s="1"/>
  <c r="D4" i="17" s="1"/>
  <c r="W23" i="31" a="1"/>
  <c r="W23" i="31" s="1"/>
  <c r="W4" i="20" s="1"/>
  <c r="AA14" i="31" a="1"/>
  <c r="AA14" i="31" s="1"/>
  <c r="AA4" i="17" s="1"/>
  <c r="F14" i="31" a="1"/>
  <c r="F14" i="31" s="1"/>
  <c r="F4" i="17" s="1"/>
  <c r="AL14" i="31" a="1"/>
  <c r="AL14" i="31" s="1"/>
  <c r="AL4" i="17" s="1"/>
  <c r="AE14" i="31" a="1"/>
  <c r="AE14" i="31" s="1"/>
  <c r="AE4" i="17" s="1"/>
  <c r="Y14" i="31" a="1"/>
  <c r="Y14" i="31" s="1"/>
  <c r="Y4" i="17" s="1"/>
  <c r="Q14" i="31" a="1"/>
  <c r="Q14" i="31" s="1"/>
  <c r="Q4" i="17" s="1"/>
  <c r="V23" i="31" a="1"/>
  <c r="V23" i="31" s="1"/>
  <c r="V4" i="20" s="1"/>
  <c r="AK14" i="31" a="1"/>
  <c r="AK14" i="31" s="1"/>
  <c r="AK4" i="17" s="1"/>
  <c r="X14" i="31" a="1"/>
  <c r="X14" i="31" s="1"/>
  <c r="X4" i="17" s="1"/>
  <c r="P14" i="31" a="1"/>
  <c r="P14" i="31" s="1"/>
  <c r="P4" i="17" s="1"/>
  <c r="Q23" i="31" a="1"/>
  <c r="Q23" i="31" s="1"/>
  <c r="Q4" i="20" s="1"/>
  <c r="AG14" i="31" a="1"/>
  <c r="AG14" i="31" s="1"/>
  <c r="AG4" i="17" s="1"/>
  <c r="AJ14" i="31" a="1"/>
  <c r="AJ14" i="31" s="1"/>
  <c r="AJ4" i="17" s="1"/>
  <c r="AD14" i="31" a="1"/>
  <c r="AD14" i="31" s="1"/>
  <c r="AD4" i="17" s="1"/>
  <c r="N14" i="31" a="1"/>
  <c r="N14" i="31" s="1"/>
  <c r="N4" i="17" s="1"/>
  <c r="O23" i="31" a="1"/>
  <c r="O23" i="31" s="1"/>
  <c r="O4" i="20" s="1"/>
  <c r="G5" i="31"/>
  <c r="H5" i="31" l="1"/>
  <c r="I5" i="31" l="1"/>
  <c r="J5" i="31" l="1"/>
  <c r="K5" i="31" l="1"/>
  <c r="L5" i="31" l="1"/>
  <c r="M5" i="31" l="1"/>
  <c r="N5" i="31" l="1"/>
  <c r="O5" i="31" l="1"/>
  <c r="P5" i="31" l="1"/>
  <c r="Q5" i="31" l="1"/>
  <c r="R5" i="31" l="1"/>
  <c r="S5" i="31" l="1"/>
  <c r="T5" i="31" l="1"/>
  <c r="U5" i="31" l="1"/>
  <c r="V5" i="31" l="1"/>
  <c r="W5" i="31" l="1"/>
  <c r="X5" i="31" l="1"/>
  <c r="Y5" i="31" l="1"/>
  <c r="Z5" i="31" l="1"/>
  <c r="AA5" i="31" l="1"/>
  <c r="AB5" i="31" l="1"/>
  <c r="AC5" i="31" l="1"/>
  <c r="AD5" i="31" l="1"/>
  <c r="AE5" i="31" l="1"/>
  <c r="AF5" i="31" l="1"/>
  <c r="AG5" i="31" l="1"/>
  <c r="AH5" i="31" l="1"/>
  <c r="AI5" i="31" l="1"/>
  <c r="AJ5" i="31" l="1"/>
  <c r="AK5" i="31" l="1"/>
  <c r="AL5" i="31" l="1"/>
  <c r="C7" i="27" l="1"/>
  <c r="D7" i="27"/>
  <c r="E7" i="27"/>
  <c r="F7" i="27"/>
  <c r="C8" i="27"/>
  <c r="D8" i="27"/>
  <c r="E8" i="27"/>
  <c r="F8" i="27"/>
  <c r="G8" i="27"/>
  <c r="G7" i="27"/>
  <c r="AQ8" i="27"/>
  <c r="AP8" i="27"/>
  <c r="AO8" i="27"/>
  <c r="AN8" i="27"/>
  <c r="AM8" i="27"/>
  <c r="AL8" i="27"/>
  <c r="AK8" i="27"/>
  <c r="AJ8" i="27"/>
  <c r="AI8" i="27"/>
  <c r="AH8" i="27"/>
  <c r="AG8" i="27"/>
  <c r="AF8" i="27"/>
  <c r="AE8" i="27"/>
  <c r="AD8" i="27"/>
  <c r="AC8" i="27"/>
  <c r="AB8" i="27"/>
  <c r="AA8" i="27"/>
  <c r="Z8" i="27"/>
  <c r="Y8" i="27"/>
  <c r="X8" i="27"/>
  <c r="W8" i="27"/>
  <c r="V8" i="27"/>
  <c r="U8" i="27"/>
  <c r="T8" i="27"/>
  <c r="S8" i="27"/>
  <c r="R8" i="27"/>
  <c r="Q8" i="27"/>
  <c r="P8" i="27"/>
  <c r="O8" i="27"/>
  <c r="N8" i="27"/>
  <c r="M8" i="27"/>
  <c r="L8" i="27"/>
  <c r="K8" i="27"/>
  <c r="J8" i="27"/>
  <c r="I8" i="27"/>
  <c r="H8" i="27"/>
  <c r="AQ7" i="27"/>
  <c r="AP7" i="27"/>
  <c r="AO7" i="27"/>
  <c r="AN7" i="27"/>
  <c r="AM7" i="27"/>
  <c r="AL7" i="27"/>
  <c r="AK7" i="27"/>
  <c r="AJ7" i="27"/>
  <c r="AI7" i="27"/>
  <c r="AH7" i="27"/>
  <c r="AG7" i="27"/>
  <c r="AF7" i="27"/>
  <c r="AE7" i="27"/>
  <c r="AD7" i="27"/>
  <c r="AC7" i="27"/>
  <c r="AB7" i="27"/>
  <c r="AA7" i="27"/>
  <c r="Z7" i="27"/>
  <c r="Y7" i="27"/>
  <c r="X7" i="27"/>
  <c r="W7" i="27"/>
  <c r="V7" i="27"/>
  <c r="U7" i="27"/>
  <c r="T7" i="27"/>
  <c r="S7" i="27"/>
  <c r="R7" i="27"/>
  <c r="Q7" i="27"/>
  <c r="P7" i="27"/>
  <c r="O7" i="27"/>
  <c r="N7" i="27"/>
  <c r="M7" i="27"/>
  <c r="L7" i="27"/>
  <c r="K7" i="27"/>
  <c r="J7" i="27"/>
  <c r="I7" i="27"/>
  <c r="H7" i="27"/>
  <c r="B3" i="25" l="1"/>
  <c r="C3" i="25" s="1"/>
  <c r="C4" i="25" s="1"/>
  <c r="C5" i="25" s="1"/>
  <c r="D71" i="22" s="1"/>
  <c r="D15" i="26"/>
  <c r="D14" i="26"/>
  <c r="D13" i="26"/>
  <c r="D12" i="26"/>
  <c r="D11" i="26"/>
  <c r="D10" i="26"/>
  <c r="D9" i="26"/>
  <c r="D8" i="26"/>
  <c r="D7" i="26"/>
  <c r="D6" i="26"/>
  <c r="D5" i="26"/>
  <c r="D4" i="26"/>
  <c r="D3" i="26"/>
  <c r="D2" i="26"/>
  <c r="C2" i="25"/>
  <c r="B2" i="25"/>
  <c r="F33" i="24"/>
  <c r="D33" i="24"/>
  <c r="F17" i="24"/>
  <c r="D17" i="24"/>
  <c r="E71" i="22" l="1"/>
  <c r="C71" i="22"/>
  <c r="B71" i="22" s="1"/>
  <c r="B4" i="25"/>
  <c r="B5" i="25" s="1"/>
  <c r="D70" i="22" s="1"/>
  <c r="C43" i="22"/>
  <c r="C44" i="22"/>
  <c r="C45" i="22"/>
  <c r="C46" i="22"/>
  <c r="C47" i="22"/>
  <c r="C42" i="22"/>
  <c r="B43" i="22"/>
  <c r="B44" i="22"/>
  <c r="B45" i="22"/>
  <c r="B46" i="22"/>
  <c r="B47" i="22"/>
  <c r="C37" i="22"/>
  <c r="C38" i="22"/>
  <c r="C33" i="22"/>
  <c r="B34" i="22"/>
  <c r="B38" i="22"/>
  <c r="B36" i="22"/>
  <c r="E70" i="22" l="1"/>
  <c r="C70" i="22"/>
  <c r="B70" i="22" s="1"/>
  <c r="C65" i="22"/>
  <c r="C79" i="22" s="1"/>
  <c r="B34" i="31" s="1"/>
  <c r="C62" i="22"/>
  <c r="C76" i="22" s="1"/>
  <c r="B31" i="31" s="1"/>
  <c r="C64" i="22"/>
  <c r="C63" i="22"/>
  <c r="C66" i="22"/>
  <c r="C80" i="22" s="1"/>
  <c r="B35" i="31" s="1"/>
  <c r="C61" i="22"/>
  <c r="C75" i="22" s="1"/>
  <c r="B30" i="31" s="1"/>
  <c r="F71" i="22"/>
  <c r="G71" i="22" s="1"/>
  <c r="H71" i="22" s="1"/>
  <c r="I71" i="22" s="1"/>
  <c r="J71" i="22" s="1"/>
  <c r="K71" i="22" s="1"/>
  <c r="L71" i="22" s="1"/>
  <c r="M71" i="22" s="1"/>
  <c r="N71" i="22" s="1"/>
  <c r="O71" i="22" s="1"/>
  <c r="P71" i="22" s="1"/>
  <c r="Q71" i="22" s="1"/>
  <c r="R71" i="22" s="1"/>
  <c r="S71" i="22" s="1"/>
  <c r="T71" i="22" s="1"/>
  <c r="U71" i="22" s="1"/>
  <c r="V71" i="22" s="1"/>
  <c r="W71" i="22" s="1"/>
  <c r="X71" i="22" s="1"/>
  <c r="Y71" i="22" s="1"/>
  <c r="Z71" i="22" s="1"/>
  <c r="AA71" i="22" s="1"/>
  <c r="AB71" i="22" s="1"/>
  <c r="AC71" i="22" s="1"/>
  <c r="AD71" i="22" s="1"/>
  <c r="AE71" i="22" s="1"/>
  <c r="AF71" i="22" s="1"/>
  <c r="AG71" i="22" s="1"/>
  <c r="AH71" i="22" s="1"/>
  <c r="AI71" i="22" s="1"/>
  <c r="AJ71" i="22" s="1"/>
  <c r="AK71" i="22" s="1"/>
  <c r="AL71" i="22" s="1"/>
  <c r="B33" i="22"/>
  <c r="C34" i="22"/>
  <c r="B37" i="22"/>
  <c r="C36" i="22"/>
  <c r="AD32" i="5"/>
  <c r="AE32" i="5"/>
  <c r="AF32" i="5"/>
  <c r="AG32" i="5"/>
  <c r="AH32" i="5"/>
  <c r="AI32" i="5"/>
  <c r="AJ32" i="5"/>
  <c r="AK32" i="5"/>
  <c r="AL32" i="5"/>
  <c r="AD35" i="5"/>
  <c r="AE35" i="5"/>
  <c r="AF35" i="5"/>
  <c r="AG35" i="5"/>
  <c r="AH35" i="5"/>
  <c r="AI35" i="5"/>
  <c r="AJ35" i="5"/>
  <c r="AK35" i="5"/>
  <c r="AL35" i="5"/>
  <c r="AC32" i="5"/>
  <c r="AC35" i="5"/>
  <c r="AD5" i="5"/>
  <c r="AD14" i="5" s="1"/>
  <c r="AE5" i="5"/>
  <c r="AE23" i="5" s="1"/>
  <c r="AF5" i="5"/>
  <c r="AG5" i="5"/>
  <c r="AH5" i="5"/>
  <c r="AH14" i="5" s="1"/>
  <c r="AI5" i="5"/>
  <c r="AI23" i="5" s="1"/>
  <c r="AJ5" i="5"/>
  <c r="AK5" i="5"/>
  <c r="AL5" i="5"/>
  <c r="AL14" i="5" s="1"/>
  <c r="AD8" i="5"/>
  <c r="AE8" i="5"/>
  <c r="AE26" i="5" s="1"/>
  <c r="AF8" i="5"/>
  <c r="AF26" i="5" s="1"/>
  <c r="AG8" i="5"/>
  <c r="AH8" i="5"/>
  <c r="AI8" i="5"/>
  <c r="AI26" i="5" s="1"/>
  <c r="AJ8" i="5"/>
  <c r="AJ26" i="5" s="1"/>
  <c r="AK8" i="5"/>
  <c r="AL8" i="5"/>
  <c r="AC8" i="5"/>
  <c r="AC5" i="5"/>
  <c r="AC17" i="5"/>
  <c r="S30" i="5"/>
  <c r="T30" i="5"/>
  <c r="U30" i="5"/>
  <c r="V30" i="5"/>
  <c r="W30" i="5"/>
  <c r="X30" i="5"/>
  <c r="Y30" i="5"/>
  <c r="Z30" i="5"/>
  <c r="AA30" i="5"/>
  <c r="AB30" i="5"/>
  <c r="S31" i="5"/>
  <c r="T31" i="5"/>
  <c r="U31" i="5"/>
  <c r="V31" i="5"/>
  <c r="W31" i="5"/>
  <c r="X31" i="5"/>
  <c r="Y31" i="5"/>
  <c r="Z31" i="5"/>
  <c r="AA31" i="5"/>
  <c r="AB31" i="5"/>
  <c r="S33" i="5"/>
  <c r="T33" i="5"/>
  <c r="U33" i="5"/>
  <c r="V33" i="5"/>
  <c r="W33" i="5"/>
  <c r="X33" i="5"/>
  <c r="Y33" i="5"/>
  <c r="Z33" i="5"/>
  <c r="AA33" i="5"/>
  <c r="AB33" i="5"/>
  <c r="S34" i="5"/>
  <c r="T34" i="5"/>
  <c r="U34" i="5"/>
  <c r="V34" i="5"/>
  <c r="W34" i="5"/>
  <c r="X34" i="5"/>
  <c r="Y34" i="5"/>
  <c r="Z34" i="5"/>
  <c r="AA34" i="5"/>
  <c r="AB34" i="5"/>
  <c r="AC14" i="5"/>
  <c r="S26" i="5"/>
  <c r="S23" i="5"/>
  <c r="T23" i="5"/>
  <c r="U23" i="5"/>
  <c r="V23" i="5"/>
  <c r="W23" i="5"/>
  <c r="X23" i="5"/>
  <c r="Y23" i="5"/>
  <c r="Z23" i="5"/>
  <c r="AA23" i="5"/>
  <c r="AB23" i="5"/>
  <c r="AC23" i="5"/>
  <c r="AD23" i="5"/>
  <c r="AF23" i="5"/>
  <c r="AG23" i="5"/>
  <c r="AH23" i="5"/>
  <c r="AJ23" i="5"/>
  <c r="AK23" i="5"/>
  <c r="AL23" i="5"/>
  <c r="T26" i="5"/>
  <c r="U26" i="5"/>
  <c r="V26" i="5"/>
  <c r="W26" i="5"/>
  <c r="X26" i="5"/>
  <c r="Y26" i="5"/>
  <c r="Z26" i="5"/>
  <c r="AA26" i="5"/>
  <c r="AB26" i="5"/>
  <c r="AD26" i="5"/>
  <c r="AG26" i="5"/>
  <c r="AH26" i="5"/>
  <c r="AK26" i="5"/>
  <c r="AL26" i="5"/>
  <c r="AF14" i="5"/>
  <c r="AG14" i="5"/>
  <c r="AJ14" i="5"/>
  <c r="AK14" i="5"/>
  <c r="AF17" i="5"/>
  <c r="AG17" i="5"/>
  <c r="AH17" i="5"/>
  <c r="AI17" i="5"/>
  <c r="AJ17" i="5"/>
  <c r="AK17" i="5"/>
  <c r="AL17" i="5"/>
  <c r="AA14" i="5"/>
  <c r="AB14" i="5"/>
  <c r="AA17" i="5"/>
  <c r="AB17" i="5"/>
  <c r="AD17" i="5"/>
  <c r="S14" i="5"/>
  <c r="T14" i="5"/>
  <c r="U14" i="5"/>
  <c r="V14" i="5"/>
  <c r="W14" i="5"/>
  <c r="X14" i="5"/>
  <c r="Y14" i="5"/>
  <c r="Z14" i="5"/>
  <c r="S17" i="5"/>
  <c r="T17" i="5"/>
  <c r="U17" i="5"/>
  <c r="V17" i="5"/>
  <c r="W17" i="5"/>
  <c r="X17" i="5"/>
  <c r="Y17" i="5"/>
  <c r="Z17" i="5"/>
  <c r="B7" i="18" l="1"/>
  <c r="C35" i="31"/>
  <c r="B3" i="18"/>
  <c r="C31" i="31"/>
  <c r="B2" i="18"/>
  <c r="C30" i="31"/>
  <c r="B6" i="18"/>
  <c r="C34" i="31"/>
  <c r="C78" i="22"/>
  <c r="B33" i="31" s="1"/>
  <c r="B61" i="22"/>
  <c r="B63" i="22"/>
  <c r="B64" i="22"/>
  <c r="B78" i="22" s="1"/>
  <c r="B6" i="31" s="1"/>
  <c r="B66" i="22"/>
  <c r="B80" i="22" s="1"/>
  <c r="B8" i="31" s="1"/>
  <c r="B65" i="22"/>
  <c r="B79" i="22" s="1"/>
  <c r="B7" i="31" s="1"/>
  <c r="B62" i="22"/>
  <c r="B76" i="22" s="1"/>
  <c r="B4" i="31" s="1"/>
  <c r="F70" i="22"/>
  <c r="G70" i="22" s="1"/>
  <c r="H70" i="22" s="1"/>
  <c r="I70" i="22" s="1"/>
  <c r="J70" i="22" s="1"/>
  <c r="K70" i="22" s="1"/>
  <c r="L70" i="22" s="1"/>
  <c r="M70" i="22" s="1"/>
  <c r="N70" i="22" s="1"/>
  <c r="O70" i="22" s="1"/>
  <c r="P70" i="22" s="1"/>
  <c r="Q70" i="22" s="1"/>
  <c r="R70" i="22" s="1"/>
  <c r="S70" i="22" s="1"/>
  <c r="T70" i="22" s="1"/>
  <c r="U70" i="22" s="1"/>
  <c r="V70" i="22" s="1"/>
  <c r="W70" i="22" s="1"/>
  <c r="X70" i="22" s="1"/>
  <c r="Y70" i="22" s="1"/>
  <c r="Z70" i="22" s="1"/>
  <c r="AA70" i="22" s="1"/>
  <c r="AB70" i="22" s="1"/>
  <c r="AC70" i="22" s="1"/>
  <c r="AD70" i="22" s="1"/>
  <c r="AE70" i="22" s="1"/>
  <c r="AF70" i="22" s="1"/>
  <c r="AG70" i="22" s="1"/>
  <c r="AH70" i="22" s="1"/>
  <c r="AI70" i="22" s="1"/>
  <c r="AJ70" i="22" s="1"/>
  <c r="AK70" i="22" s="1"/>
  <c r="AL70" i="22" s="1"/>
  <c r="AE14" i="5"/>
  <c r="AI14" i="5"/>
  <c r="AE17" i="5"/>
  <c r="AC26" i="5"/>
  <c r="B23" i="5"/>
  <c r="C23" i="5"/>
  <c r="D23" i="5"/>
  <c r="E23" i="5"/>
  <c r="F23" i="5"/>
  <c r="G23" i="5"/>
  <c r="H23" i="5"/>
  <c r="I23" i="5"/>
  <c r="J23" i="5"/>
  <c r="K23" i="5"/>
  <c r="L23" i="5"/>
  <c r="M23" i="5"/>
  <c r="N23" i="5"/>
  <c r="O23" i="5"/>
  <c r="P23" i="5"/>
  <c r="Q23" i="5"/>
  <c r="R23" i="5"/>
  <c r="B26" i="5"/>
  <c r="C26" i="5"/>
  <c r="D26" i="5"/>
  <c r="E26" i="5"/>
  <c r="F26" i="5"/>
  <c r="G26" i="5"/>
  <c r="H26" i="5"/>
  <c r="I26" i="5"/>
  <c r="J26" i="5"/>
  <c r="K26" i="5"/>
  <c r="L26" i="5"/>
  <c r="M26" i="5"/>
  <c r="N26" i="5"/>
  <c r="O26" i="5"/>
  <c r="P26" i="5"/>
  <c r="Q26" i="5"/>
  <c r="R26" i="5"/>
  <c r="B14" i="5"/>
  <c r="C14" i="5"/>
  <c r="D14" i="5"/>
  <c r="E14" i="5"/>
  <c r="F14" i="5"/>
  <c r="G14" i="5"/>
  <c r="H14" i="5"/>
  <c r="I14" i="5"/>
  <c r="J14" i="5"/>
  <c r="K14" i="5"/>
  <c r="L14" i="5"/>
  <c r="M14" i="5"/>
  <c r="N14" i="5"/>
  <c r="O14" i="5"/>
  <c r="P14" i="5"/>
  <c r="Q14" i="5"/>
  <c r="R14" i="5"/>
  <c r="B17" i="5"/>
  <c r="C17" i="5"/>
  <c r="D17" i="5"/>
  <c r="E17" i="5"/>
  <c r="F17" i="5"/>
  <c r="G17" i="5"/>
  <c r="H17" i="5"/>
  <c r="I17" i="5"/>
  <c r="J17" i="5"/>
  <c r="K17" i="5"/>
  <c r="L17" i="5"/>
  <c r="M17" i="5"/>
  <c r="N17" i="5"/>
  <c r="O17" i="5"/>
  <c r="P17" i="5"/>
  <c r="Q17" i="5"/>
  <c r="R17" i="5"/>
  <c r="B25" i="31" l="1" a="1"/>
  <c r="B25" i="31" s="1"/>
  <c r="B6" i="20" s="1"/>
  <c r="C7" i="31"/>
  <c r="B16" i="31" a="1"/>
  <c r="B16" i="31" s="1"/>
  <c r="B6" i="17" s="1"/>
  <c r="B22" i="31" a="1"/>
  <c r="B22" i="31" s="1"/>
  <c r="B3" i="20" s="1"/>
  <c r="B13" i="31" a="1"/>
  <c r="B13" i="31" s="1"/>
  <c r="B3" i="17" s="1"/>
  <c r="C4" i="31"/>
  <c r="C6" i="18"/>
  <c r="D34" i="31"/>
  <c r="C2" i="18"/>
  <c r="D30" i="31"/>
  <c r="B24" i="31" a="1"/>
  <c r="B24" i="31" s="1"/>
  <c r="B5" i="20" s="1"/>
  <c r="B15" i="31" a="1"/>
  <c r="B15" i="31" s="1"/>
  <c r="B5" i="17" s="1"/>
  <c r="C6" i="31"/>
  <c r="C3" i="18"/>
  <c r="D31" i="31"/>
  <c r="B26" i="31" a="1"/>
  <c r="B26" i="31" s="1"/>
  <c r="B7" i="20" s="1"/>
  <c r="B17" i="31" a="1"/>
  <c r="B17" i="31" s="1"/>
  <c r="B7" i="17" s="1"/>
  <c r="C8" i="31"/>
  <c r="C7" i="18"/>
  <c r="D35" i="31"/>
  <c r="B5" i="18"/>
  <c r="C33" i="31"/>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s="1"/>
  <c r="E404" i="2" s="1"/>
  <c r="E405" i="2" s="1"/>
  <c r="E406" i="2" s="1"/>
  <c r="E407" i="2" s="1"/>
  <c r="E408" i="2" s="1"/>
  <c r="E409" i="2" s="1"/>
  <c r="E410" i="2" s="1"/>
  <c r="E411" i="2" s="1"/>
  <c r="E412" i="2"/>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c r="E963" i="2" s="1"/>
  <c r="E964" i="2" s="1"/>
  <c r="E965" i="2" s="1"/>
  <c r="E966" i="2" s="1"/>
  <c r="E967" i="2" s="1"/>
  <c r="E968" i="2" s="1"/>
  <c r="E969" i="2" s="1"/>
  <c r="E970" i="2"/>
  <c r="E971" i="2" s="1"/>
  <c r="E972" i="2" s="1"/>
  <c r="E973" i="2" s="1"/>
  <c r="E974" i="2"/>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c r="E1233" i="2" s="1"/>
  <c r="E1234" i="2"/>
  <c r="E1235" i="2" s="1"/>
  <c r="E1236" i="2" s="1"/>
  <c r="E1237" i="2" s="1"/>
  <c r="E1238" i="2" s="1"/>
  <c r="E1239" i="2" s="1"/>
  <c r="E1240" i="2" s="1"/>
  <c r="E1241" i="2" s="1"/>
  <c r="E1242" i="2" s="1"/>
  <c r="E1243" i="2" s="1"/>
  <c r="E1244" i="2" s="1"/>
  <c r="E1245" i="2" s="1"/>
  <c r="E1246" i="2"/>
  <c r="E1247" i="2" s="1"/>
  <c r="E1248" i="2" s="1"/>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s="1"/>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s="1"/>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c r="E1741" i="2" s="1"/>
  <c r="E1742" i="2" s="1"/>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s="1"/>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c r="E2005" i="2" s="1"/>
  <c r="E2006" i="2" s="1"/>
  <c r="E2007" i="2" s="1"/>
  <c r="E2008" i="2" s="1"/>
  <c r="E2009" i="2" s="1"/>
  <c r="E2010" i="2" s="1"/>
  <c r="E2011" i="2" s="1"/>
  <c r="E2012" i="2"/>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c r="E2105" i="2" s="1"/>
  <c r="E2106" i="2" s="1"/>
  <c r="E2107" i="2" s="1"/>
  <c r="E2108" i="2" s="1"/>
  <c r="E2109" i="2" s="1"/>
  <c r="E2110" i="2"/>
  <c r="E2111" i="2" s="1"/>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s="1"/>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c r="E2393" i="2" s="1"/>
  <c r="E2394" i="2" s="1"/>
  <c r="E2395" i="2"/>
  <c r="E2396" i="2" s="1"/>
  <c r="E2397" i="2" s="1"/>
  <c r="E2398" i="2" s="1"/>
  <c r="E2399" i="2" s="1"/>
  <c r="E2400" i="2" s="1"/>
  <c r="E2401" i="2" s="1"/>
  <c r="E2402" i="2" s="1"/>
  <c r="E2403" i="2" s="1"/>
  <c r="E2404" i="2" s="1"/>
  <c r="E2405" i="2" s="1"/>
  <c r="E2406" i="2" s="1"/>
  <c r="E2407" i="2"/>
  <c r="E2408" i="2"/>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s="1"/>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s="1"/>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c r="E3695" i="2" s="1"/>
  <c r="E3696" i="2" s="1"/>
  <c r="E3697" i="2" s="1"/>
  <c r="E3698" i="2" s="1"/>
  <c r="E3699" i="2" s="1"/>
  <c r="E3700" i="2" s="1"/>
  <c r="E3701" i="2" s="1"/>
  <c r="E3702" i="2"/>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c r="E4574" i="2" s="1"/>
  <c r="E4575" i="2" s="1"/>
  <c r="E4576" i="2" s="1"/>
  <c r="E4577" i="2" s="1"/>
  <c r="E4578" i="2" s="1"/>
  <c r="E4579" i="2" s="1"/>
  <c r="E4580" i="2" s="1"/>
  <c r="E4581" i="2" s="1"/>
  <c r="E4582" i="2" s="1"/>
  <c r="E4583" i="2" s="1"/>
  <c r="E4584" i="2" s="1"/>
  <c r="E4585" i="2" s="1"/>
  <c r="E4586" i="2" s="1"/>
  <c r="E4587" i="2" s="1"/>
  <c r="E4588" i="2"/>
  <c r="E4589" i="2"/>
  <c r="E4590" i="2" s="1"/>
  <c r="E4591" i="2" s="1"/>
  <c r="E4592" i="2" s="1"/>
  <c r="E4593" i="2" s="1"/>
  <c r="E4594" i="2"/>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s="1"/>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s="1"/>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s="1"/>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s="1"/>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s="1"/>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c r="E5511" i="2" s="1"/>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s="1"/>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s="1"/>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s="1"/>
  <c r="E6363" i="2" s="1"/>
  <c r="E6364" i="2"/>
  <c r="E6365" i="2" s="1"/>
  <c r="E6366" i="2" s="1"/>
  <c r="E6367" i="2" s="1"/>
  <c r="E6368" i="2" s="1"/>
  <c r="E6369" i="2" s="1"/>
  <c r="E6370" i="2" s="1"/>
  <c r="E6371" i="2" s="1"/>
  <c r="E6372" i="2" s="1"/>
  <c r="E6373" i="2" s="1"/>
  <c r="E6374" i="2" s="1"/>
  <c r="E6375" i="2" s="1"/>
  <c r="E6376" i="2"/>
  <c r="E6377" i="2" s="1"/>
  <c r="E6378" i="2" s="1"/>
  <c r="E6379" i="2" s="1"/>
  <c r="E6380" i="2" s="1"/>
  <c r="E6381" i="2" s="1"/>
  <c r="E6382" i="2" s="1"/>
  <c r="E6383" i="2" s="1"/>
  <c r="E6384" i="2" s="1"/>
  <c r="E6385" i="2"/>
  <c r="E6386" i="2"/>
  <c r="E6387" i="2" s="1"/>
  <c r="E6388" i="2" s="1"/>
  <c r="E6389" i="2" s="1"/>
  <c r="E6390" i="2" s="1"/>
  <c r="E6391" i="2" s="1"/>
  <c r="E6392" i="2" s="1"/>
  <c r="E6393" i="2" s="1"/>
  <c r="E6394" i="2" s="1"/>
  <c r="E6395" i="2" s="1"/>
  <c r="E6396" i="2" s="1"/>
  <c r="E6397" i="2"/>
  <c r="E6398" i="2" s="1"/>
  <c r="E6399" i="2" s="1"/>
  <c r="E6400" i="2" s="1"/>
  <c r="E6401" i="2" s="1"/>
  <c r="E6402" i="2" s="1"/>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s="1"/>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s="1"/>
  <c r="E6647" i="2" s="1"/>
  <c r="E6648" i="2" s="1"/>
  <c r="E6649" i="2"/>
  <c r="E6650" i="2"/>
  <c r="E6651" i="2" s="1"/>
  <c r="E6652" i="2" s="1"/>
  <c r="E6653" i="2" s="1"/>
  <c r="E6654" i="2" s="1"/>
  <c r="E6655" i="2" s="1"/>
  <c r="E6656" i="2" s="1"/>
  <c r="E6657" i="2" s="1"/>
  <c r="E6658" i="2" s="1"/>
  <c r="E6659" i="2" s="1"/>
  <c r="E6660" i="2" s="1"/>
  <c r="E6661" i="2"/>
  <c r="E6662" i="2"/>
  <c r="E6663" i="2" s="1"/>
  <c r="E6664" i="2" s="1"/>
  <c r="E6665" i="2" s="1"/>
  <c r="E6666" i="2"/>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s="1"/>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c r="E6851" i="2" s="1"/>
  <c r="E6852" i="2" s="1"/>
  <c r="E6853" i="2" s="1"/>
  <c r="E6854" i="2" s="1"/>
  <c r="E6855" i="2" s="1"/>
  <c r="E6856" i="2" s="1"/>
  <c r="E6857" i="2" s="1"/>
  <c r="E6858" i="2" s="1"/>
  <c r="E6859" i="2" s="1"/>
  <c r="E6860" i="2" s="1"/>
  <c r="E6861" i="2" s="1"/>
  <c r="E6862" i="2" s="1"/>
  <c r="E6863" i="2" s="1"/>
  <c r="E6864" i="2" s="1"/>
  <c r="E6865" i="2" s="1"/>
  <c r="E6866" i="2" s="1"/>
  <c r="E6867" i="2" s="1"/>
  <c r="E6868" i="2"/>
  <c r="E6869" i="2"/>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c r="E6930" i="2"/>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c r="E6951" i="2" s="1"/>
  <c r="E6952" i="2" s="1"/>
  <c r="E6953" i="2" s="1"/>
  <c r="E6954" i="2" s="1"/>
  <c r="E6955" i="2"/>
  <c r="E6956" i="2" s="1"/>
  <c r="E6957" i="2" s="1"/>
  <c r="E6958" i="2" s="1"/>
  <c r="E6959" i="2" s="1"/>
  <c r="E6960" i="2" s="1"/>
  <c r="E6961" i="2" s="1"/>
  <c r="E6962" i="2" s="1"/>
  <c r="E6963" i="2" s="1"/>
  <c r="E6964" i="2" s="1"/>
  <c r="E6965" i="2" s="1"/>
  <c r="E6966" i="2" s="1"/>
  <c r="E6967" i="2"/>
  <c r="E6968" i="2" s="1"/>
  <c r="E6969" i="2" s="1"/>
  <c r="E6970" i="2"/>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s="1"/>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c r="E7134" i="2"/>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s="1"/>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c r="E7215" i="2" s="1"/>
  <c r="E7216" i="2" s="1"/>
  <c r="E7217" i="2" s="1"/>
  <c r="E7218" i="2" s="1"/>
  <c r="E7219" i="2"/>
  <c r="E7220" i="2" s="1"/>
  <c r="E7221" i="2" s="1"/>
  <c r="E7222" i="2"/>
  <c r="E7223" i="2" s="1"/>
  <c r="E7224" i="2" s="1"/>
  <c r="E7225" i="2" s="1"/>
  <c r="E7226" i="2"/>
  <c r="E7227" i="2" s="1"/>
  <c r="E7228" i="2" s="1"/>
  <c r="E7229" i="2" s="1"/>
  <c r="E7230" i="2"/>
  <c r="E7231" i="2"/>
  <c r="E7232" i="2" s="1"/>
  <c r="E7233" i="2" s="1"/>
  <c r="E7234" i="2"/>
  <c r="E7235" i="2" s="1"/>
  <c r="E7236" i="2" s="1"/>
  <c r="E7237" i="2" s="1"/>
  <c r="E7238" i="2"/>
  <c r="E7239" i="2" s="1"/>
  <c r="E7240" i="2"/>
  <c r="E7241" i="2" s="1"/>
  <c r="E7242" i="2" s="1"/>
  <c r="E7243" i="2" s="1"/>
  <c r="E7244" i="2" s="1"/>
  <c r="E7245" i="2" s="1"/>
  <c r="E7246" i="2" s="1"/>
  <c r="E7247" i="2" s="1"/>
  <c r="E7248" i="2" s="1"/>
  <c r="E7249" i="2" s="1"/>
  <c r="E7250" i="2" s="1"/>
  <c r="E7251" i="2" s="1"/>
  <c r="E7252" i="2"/>
  <c r="E7253" i="2"/>
  <c r="E7254" i="2"/>
  <c r="E7255" i="2" s="1"/>
  <c r="E7256" i="2" s="1"/>
  <c r="E7257" i="2" s="1"/>
  <c r="E7258" i="2"/>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c r="E7347" i="2" s="1"/>
  <c r="E7348" i="2" s="1"/>
  <c r="E7349" i="2" s="1"/>
  <c r="E7350" i="2"/>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c r="E7527" i="2" s="1"/>
  <c r="E7528" i="2" s="1"/>
  <c r="E7529" i="2" s="1"/>
  <c r="E7530" i="2" s="1"/>
  <c r="E7531" i="2" s="1"/>
  <c r="E7532" i="2" s="1"/>
  <c r="E7533" i="2" s="1"/>
  <c r="E7534" i="2" s="1"/>
  <c r="E7535" i="2" s="1"/>
  <c r="E7536" i="2" s="1"/>
  <c r="E7537" i="2"/>
  <c r="E7538" i="2"/>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30" i="5"/>
  <c r="C30" i="5"/>
  <c r="D30" i="5"/>
  <c r="E30" i="5"/>
  <c r="F30" i="5"/>
  <c r="G30" i="5"/>
  <c r="H30" i="5"/>
  <c r="I30" i="5"/>
  <c r="J30" i="5"/>
  <c r="K30" i="5"/>
  <c r="L30" i="5"/>
  <c r="M30" i="5"/>
  <c r="N30" i="5"/>
  <c r="O30" i="5"/>
  <c r="P30" i="5"/>
  <c r="Q30" i="5"/>
  <c r="R30" i="5"/>
  <c r="B31" i="5"/>
  <c r="C31" i="5"/>
  <c r="D31" i="5"/>
  <c r="E31" i="5"/>
  <c r="F31" i="5"/>
  <c r="G31" i="5"/>
  <c r="H31" i="5"/>
  <c r="I31" i="5"/>
  <c r="J31" i="5"/>
  <c r="K31" i="5"/>
  <c r="L31" i="5"/>
  <c r="M31" i="5"/>
  <c r="N31" i="5"/>
  <c r="O31" i="5"/>
  <c r="P31" i="5"/>
  <c r="Q31" i="5"/>
  <c r="R31" i="5"/>
  <c r="B33" i="5"/>
  <c r="C33" i="5"/>
  <c r="D33" i="5"/>
  <c r="E33" i="5"/>
  <c r="F33" i="5"/>
  <c r="G33" i="5"/>
  <c r="H33" i="5"/>
  <c r="I33" i="5"/>
  <c r="J33" i="5"/>
  <c r="K33" i="5"/>
  <c r="L33" i="5"/>
  <c r="M33" i="5"/>
  <c r="N33" i="5"/>
  <c r="O33" i="5"/>
  <c r="P33" i="5"/>
  <c r="Q33" i="5"/>
  <c r="R33" i="5"/>
  <c r="B34" i="5"/>
  <c r="C34" i="5"/>
  <c r="D34" i="5"/>
  <c r="E34" i="5"/>
  <c r="F34" i="5"/>
  <c r="G34" i="5"/>
  <c r="H34" i="5"/>
  <c r="I34" i="5"/>
  <c r="J34" i="5"/>
  <c r="K34" i="5"/>
  <c r="L34" i="5"/>
  <c r="M34" i="5"/>
  <c r="N34" i="5"/>
  <c r="O34" i="5"/>
  <c r="P34" i="5"/>
  <c r="Q34" i="5"/>
  <c r="R34" i="5"/>
  <c r="D6" i="18" l="1"/>
  <c r="E34" i="31"/>
  <c r="E31" i="31"/>
  <c r="D3" i="18"/>
  <c r="C5" i="18"/>
  <c r="D33" i="31"/>
  <c r="C22" i="31" a="1"/>
  <c r="C22" i="31" s="1"/>
  <c r="C3" i="20" s="1"/>
  <c r="D4" i="31"/>
  <c r="C13" i="31" a="1"/>
  <c r="C13" i="31" s="1"/>
  <c r="C3" i="17" s="1"/>
  <c r="C24" i="31" a="1"/>
  <c r="C24" i="31" s="1"/>
  <c r="C5" i="20" s="1"/>
  <c r="C15" i="31" a="1"/>
  <c r="C15" i="31" s="1"/>
  <c r="C5" i="17" s="1"/>
  <c r="D6" i="31"/>
  <c r="E35" i="31"/>
  <c r="D7" i="18"/>
  <c r="C26" i="31" a="1"/>
  <c r="C26" i="31" s="1"/>
  <c r="C7" i="20" s="1"/>
  <c r="C17" i="31" a="1"/>
  <c r="C17" i="31" s="1"/>
  <c r="C7" i="17" s="1"/>
  <c r="D8" i="31"/>
  <c r="E30" i="31"/>
  <c r="D2" i="18"/>
  <c r="C25" i="31" a="1"/>
  <c r="C25" i="31" s="1"/>
  <c r="C6" i="20" s="1"/>
  <c r="C16" i="31" a="1"/>
  <c r="C16" i="31" s="1"/>
  <c r="C6" i="17" s="1"/>
  <c r="D7" i="31"/>
  <c r="AD30" i="5"/>
  <c r="AL30" i="5"/>
  <c r="AE30" i="5"/>
  <c r="AF30" i="5"/>
  <c r="AG30" i="5"/>
  <c r="AC30" i="5"/>
  <c r="AH30" i="5"/>
  <c r="AI30" i="5"/>
  <c r="AJ30" i="5"/>
  <c r="AK30" i="5"/>
  <c r="AK31" i="5"/>
  <c r="AD31" i="5"/>
  <c r="AL31" i="5"/>
  <c r="AE31" i="5"/>
  <c r="AF31" i="5"/>
  <c r="AG31" i="5"/>
  <c r="AH31" i="5"/>
  <c r="AI31" i="5"/>
  <c r="AC31" i="5"/>
  <c r="AJ31" i="5"/>
  <c r="Y3" i="5"/>
  <c r="X4" i="5"/>
  <c r="W6" i="5"/>
  <c r="V7" i="5"/>
  <c r="S6" i="5"/>
  <c r="Z3" i="5"/>
  <c r="Y4" i="5"/>
  <c r="X6" i="5"/>
  <c r="W7" i="5"/>
  <c r="S4" i="5"/>
  <c r="AA3" i="5"/>
  <c r="Z4" i="5"/>
  <c r="Y6" i="5"/>
  <c r="X7" i="5"/>
  <c r="S3" i="5"/>
  <c r="T3" i="5"/>
  <c r="AB3" i="5"/>
  <c r="AA4" i="5"/>
  <c r="Z6" i="5"/>
  <c r="Y7" i="5"/>
  <c r="U3" i="5"/>
  <c r="T4" i="5"/>
  <c r="AB4" i="5"/>
  <c r="AA6" i="5"/>
  <c r="Z7" i="5"/>
  <c r="V3" i="5"/>
  <c r="U4" i="5"/>
  <c r="T6" i="5"/>
  <c r="AB6" i="5"/>
  <c r="AA7" i="5"/>
  <c r="W3" i="5"/>
  <c r="V4" i="5"/>
  <c r="U6" i="5"/>
  <c r="T7" i="5"/>
  <c r="AB7" i="5"/>
  <c r="X3" i="5"/>
  <c r="W4" i="5"/>
  <c r="V6" i="5"/>
  <c r="U7" i="5"/>
  <c r="S7" i="5"/>
  <c r="R7" i="5"/>
  <c r="J7" i="5"/>
  <c r="B7" i="5"/>
  <c r="K6" i="5"/>
  <c r="C6" i="5"/>
  <c r="L4" i="5"/>
  <c r="D4" i="5"/>
  <c r="M3" i="5"/>
  <c r="E3" i="5"/>
  <c r="B4" i="5"/>
  <c r="F3" i="5"/>
  <c r="Q7" i="5"/>
  <c r="I7" i="5"/>
  <c r="R6" i="5"/>
  <c r="J6" i="5"/>
  <c r="B6" i="5"/>
  <c r="K4" i="5"/>
  <c r="C4" i="5"/>
  <c r="L3" i="5"/>
  <c r="D3" i="5"/>
  <c r="K3" i="5"/>
  <c r="P7" i="5"/>
  <c r="H7" i="5"/>
  <c r="Q6" i="5"/>
  <c r="I6" i="5"/>
  <c r="R4" i="5"/>
  <c r="J4" i="5"/>
  <c r="C3" i="5"/>
  <c r="O7" i="5"/>
  <c r="G7" i="5"/>
  <c r="P6" i="5"/>
  <c r="H6" i="5"/>
  <c r="Q4" i="5"/>
  <c r="I4" i="5"/>
  <c r="R3" i="5"/>
  <c r="J3" i="5"/>
  <c r="D6" i="5"/>
  <c r="N7" i="5"/>
  <c r="F7" i="5"/>
  <c r="O6" i="5"/>
  <c r="G6" i="5"/>
  <c r="P4" i="5"/>
  <c r="H4" i="5"/>
  <c r="Q3" i="5"/>
  <c r="I3" i="5"/>
  <c r="C7" i="5"/>
  <c r="E4" i="5"/>
  <c r="M7" i="5"/>
  <c r="E7" i="5"/>
  <c r="N6" i="5"/>
  <c r="F6" i="5"/>
  <c r="O4" i="5"/>
  <c r="G4" i="5"/>
  <c r="P3" i="5"/>
  <c r="H3" i="5"/>
  <c r="L6" i="5"/>
  <c r="N3" i="5"/>
  <c r="L7" i="5"/>
  <c r="D7" i="5"/>
  <c r="M6" i="5"/>
  <c r="E6" i="5"/>
  <c r="N4" i="5"/>
  <c r="F4" i="5"/>
  <c r="O3" i="5"/>
  <c r="G3" i="5"/>
  <c r="K7" i="5"/>
  <c r="M4" i="5"/>
  <c r="AI33" i="5"/>
  <c r="AC33" i="5"/>
  <c r="AJ33" i="5"/>
  <c r="AK33" i="5"/>
  <c r="AD33" i="5"/>
  <c r="AL33" i="5"/>
  <c r="AE33" i="5"/>
  <c r="AF33" i="5"/>
  <c r="AG33" i="5"/>
  <c r="AH33" i="5"/>
  <c r="AH34" i="5"/>
  <c r="AI34" i="5"/>
  <c r="AC34" i="5"/>
  <c r="AJ34" i="5"/>
  <c r="AK34" i="5"/>
  <c r="AD34" i="5"/>
  <c r="AL34" i="5"/>
  <c r="AE34" i="5"/>
  <c r="AF34" i="5"/>
  <c r="AG34" i="5"/>
  <c r="I7703" i="2"/>
  <c r="E4" i="31" l="1"/>
  <c r="D22" i="31" a="1"/>
  <c r="D22" i="31" s="1"/>
  <c r="D3" i="20" s="1"/>
  <c r="D13" i="31" a="1"/>
  <c r="D13" i="31" s="1"/>
  <c r="D3" i="17" s="1"/>
  <c r="D25" i="31" a="1"/>
  <c r="D25" i="31" s="1"/>
  <c r="D6" i="20" s="1"/>
  <c r="E7" i="31"/>
  <c r="D16" i="31" a="1"/>
  <c r="D16" i="31" s="1"/>
  <c r="D6" i="17" s="1"/>
  <c r="E33" i="31"/>
  <c r="D5" i="18"/>
  <c r="F35" i="31"/>
  <c r="E7" i="18"/>
  <c r="E6" i="31"/>
  <c r="D24" i="31" a="1"/>
  <c r="D24" i="31" s="1"/>
  <c r="D5" i="20" s="1"/>
  <c r="D15" i="31" a="1"/>
  <c r="D15" i="31" s="1"/>
  <c r="D5" i="17" s="1"/>
  <c r="F31" i="31"/>
  <c r="E3" i="18"/>
  <c r="E6" i="18"/>
  <c r="F34" i="31"/>
  <c r="F30" i="31"/>
  <c r="E2" i="18"/>
  <c r="E8" i="31"/>
  <c r="D26" i="31" a="1"/>
  <c r="D26" i="31" s="1"/>
  <c r="D7" i="20" s="1"/>
  <c r="D17" i="31" a="1"/>
  <c r="D17" i="31" s="1"/>
  <c r="D7" i="17" s="1"/>
  <c r="J21" i="5"/>
  <c r="J12" i="5"/>
  <c r="N21" i="5"/>
  <c r="N12" i="5"/>
  <c r="E25" i="5"/>
  <c r="E16" i="5"/>
  <c r="G24" i="5"/>
  <c r="G15" i="5"/>
  <c r="I22" i="5"/>
  <c r="I13" i="5"/>
  <c r="R22" i="5"/>
  <c r="R13" i="5"/>
  <c r="C22" i="5"/>
  <c r="C13" i="5"/>
  <c r="B22" i="5"/>
  <c r="B13" i="5"/>
  <c r="J25" i="5"/>
  <c r="J16" i="5"/>
  <c r="T16" i="5"/>
  <c r="T25" i="5"/>
  <c r="V21" i="5"/>
  <c r="V12" i="5"/>
  <c r="AA13" i="5"/>
  <c r="AA22" i="5"/>
  <c r="S13" i="5"/>
  <c r="S22" i="5"/>
  <c r="X22" i="5"/>
  <c r="X13" i="5"/>
  <c r="D25" i="5"/>
  <c r="D16" i="5"/>
  <c r="M25" i="5"/>
  <c r="M16" i="5"/>
  <c r="O24" i="5"/>
  <c r="O15" i="5"/>
  <c r="I24" i="5"/>
  <c r="I15" i="5"/>
  <c r="K22" i="5"/>
  <c r="K13" i="5"/>
  <c r="E21" i="5"/>
  <c r="E12" i="5"/>
  <c r="R25" i="5"/>
  <c r="R16" i="5"/>
  <c r="U24" i="5"/>
  <c r="U15" i="5"/>
  <c r="Z25" i="5"/>
  <c r="Z16" i="5"/>
  <c r="AB12" i="5"/>
  <c r="AB21" i="5"/>
  <c r="W25" i="5"/>
  <c r="W16" i="5"/>
  <c r="Y12" i="5"/>
  <c r="Y21" i="5"/>
  <c r="M22" i="5"/>
  <c r="M13" i="5"/>
  <c r="C21" i="5"/>
  <c r="C12" i="5"/>
  <c r="G21" i="5"/>
  <c r="G12" i="5"/>
  <c r="O21" i="5"/>
  <c r="O12" i="5"/>
  <c r="L24" i="5"/>
  <c r="L15" i="5"/>
  <c r="Q22" i="5"/>
  <c r="Q13" i="5"/>
  <c r="F22" i="5"/>
  <c r="F13" i="5"/>
  <c r="H21" i="5"/>
  <c r="H12" i="5"/>
  <c r="E22" i="5"/>
  <c r="E13" i="5"/>
  <c r="F25" i="5"/>
  <c r="F16" i="5"/>
  <c r="H24" i="5"/>
  <c r="H15" i="5"/>
  <c r="Q24" i="5"/>
  <c r="Q15" i="5"/>
  <c r="B24" i="5"/>
  <c r="B15" i="5"/>
  <c r="M21" i="5"/>
  <c r="M12" i="5"/>
  <c r="S25" i="5"/>
  <c r="S16" i="5"/>
  <c r="V22" i="5"/>
  <c r="V13" i="5"/>
  <c r="AA24" i="5"/>
  <c r="AA15" i="5"/>
  <c r="T12" i="5"/>
  <c r="T21" i="5"/>
  <c r="X24" i="5"/>
  <c r="X15" i="5"/>
  <c r="N22" i="5"/>
  <c r="N13" i="5"/>
  <c r="C25" i="5"/>
  <c r="C16" i="5"/>
  <c r="N25" i="5"/>
  <c r="N16" i="5"/>
  <c r="AE6" i="5"/>
  <c r="AF6" i="5"/>
  <c r="AG6" i="5"/>
  <c r="AH6" i="5"/>
  <c r="AI6" i="5"/>
  <c r="AC6" i="5"/>
  <c r="AJ6" i="5"/>
  <c r="AK6" i="5"/>
  <c r="AD6" i="5"/>
  <c r="AL6" i="5"/>
  <c r="P24" i="5"/>
  <c r="P15" i="5"/>
  <c r="H25" i="5"/>
  <c r="H16" i="5"/>
  <c r="J24" i="5"/>
  <c r="J15" i="5"/>
  <c r="D22" i="5"/>
  <c r="D13" i="5"/>
  <c r="U16" i="5"/>
  <c r="U25" i="5"/>
  <c r="W21" i="5"/>
  <c r="W12" i="5"/>
  <c r="AB13" i="5"/>
  <c r="AB22" i="5"/>
  <c r="S21" i="5"/>
  <c r="S12" i="5"/>
  <c r="Y13" i="5"/>
  <c r="Y22" i="5"/>
  <c r="F24" i="5"/>
  <c r="F15" i="5"/>
  <c r="E24" i="5"/>
  <c r="E15" i="5"/>
  <c r="I21" i="5"/>
  <c r="I12" i="5"/>
  <c r="G25" i="5"/>
  <c r="G16" i="5"/>
  <c r="AD7" i="5"/>
  <c r="AL7" i="5"/>
  <c r="AE7" i="5"/>
  <c r="AF7" i="5"/>
  <c r="AG7" i="5"/>
  <c r="AC7" i="5"/>
  <c r="AH7" i="5"/>
  <c r="AI7" i="5"/>
  <c r="AJ7" i="5"/>
  <c r="AK7" i="5"/>
  <c r="P25" i="5"/>
  <c r="P16" i="5"/>
  <c r="R24" i="5"/>
  <c r="R15" i="5"/>
  <c r="L22" i="5"/>
  <c r="L13" i="5"/>
  <c r="V24" i="5"/>
  <c r="V15" i="5"/>
  <c r="AA25" i="5"/>
  <c r="AA16" i="5"/>
  <c r="T13" i="5"/>
  <c r="T22" i="5"/>
  <c r="X25" i="5"/>
  <c r="X16" i="5"/>
  <c r="Z12" i="5"/>
  <c r="Z21" i="5"/>
  <c r="AH3" i="5"/>
  <c r="AC3" i="5"/>
  <c r="AI3" i="5"/>
  <c r="AJ3" i="5"/>
  <c r="AK3" i="5"/>
  <c r="AD3" i="5"/>
  <c r="AL3" i="5"/>
  <c r="AE3" i="5"/>
  <c r="AF3" i="5"/>
  <c r="AG3" i="5"/>
  <c r="P21" i="5"/>
  <c r="P12" i="5"/>
  <c r="G22" i="5"/>
  <c r="G13" i="5"/>
  <c r="D24" i="5"/>
  <c r="D15" i="5"/>
  <c r="M24" i="5"/>
  <c r="M15" i="5"/>
  <c r="O22" i="5"/>
  <c r="O13" i="5"/>
  <c r="Q21" i="5"/>
  <c r="Q12" i="5"/>
  <c r="O25" i="5"/>
  <c r="O16" i="5"/>
  <c r="K21" i="5"/>
  <c r="K12" i="5"/>
  <c r="I25" i="5"/>
  <c r="I16" i="5"/>
  <c r="C24" i="5"/>
  <c r="C15" i="5"/>
  <c r="W22" i="5"/>
  <c r="W13" i="5"/>
  <c r="AB24" i="5"/>
  <c r="AB15" i="5"/>
  <c r="U21" i="5"/>
  <c r="U12" i="5"/>
  <c r="Y15" i="5"/>
  <c r="Y24" i="5"/>
  <c r="S24" i="5"/>
  <c r="S15" i="5"/>
  <c r="H22" i="5"/>
  <c r="H13" i="5"/>
  <c r="D21" i="5"/>
  <c r="D12" i="5"/>
  <c r="Q25" i="5"/>
  <c r="Q16" i="5"/>
  <c r="K24" i="5"/>
  <c r="K15" i="5"/>
  <c r="X21" i="5"/>
  <c r="X12" i="5"/>
  <c r="T24" i="5"/>
  <c r="T15" i="5"/>
  <c r="Y25" i="5"/>
  <c r="Y16" i="5"/>
  <c r="Z22" i="5"/>
  <c r="Z13" i="5"/>
  <c r="V16" i="5"/>
  <c r="V25" i="5"/>
  <c r="K25" i="5"/>
  <c r="K16" i="5"/>
  <c r="L25" i="5"/>
  <c r="L16" i="5"/>
  <c r="N24" i="5"/>
  <c r="N15" i="5"/>
  <c r="AG4" i="5"/>
  <c r="AH4" i="5"/>
  <c r="AI4" i="5"/>
  <c r="AJ4" i="5"/>
  <c r="AK4" i="5"/>
  <c r="AD4" i="5"/>
  <c r="AL4" i="5"/>
  <c r="AE4" i="5"/>
  <c r="AC4" i="5"/>
  <c r="AF4" i="5"/>
  <c r="P22" i="5"/>
  <c r="P13" i="5"/>
  <c r="R21" i="5"/>
  <c r="R12" i="5"/>
  <c r="J22" i="5"/>
  <c r="J13" i="5"/>
  <c r="L21" i="5"/>
  <c r="L12" i="5"/>
  <c r="F21" i="5"/>
  <c r="F12" i="5"/>
  <c r="B25" i="5"/>
  <c r="B16" i="5"/>
  <c r="AB25" i="5"/>
  <c r="AB16" i="5"/>
  <c r="U22" i="5"/>
  <c r="U13" i="5"/>
  <c r="Z24" i="5"/>
  <c r="Z15" i="5"/>
  <c r="AA12" i="5"/>
  <c r="AA21" i="5"/>
  <c r="W15" i="5"/>
  <c r="W24" i="5"/>
  <c r="E17" i="31" l="1" a="1"/>
  <c r="E17" i="31" s="1"/>
  <c r="E7" i="17" s="1"/>
  <c r="E26" i="31" a="1"/>
  <c r="E26" i="31" s="1"/>
  <c r="E7" i="20" s="1"/>
  <c r="F8" i="31"/>
  <c r="F33" i="31"/>
  <c r="E5" i="18"/>
  <c r="G31" i="31"/>
  <c r="F3" i="18"/>
  <c r="E25" i="31" a="1"/>
  <c r="E25" i="31" s="1"/>
  <c r="E6" i="20" s="1"/>
  <c r="E16" i="31" a="1"/>
  <c r="E16" i="31" s="1"/>
  <c r="E6" i="17" s="1"/>
  <c r="F7" i="31"/>
  <c r="E24" i="31" a="1"/>
  <c r="E24" i="31" s="1"/>
  <c r="E5" i="20" s="1"/>
  <c r="E15" i="31" a="1"/>
  <c r="E15" i="31" s="1"/>
  <c r="E5" i="17" s="1"/>
  <c r="F6" i="31"/>
  <c r="G30" i="31"/>
  <c r="F2" i="18"/>
  <c r="F6" i="18"/>
  <c r="G34" i="31"/>
  <c r="G35" i="31"/>
  <c r="F7" i="18"/>
  <c r="E22" i="31" a="1"/>
  <c r="E22" i="31" s="1"/>
  <c r="E3" i="20" s="1"/>
  <c r="E13" i="31" a="1"/>
  <c r="E13" i="31" s="1"/>
  <c r="E3" i="17" s="1"/>
  <c r="F4" i="31"/>
  <c r="AC22" i="5"/>
  <c r="AC13" i="5"/>
  <c r="AE22" i="5"/>
  <c r="AE13" i="5"/>
  <c r="AG21" i="5"/>
  <c r="AG12" i="5"/>
  <c r="AC12" i="5"/>
  <c r="AC21" i="5"/>
  <c r="AF16" i="5"/>
  <c r="AF25" i="5"/>
  <c r="AK24" i="5"/>
  <c r="AK15" i="5"/>
  <c r="AF22" i="5"/>
  <c r="AF13" i="5"/>
  <c r="AG22" i="5"/>
  <c r="AG13" i="5"/>
  <c r="AL13" i="5"/>
  <c r="AL22" i="5"/>
  <c r="AF21" i="5"/>
  <c r="AF12" i="5"/>
  <c r="AH12" i="5"/>
  <c r="AH21" i="5"/>
  <c r="AE25" i="5"/>
  <c r="AE16" i="5"/>
  <c r="AJ24" i="5"/>
  <c r="AJ15" i="5"/>
  <c r="AD22" i="5"/>
  <c r="AD13" i="5"/>
  <c r="AE21" i="5"/>
  <c r="AE12" i="5"/>
  <c r="AK25" i="5"/>
  <c r="AK16" i="5"/>
  <c r="AL25" i="5"/>
  <c r="AL16" i="5"/>
  <c r="AC24" i="5"/>
  <c r="AC15" i="5"/>
  <c r="AK13" i="5"/>
  <c r="AK22" i="5"/>
  <c r="AL12" i="5"/>
  <c r="AL21" i="5"/>
  <c r="AJ16" i="5"/>
  <c r="AJ25" i="5"/>
  <c r="AD25" i="5"/>
  <c r="AD16" i="5"/>
  <c r="AI24" i="5"/>
  <c r="AI15" i="5"/>
  <c r="AJ22" i="5"/>
  <c r="AJ13" i="5"/>
  <c r="AD21" i="5"/>
  <c r="AD12" i="5"/>
  <c r="AI25" i="5"/>
  <c r="AI16" i="5"/>
  <c r="AH24" i="5"/>
  <c r="AH15" i="5"/>
  <c r="AI22" i="5"/>
  <c r="AI13" i="5"/>
  <c r="AK21" i="5"/>
  <c r="AK12" i="5"/>
  <c r="AH25" i="5"/>
  <c r="AH16" i="5"/>
  <c r="AG15" i="5"/>
  <c r="AG24" i="5"/>
  <c r="AH22" i="5"/>
  <c r="AH13" i="5"/>
  <c r="AJ12" i="5"/>
  <c r="AJ21" i="5"/>
  <c r="AC16" i="5"/>
  <c r="AC25" i="5"/>
  <c r="AL24" i="5"/>
  <c r="AL15" i="5"/>
  <c r="AF24" i="5"/>
  <c r="AF15" i="5"/>
  <c r="AI12" i="5"/>
  <c r="AI21" i="5"/>
  <c r="AG25" i="5"/>
  <c r="AG16" i="5"/>
  <c r="AD15" i="5"/>
  <c r="AD24" i="5"/>
  <c r="AE24" i="5"/>
  <c r="AE15" i="5"/>
  <c r="F25" i="31" l="1" a="1"/>
  <c r="F25" i="31" s="1"/>
  <c r="F6" i="20" s="1"/>
  <c r="F16" i="31" a="1"/>
  <c r="F16" i="31" s="1"/>
  <c r="F6" i="17" s="1"/>
  <c r="G7" i="31"/>
  <c r="H34" i="31"/>
  <c r="G6" i="18"/>
  <c r="F13" i="31" a="1"/>
  <c r="F13" i="31" s="1"/>
  <c r="F3" i="17" s="1"/>
  <c r="F22" i="31" a="1"/>
  <c r="F22" i="31" s="1"/>
  <c r="F3" i="20" s="1"/>
  <c r="G4" i="31"/>
  <c r="H30" i="31"/>
  <c r="G2" i="18"/>
  <c r="H31" i="31"/>
  <c r="G3" i="18"/>
  <c r="F24" i="31" a="1"/>
  <c r="F24" i="31" s="1"/>
  <c r="F5" i="20" s="1"/>
  <c r="F15" i="31" a="1"/>
  <c r="F15" i="31" s="1"/>
  <c r="F5" i="17" s="1"/>
  <c r="G6" i="31"/>
  <c r="G33" i="31"/>
  <c r="F5" i="18"/>
  <c r="F26" i="31" a="1"/>
  <c r="F26" i="31" s="1"/>
  <c r="F7" i="20" s="1"/>
  <c r="F17" i="31" a="1"/>
  <c r="F17" i="31" s="1"/>
  <c r="F7" i="17" s="1"/>
  <c r="G8" i="31"/>
  <c r="H35" i="31"/>
  <c r="G7" i="18"/>
  <c r="H33" i="31" l="1"/>
  <c r="G5" i="18"/>
  <c r="G13" i="31" a="1"/>
  <c r="G13" i="31" s="1"/>
  <c r="G3" i="17" s="1"/>
  <c r="G22" i="31" a="1"/>
  <c r="G22" i="31" s="1"/>
  <c r="G3" i="20" s="1"/>
  <c r="H4" i="31"/>
  <c r="G24" i="31" a="1"/>
  <c r="G24" i="31" s="1"/>
  <c r="G5" i="20" s="1"/>
  <c r="G15" i="31" a="1"/>
  <c r="G15" i="31" s="1"/>
  <c r="G5" i="17" s="1"/>
  <c r="H6" i="31"/>
  <c r="I35" i="31"/>
  <c r="H7" i="18"/>
  <c r="G26" i="31" a="1"/>
  <c r="G26" i="31" s="1"/>
  <c r="G7" i="20" s="1"/>
  <c r="G17" i="31" a="1"/>
  <c r="G17" i="31" s="1"/>
  <c r="G7" i="17" s="1"/>
  <c r="H8" i="31"/>
  <c r="I34" i="31"/>
  <c r="H6" i="18"/>
  <c r="I31" i="31"/>
  <c r="H3" i="18"/>
  <c r="G25" i="31" a="1"/>
  <c r="G25" i="31" s="1"/>
  <c r="G6" i="20" s="1"/>
  <c r="G16" i="31" a="1"/>
  <c r="G16" i="31" s="1"/>
  <c r="G6" i="17" s="1"/>
  <c r="H7" i="31"/>
  <c r="I30" i="31"/>
  <c r="H2" i="18"/>
  <c r="H24" i="31" l="1" a="1"/>
  <c r="H24" i="31" s="1"/>
  <c r="H5" i="20" s="1"/>
  <c r="H15" i="31" a="1"/>
  <c r="H15" i="31" s="1"/>
  <c r="H5" i="17" s="1"/>
  <c r="I6" i="31"/>
  <c r="J31" i="31"/>
  <c r="I3" i="18"/>
  <c r="J34" i="31"/>
  <c r="I6" i="18"/>
  <c r="J30" i="31"/>
  <c r="I2" i="18"/>
  <c r="H26" i="31" a="1"/>
  <c r="H26" i="31" s="1"/>
  <c r="H7" i="20" s="1"/>
  <c r="H17" i="31" a="1"/>
  <c r="H17" i="31" s="1"/>
  <c r="H7" i="17" s="1"/>
  <c r="I8" i="31"/>
  <c r="H13" i="31" a="1"/>
  <c r="H13" i="31" s="1"/>
  <c r="H3" i="17" s="1"/>
  <c r="H22" i="31" a="1"/>
  <c r="H22" i="31" s="1"/>
  <c r="H3" i="20" s="1"/>
  <c r="I4" i="31"/>
  <c r="H25" i="31" a="1"/>
  <c r="H25" i="31" s="1"/>
  <c r="H6" i="20" s="1"/>
  <c r="H16" i="31" a="1"/>
  <c r="H16" i="31" s="1"/>
  <c r="H6" i="17" s="1"/>
  <c r="I7" i="31"/>
  <c r="J35" i="31"/>
  <c r="I7" i="18"/>
  <c r="I33" i="31"/>
  <c r="H5" i="18"/>
  <c r="K30" i="31" l="1"/>
  <c r="J2" i="18"/>
  <c r="K34" i="31"/>
  <c r="J6" i="18"/>
  <c r="K35" i="31"/>
  <c r="J7" i="18"/>
  <c r="I16" i="31" a="1"/>
  <c r="I16" i="31" s="1"/>
  <c r="I6" i="17" s="1"/>
  <c r="I25" i="31" a="1"/>
  <c r="I25" i="31" s="1"/>
  <c r="I6" i="20" s="1"/>
  <c r="J7" i="31"/>
  <c r="I22" i="31" a="1"/>
  <c r="I22" i="31" s="1"/>
  <c r="I3" i="20" s="1"/>
  <c r="I13" i="31" a="1"/>
  <c r="I13" i="31" s="1"/>
  <c r="I3" i="17" s="1"/>
  <c r="J4" i="31"/>
  <c r="J33" i="31"/>
  <c r="I5" i="18"/>
  <c r="I26" i="31" a="1"/>
  <c r="I26" i="31" s="1"/>
  <c r="I7" i="20" s="1"/>
  <c r="I17" i="31" a="1"/>
  <c r="I17" i="31" s="1"/>
  <c r="I7" i="17" s="1"/>
  <c r="J8" i="31"/>
  <c r="K31" i="31"/>
  <c r="J3" i="18"/>
  <c r="I24" i="31" a="1"/>
  <c r="I24" i="31" s="1"/>
  <c r="I5" i="20" s="1"/>
  <c r="I15" i="31" a="1"/>
  <c r="I15" i="31" s="1"/>
  <c r="I5" i="17" s="1"/>
  <c r="J6" i="31"/>
  <c r="J24" i="31" l="1" a="1"/>
  <c r="J24" i="31" s="1"/>
  <c r="J5" i="20" s="1"/>
  <c r="J15" i="31" a="1"/>
  <c r="J15" i="31" s="1"/>
  <c r="J5" i="17" s="1"/>
  <c r="K6" i="31"/>
  <c r="K33" i="31"/>
  <c r="J5" i="18"/>
  <c r="L35" i="31"/>
  <c r="K7" i="18"/>
  <c r="J22" i="31" a="1"/>
  <c r="J22" i="31" s="1"/>
  <c r="J3" i="20" s="1"/>
  <c r="J13" i="31" a="1"/>
  <c r="J13" i="31" s="1"/>
  <c r="J3" i="17" s="1"/>
  <c r="K4" i="31"/>
  <c r="L34" i="31"/>
  <c r="K6" i="18"/>
  <c r="L31" i="31"/>
  <c r="K3" i="18"/>
  <c r="J26" i="31" a="1"/>
  <c r="J26" i="31" s="1"/>
  <c r="J7" i="20" s="1"/>
  <c r="J17" i="31" a="1"/>
  <c r="J17" i="31" s="1"/>
  <c r="J7" i="17" s="1"/>
  <c r="K8" i="31"/>
  <c r="J25" i="31" a="1"/>
  <c r="J25" i="31" s="1"/>
  <c r="J6" i="20" s="1"/>
  <c r="J16" i="31" a="1"/>
  <c r="J16" i="31" s="1"/>
  <c r="J6" i="17" s="1"/>
  <c r="K7" i="31"/>
  <c r="L30" i="31"/>
  <c r="K2" i="18"/>
  <c r="K17" i="31" l="1" a="1"/>
  <c r="K17" i="31" s="1"/>
  <c r="K7" i="17" s="1"/>
  <c r="K26" i="31" a="1"/>
  <c r="K26" i="31" s="1"/>
  <c r="K7" i="20" s="1"/>
  <c r="L8" i="31"/>
  <c r="M35" i="31"/>
  <c r="L7" i="18"/>
  <c r="M31" i="31"/>
  <c r="L3" i="18"/>
  <c r="M30" i="31"/>
  <c r="L2" i="18"/>
  <c r="K25" i="31" a="1"/>
  <c r="K25" i="31" s="1"/>
  <c r="K6" i="20" s="1"/>
  <c r="K16" i="31" a="1"/>
  <c r="K16" i="31" s="1"/>
  <c r="K6" i="17" s="1"/>
  <c r="L7" i="31"/>
  <c r="L33" i="31"/>
  <c r="K5" i="18"/>
  <c r="M34" i="31"/>
  <c r="L6" i="18"/>
  <c r="K24" i="31" a="1"/>
  <c r="K24" i="31" s="1"/>
  <c r="K5" i="20" s="1"/>
  <c r="K15" i="31" a="1"/>
  <c r="K15" i="31" s="1"/>
  <c r="K5" i="17" s="1"/>
  <c r="L6" i="31"/>
  <c r="K22" i="31" a="1"/>
  <c r="K22" i="31" s="1"/>
  <c r="K3" i="20" s="1"/>
  <c r="K13" i="31" a="1"/>
  <c r="K13" i="31" s="1"/>
  <c r="K3" i="17" s="1"/>
  <c r="L4" i="31"/>
  <c r="N30" i="31" l="1"/>
  <c r="M2" i="18"/>
  <c r="L24" i="31" a="1"/>
  <c r="L24" i="31" s="1"/>
  <c r="L5" i="20" s="1"/>
  <c r="L15" i="31" a="1"/>
  <c r="L15" i="31" s="1"/>
  <c r="L5" i="17" s="1"/>
  <c r="M6" i="31"/>
  <c r="N34" i="31"/>
  <c r="M6" i="18"/>
  <c r="L13" i="31" a="1"/>
  <c r="L13" i="31" s="1"/>
  <c r="L3" i="17" s="1"/>
  <c r="L22" i="31" a="1"/>
  <c r="L22" i="31" s="1"/>
  <c r="L3" i="20" s="1"/>
  <c r="M4" i="31"/>
  <c r="N31" i="31"/>
  <c r="M3" i="18"/>
  <c r="M33" i="31"/>
  <c r="L5" i="18"/>
  <c r="L25" i="31" a="1"/>
  <c r="L25" i="31" s="1"/>
  <c r="L6" i="20" s="1"/>
  <c r="L16" i="31" a="1"/>
  <c r="L16" i="31" s="1"/>
  <c r="L6" i="17" s="1"/>
  <c r="M7" i="31"/>
  <c r="N35" i="31"/>
  <c r="M7" i="18"/>
  <c r="L26" i="31" a="1"/>
  <c r="L26" i="31" s="1"/>
  <c r="L7" i="20" s="1"/>
  <c r="L17" i="31" a="1"/>
  <c r="L17" i="31" s="1"/>
  <c r="L7" i="17" s="1"/>
  <c r="M8" i="31"/>
  <c r="M26" i="31" l="1" a="1"/>
  <c r="M26" i="31" s="1"/>
  <c r="M7" i="20" s="1"/>
  <c r="M17" i="31" a="1"/>
  <c r="M17" i="31" s="1"/>
  <c r="M7" i="17" s="1"/>
  <c r="N8" i="31"/>
  <c r="O34" i="31"/>
  <c r="N6" i="18"/>
  <c r="N33" i="31"/>
  <c r="M5" i="18"/>
  <c r="M15" i="31" a="1"/>
  <c r="M15" i="31" s="1"/>
  <c r="M5" i="17" s="1"/>
  <c r="M24" i="31" a="1"/>
  <c r="M24" i="31" s="1"/>
  <c r="M5" i="20" s="1"/>
  <c r="N6" i="31"/>
  <c r="O31" i="31"/>
  <c r="N3" i="18"/>
  <c r="O35" i="31"/>
  <c r="N7" i="18"/>
  <c r="M13" i="31" a="1"/>
  <c r="M13" i="31" s="1"/>
  <c r="M3" i="17" s="1"/>
  <c r="M22" i="31" a="1"/>
  <c r="M22" i="31" s="1"/>
  <c r="M3" i="20" s="1"/>
  <c r="N4" i="31"/>
  <c r="M25" i="31" a="1"/>
  <c r="M25" i="31" s="1"/>
  <c r="M6" i="20" s="1"/>
  <c r="M16" i="31" a="1"/>
  <c r="M16" i="31" s="1"/>
  <c r="M6" i="17" s="1"/>
  <c r="N7" i="31"/>
  <c r="O30" i="31"/>
  <c r="N2" i="18"/>
  <c r="N24" i="31" l="1" a="1"/>
  <c r="N24" i="31" s="1"/>
  <c r="N5" i="20" s="1"/>
  <c r="N15" i="31" a="1"/>
  <c r="N15" i="31" s="1"/>
  <c r="N5" i="17" s="1"/>
  <c r="O6" i="31"/>
  <c r="N13" i="31" a="1"/>
  <c r="N13" i="31" s="1"/>
  <c r="N3" i="17" s="1"/>
  <c r="N22" i="31" a="1"/>
  <c r="N22" i="31" s="1"/>
  <c r="N3" i="20" s="1"/>
  <c r="O4" i="31"/>
  <c r="O33" i="31"/>
  <c r="N5" i="18"/>
  <c r="P30" i="31"/>
  <c r="O2" i="18"/>
  <c r="P35" i="31"/>
  <c r="O7" i="18"/>
  <c r="N25" i="31" a="1"/>
  <c r="N25" i="31" s="1"/>
  <c r="N6" i="20" s="1"/>
  <c r="N16" i="31" a="1"/>
  <c r="N16" i="31" s="1"/>
  <c r="N6" i="17" s="1"/>
  <c r="O7" i="31"/>
  <c r="P34" i="31"/>
  <c r="O6" i="18"/>
  <c r="P31" i="31"/>
  <c r="O3" i="18"/>
  <c r="N26" i="31" a="1"/>
  <c r="N26" i="31" s="1"/>
  <c r="N7" i="20" s="1"/>
  <c r="N17" i="31" a="1"/>
  <c r="N17" i="31" s="1"/>
  <c r="N7" i="17" s="1"/>
  <c r="O8" i="31"/>
  <c r="Q34" i="31" l="1"/>
  <c r="P6" i="18"/>
  <c r="O16" i="31" a="1"/>
  <c r="O16" i="31" s="1"/>
  <c r="O6" i="17" s="1"/>
  <c r="O25" i="31" a="1"/>
  <c r="O25" i="31" s="1"/>
  <c r="O6" i="20" s="1"/>
  <c r="P7" i="31"/>
  <c r="P33" i="31"/>
  <c r="O5" i="18"/>
  <c r="O26" i="31" a="1"/>
  <c r="O26" i="31" s="1"/>
  <c r="O7" i="20" s="1"/>
  <c r="O17" i="31" a="1"/>
  <c r="O17" i="31" s="1"/>
  <c r="O7" i="17" s="1"/>
  <c r="P8" i="31"/>
  <c r="O22" i="31" a="1"/>
  <c r="O22" i="31" s="1"/>
  <c r="O3" i="20" s="1"/>
  <c r="O13" i="31" a="1"/>
  <c r="O13" i="31" s="1"/>
  <c r="O3" i="17" s="1"/>
  <c r="P4" i="31"/>
  <c r="Q35" i="31"/>
  <c r="P7" i="18"/>
  <c r="O24" i="31" a="1"/>
  <c r="O24" i="31" s="1"/>
  <c r="O5" i="20" s="1"/>
  <c r="O15" i="31" a="1"/>
  <c r="O15" i="31" s="1"/>
  <c r="O5" i="17" s="1"/>
  <c r="P6" i="31"/>
  <c r="Q31" i="31"/>
  <c r="P3" i="18"/>
  <c r="Q30" i="31"/>
  <c r="P2" i="18"/>
  <c r="R35" i="31" l="1"/>
  <c r="Q7" i="18"/>
  <c r="Q33" i="31"/>
  <c r="P5" i="18"/>
  <c r="R30" i="31"/>
  <c r="Q2" i="18"/>
  <c r="P22" i="31" a="1"/>
  <c r="P22" i="31" s="1"/>
  <c r="P3" i="20" s="1"/>
  <c r="P13" i="31" a="1"/>
  <c r="P13" i="31" s="1"/>
  <c r="P3" i="17" s="1"/>
  <c r="Q4" i="31"/>
  <c r="P25" i="31" a="1"/>
  <c r="P25" i="31" s="1"/>
  <c r="P6" i="20" s="1"/>
  <c r="P16" i="31" a="1"/>
  <c r="P16" i="31" s="1"/>
  <c r="P6" i="17" s="1"/>
  <c r="Q7" i="31"/>
  <c r="R31" i="31"/>
  <c r="Q3" i="18"/>
  <c r="P24" i="31" a="1"/>
  <c r="P24" i="31" s="1"/>
  <c r="P5" i="20" s="1"/>
  <c r="P15" i="31" a="1"/>
  <c r="P15" i="31" s="1"/>
  <c r="P5" i="17" s="1"/>
  <c r="Q6" i="31"/>
  <c r="P26" i="31" a="1"/>
  <c r="P26" i="31" s="1"/>
  <c r="P7" i="20" s="1"/>
  <c r="P17" i="31" a="1"/>
  <c r="P17" i="31" s="1"/>
  <c r="P7" i="17" s="1"/>
  <c r="Q8" i="31"/>
  <c r="R34" i="31"/>
  <c r="Q6" i="18"/>
  <c r="S34" i="31" l="1"/>
  <c r="R6" i="18"/>
  <c r="S31" i="31"/>
  <c r="R3" i="18"/>
  <c r="S30" i="31"/>
  <c r="R2" i="18"/>
  <c r="Q26" i="31" a="1"/>
  <c r="Q26" i="31" s="1"/>
  <c r="Q7" i="20" s="1"/>
  <c r="Q17" i="31" a="1"/>
  <c r="Q17" i="31" s="1"/>
  <c r="Q7" i="17" s="1"/>
  <c r="R8" i="31"/>
  <c r="Q25" i="31" a="1"/>
  <c r="Q25" i="31" s="1"/>
  <c r="Q6" i="20" s="1"/>
  <c r="Q16" i="31" a="1"/>
  <c r="Q16" i="31" s="1"/>
  <c r="Q6" i="17" s="1"/>
  <c r="R7" i="31"/>
  <c r="R33" i="31"/>
  <c r="Q5" i="18"/>
  <c r="Q24" i="31" a="1"/>
  <c r="Q24" i="31" s="1"/>
  <c r="Q5" i="20" s="1"/>
  <c r="Q15" i="31" a="1"/>
  <c r="Q15" i="31" s="1"/>
  <c r="Q5" i="17" s="1"/>
  <c r="R6" i="31"/>
  <c r="Q22" i="31" a="1"/>
  <c r="Q22" i="31" s="1"/>
  <c r="Q3" i="20" s="1"/>
  <c r="Q13" i="31" a="1"/>
  <c r="Q13" i="31" s="1"/>
  <c r="Q3" i="17" s="1"/>
  <c r="R4" i="31"/>
  <c r="S35" i="31"/>
  <c r="R7" i="18"/>
  <c r="T35" i="31" l="1"/>
  <c r="S7" i="18"/>
  <c r="S33" i="31"/>
  <c r="R5" i="18"/>
  <c r="T30" i="31"/>
  <c r="S2" i="18"/>
  <c r="R22" i="31" a="1"/>
  <c r="R22" i="31" s="1"/>
  <c r="R3" i="20" s="1"/>
  <c r="R13" i="31" a="1"/>
  <c r="R13" i="31" s="1"/>
  <c r="R3" i="17" s="1"/>
  <c r="S4" i="31"/>
  <c r="R25" i="31" a="1"/>
  <c r="R25" i="31" s="1"/>
  <c r="R6" i="20" s="1"/>
  <c r="R16" i="31" a="1"/>
  <c r="R16" i="31" s="1"/>
  <c r="R6" i="17" s="1"/>
  <c r="S7" i="31"/>
  <c r="T31" i="31"/>
  <c r="S3" i="18"/>
  <c r="R24" i="31" a="1"/>
  <c r="R24" i="31" s="1"/>
  <c r="R5" i="20" s="1"/>
  <c r="R15" i="31" a="1"/>
  <c r="R15" i="31" s="1"/>
  <c r="R5" i="17" s="1"/>
  <c r="S6" i="31"/>
  <c r="R17" i="31" a="1"/>
  <c r="R17" i="31" s="1"/>
  <c r="R7" i="17" s="1"/>
  <c r="R26" i="31" a="1"/>
  <c r="R26" i="31" s="1"/>
  <c r="R7" i="20" s="1"/>
  <c r="S8" i="31"/>
  <c r="T34" i="31"/>
  <c r="S6" i="18"/>
  <c r="U34" i="31" l="1"/>
  <c r="T6" i="18"/>
  <c r="U31" i="31"/>
  <c r="T3" i="18"/>
  <c r="U30" i="31"/>
  <c r="T2" i="18"/>
  <c r="S26" i="31" a="1"/>
  <c r="S26" i="31" s="1"/>
  <c r="S7" i="20" s="1"/>
  <c r="S17" i="31" a="1"/>
  <c r="S17" i="31" s="1"/>
  <c r="S7" i="17" s="1"/>
  <c r="T8" i="31"/>
  <c r="S25" i="31" a="1"/>
  <c r="S25" i="31" s="1"/>
  <c r="S6" i="20" s="1"/>
  <c r="S16" i="31" a="1"/>
  <c r="S16" i="31" s="1"/>
  <c r="S6" i="17" s="1"/>
  <c r="T7" i="31"/>
  <c r="T33" i="31"/>
  <c r="S5" i="18"/>
  <c r="S15" i="31" a="1"/>
  <c r="S15" i="31" s="1"/>
  <c r="S5" i="17" s="1"/>
  <c r="S24" i="31" a="1"/>
  <c r="S24" i="31" s="1"/>
  <c r="S5" i="20" s="1"/>
  <c r="T6" i="31"/>
  <c r="S13" i="31" a="1"/>
  <c r="S13" i="31" s="1"/>
  <c r="S3" i="17" s="1"/>
  <c r="S22" i="31" a="1"/>
  <c r="S22" i="31" s="1"/>
  <c r="S3" i="20" s="1"/>
  <c r="T4" i="31"/>
  <c r="U35" i="31"/>
  <c r="T7" i="18"/>
  <c r="V35" i="31" l="1"/>
  <c r="U7" i="18"/>
  <c r="U33" i="31"/>
  <c r="T5" i="18"/>
  <c r="V30" i="31"/>
  <c r="U2" i="18"/>
  <c r="T13" i="31" a="1"/>
  <c r="T13" i="31" s="1"/>
  <c r="T3" i="17" s="1"/>
  <c r="T22" i="31" a="1"/>
  <c r="T22" i="31" s="1"/>
  <c r="T3" i="20" s="1"/>
  <c r="U4" i="31"/>
  <c r="T25" i="31" a="1"/>
  <c r="T25" i="31" s="1"/>
  <c r="T6" i="20" s="1"/>
  <c r="T16" i="31" a="1"/>
  <c r="T16" i="31" s="1"/>
  <c r="T6" i="17" s="1"/>
  <c r="U7" i="31"/>
  <c r="V31" i="31"/>
  <c r="U3" i="18"/>
  <c r="T24" i="31" a="1"/>
  <c r="T24" i="31" s="1"/>
  <c r="T5" i="20" s="1"/>
  <c r="T15" i="31" a="1"/>
  <c r="T15" i="31" s="1"/>
  <c r="T5" i="17" s="1"/>
  <c r="U6" i="31"/>
  <c r="T26" i="31" a="1"/>
  <c r="T26" i="31" s="1"/>
  <c r="T7" i="20" s="1"/>
  <c r="T17" i="31" a="1"/>
  <c r="T17" i="31" s="1"/>
  <c r="T7" i="17" s="1"/>
  <c r="U8" i="31"/>
  <c r="V34" i="31"/>
  <c r="U6" i="18"/>
  <c r="W34" i="31" l="1"/>
  <c r="V6" i="18"/>
  <c r="W31" i="31"/>
  <c r="V3" i="18"/>
  <c r="W30" i="31"/>
  <c r="V2" i="18"/>
  <c r="U26" i="31" a="1"/>
  <c r="U26" i="31" s="1"/>
  <c r="U7" i="20" s="1"/>
  <c r="U17" i="31" a="1"/>
  <c r="U17" i="31" s="1"/>
  <c r="U7" i="17" s="1"/>
  <c r="V8" i="31"/>
  <c r="U25" i="31" a="1"/>
  <c r="U25" i="31" s="1"/>
  <c r="U6" i="20" s="1"/>
  <c r="U16" i="31" a="1"/>
  <c r="U16" i="31" s="1"/>
  <c r="U6" i="17" s="1"/>
  <c r="V7" i="31"/>
  <c r="V33" i="31"/>
  <c r="U5" i="18"/>
  <c r="U24" i="31" a="1"/>
  <c r="U24" i="31" s="1"/>
  <c r="U5" i="20" s="1"/>
  <c r="U15" i="31" a="1"/>
  <c r="U15" i="31" s="1"/>
  <c r="U5" i="17" s="1"/>
  <c r="V6" i="31"/>
  <c r="U13" i="31" a="1"/>
  <c r="U13" i="31" s="1"/>
  <c r="U3" i="17" s="1"/>
  <c r="U22" i="31" a="1"/>
  <c r="U22" i="31" s="1"/>
  <c r="U3" i="20" s="1"/>
  <c r="V4" i="31"/>
  <c r="W35" i="31"/>
  <c r="V7" i="18"/>
  <c r="X35" i="31" l="1"/>
  <c r="W7" i="18"/>
  <c r="W33" i="31"/>
  <c r="V5" i="18"/>
  <c r="X30" i="31"/>
  <c r="W2" i="18"/>
  <c r="V22" i="31" a="1"/>
  <c r="V22" i="31" s="1"/>
  <c r="V3" i="20" s="1"/>
  <c r="V13" i="31" a="1"/>
  <c r="V13" i="31" s="1"/>
  <c r="V3" i="17" s="1"/>
  <c r="W4" i="31"/>
  <c r="V16" i="31" a="1"/>
  <c r="V16" i="31" s="1"/>
  <c r="V6" i="17" s="1"/>
  <c r="V25" i="31" a="1"/>
  <c r="V25" i="31" s="1"/>
  <c r="V6" i="20" s="1"/>
  <c r="W7" i="31"/>
  <c r="X31" i="31"/>
  <c r="W3" i="18"/>
  <c r="V24" i="31" a="1"/>
  <c r="V24" i="31" s="1"/>
  <c r="V5" i="20" s="1"/>
  <c r="V15" i="31" a="1"/>
  <c r="V15" i="31" s="1"/>
  <c r="V5" i="17" s="1"/>
  <c r="W6" i="31"/>
  <c r="V26" i="31" a="1"/>
  <c r="V26" i="31" s="1"/>
  <c r="V7" i="20" s="1"/>
  <c r="V17" i="31" a="1"/>
  <c r="V17" i="31" s="1"/>
  <c r="V7" i="17" s="1"/>
  <c r="W8" i="31"/>
  <c r="X34" i="31"/>
  <c r="W6" i="18"/>
  <c r="Y34" i="31" l="1"/>
  <c r="X6" i="18"/>
  <c r="Y31" i="31"/>
  <c r="X3" i="18"/>
  <c r="Y30" i="31"/>
  <c r="X2" i="18"/>
  <c r="W26" i="31" a="1"/>
  <c r="W26" i="31" s="1"/>
  <c r="W7" i="20" s="1"/>
  <c r="W17" i="31" a="1"/>
  <c r="W17" i="31" s="1"/>
  <c r="W7" i="17" s="1"/>
  <c r="X8" i="31"/>
  <c r="W25" i="31" a="1"/>
  <c r="W25" i="31" s="1"/>
  <c r="W6" i="20" s="1"/>
  <c r="W16" i="31" a="1"/>
  <c r="W16" i="31" s="1"/>
  <c r="W6" i="17" s="1"/>
  <c r="X7" i="31"/>
  <c r="X33" i="31"/>
  <c r="W5" i="18"/>
  <c r="W24" i="31" a="1"/>
  <c r="W24" i="31" s="1"/>
  <c r="W5" i="20" s="1"/>
  <c r="W15" i="31" a="1"/>
  <c r="W15" i="31" s="1"/>
  <c r="W5" i="17" s="1"/>
  <c r="X6" i="31"/>
  <c r="W22" i="31" a="1"/>
  <c r="W22" i="31" s="1"/>
  <c r="W3" i="20" s="1"/>
  <c r="W13" i="31" a="1"/>
  <c r="W13" i="31" s="1"/>
  <c r="W3" i="17" s="1"/>
  <c r="X4" i="31"/>
  <c r="Y35" i="31"/>
  <c r="X7" i="18"/>
  <c r="Z35" i="31" l="1"/>
  <c r="Y7" i="18"/>
  <c r="Y33" i="31"/>
  <c r="X5" i="18"/>
  <c r="Z30" i="31"/>
  <c r="Y2" i="18"/>
  <c r="X22" i="31" a="1"/>
  <c r="X22" i="31" s="1"/>
  <c r="X3" i="20" s="1"/>
  <c r="X13" i="31" a="1"/>
  <c r="X13" i="31" s="1"/>
  <c r="X3" i="17" s="1"/>
  <c r="Y4" i="31"/>
  <c r="X25" i="31" a="1"/>
  <c r="X25" i="31" s="1"/>
  <c r="X6" i="20" s="1"/>
  <c r="X16" i="31" a="1"/>
  <c r="X16" i="31" s="1"/>
  <c r="X6" i="17" s="1"/>
  <c r="Y7" i="31"/>
  <c r="Z31" i="31"/>
  <c r="Y3" i="18"/>
  <c r="X24" i="31" a="1"/>
  <c r="X24" i="31" s="1"/>
  <c r="X5" i="20" s="1"/>
  <c r="X15" i="31" a="1"/>
  <c r="X15" i="31" s="1"/>
  <c r="X5" i="17" s="1"/>
  <c r="Y6" i="31"/>
  <c r="X17" i="31" a="1"/>
  <c r="X17" i="31" s="1"/>
  <c r="X7" i="17" s="1"/>
  <c r="X26" i="31" a="1"/>
  <c r="X26" i="31" s="1"/>
  <c r="X7" i="20" s="1"/>
  <c r="Y8" i="31"/>
  <c r="Z34" i="31"/>
  <c r="Y6" i="18"/>
  <c r="AA34" i="31" l="1"/>
  <c r="Z6" i="18"/>
  <c r="AA31" i="31"/>
  <c r="Z3" i="18"/>
  <c r="AA30" i="31"/>
  <c r="Z2" i="18"/>
  <c r="Y26" i="31" a="1"/>
  <c r="Y26" i="31" s="1"/>
  <c r="Y7" i="20" s="1"/>
  <c r="Y17" i="31" a="1"/>
  <c r="Y17" i="31" s="1"/>
  <c r="Y7" i="17" s="1"/>
  <c r="Z8" i="31"/>
  <c r="Y25" i="31" a="1"/>
  <c r="Y25" i="31" s="1"/>
  <c r="Y6" i="20" s="1"/>
  <c r="Y16" i="31" a="1"/>
  <c r="Y16" i="31" s="1"/>
  <c r="Y6" i="17" s="1"/>
  <c r="Z7" i="31"/>
  <c r="Z33" i="31"/>
  <c r="Y5" i="18"/>
  <c r="Y24" i="31" a="1"/>
  <c r="Y24" i="31" s="1"/>
  <c r="Y5" i="20" s="1"/>
  <c r="Y15" i="31" a="1"/>
  <c r="Y15" i="31" s="1"/>
  <c r="Y5" i="17" s="1"/>
  <c r="Z6" i="31"/>
  <c r="Y13" i="31" a="1"/>
  <c r="Y13" i="31" s="1"/>
  <c r="Y3" i="17" s="1"/>
  <c r="Y22" i="31" a="1"/>
  <c r="Y22" i="31" s="1"/>
  <c r="Y3" i="20" s="1"/>
  <c r="Z4" i="31"/>
  <c r="AA35" i="31"/>
  <c r="Z7" i="18"/>
  <c r="AB35" i="31" l="1"/>
  <c r="AA7" i="18"/>
  <c r="AA33" i="31"/>
  <c r="Z5" i="18"/>
  <c r="AB30" i="31"/>
  <c r="AA2" i="18"/>
  <c r="Z13" i="31" a="1"/>
  <c r="Z13" i="31" s="1"/>
  <c r="Z3" i="17" s="1"/>
  <c r="Z22" i="31" a="1"/>
  <c r="Z22" i="31" s="1"/>
  <c r="Z3" i="20" s="1"/>
  <c r="AA4" i="31"/>
  <c r="Z25" i="31" a="1"/>
  <c r="Z25" i="31" s="1"/>
  <c r="Z6" i="20" s="1"/>
  <c r="Z16" i="31" a="1"/>
  <c r="Z16" i="31" s="1"/>
  <c r="Z6" i="17" s="1"/>
  <c r="AA7" i="31"/>
  <c r="AB31" i="31"/>
  <c r="AA3" i="18"/>
  <c r="Z15" i="31" a="1"/>
  <c r="Z15" i="31" s="1"/>
  <c r="Z5" i="17" s="1"/>
  <c r="Z24" i="31" a="1"/>
  <c r="Z24" i="31" s="1"/>
  <c r="Z5" i="20" s="1"/>
  <c r="AA6" i="31"/>
  <c r="Z26" i="31" a="1"/>
  <c r="Z26" i="31" s="1"/>
  <c r="Z7" i="20" s="1"/>
  <c r="Z17" i="31" a="1"/>
  <c r="Z17" i="31" s="1"/>
  <c r="Z7" i="17" s="1"/>
  <c r="AA8" i="31"/>
  <c r="AB34" i="31"/>
  <c r="AA6" i="18"/>
  <c r="AC34" i="31" l="1"/>
  <c r="AB6" i="18"/>
  <c r="AC31" i="31"/>
  <c r="AB3" i="18"/>
  <c r="AC30" i="31"/>
  <c r="AB2" i="18"/>
  <c r="AA26" i="31" a="1"/>
  <c r="AA26" i="31" s="1"/>
  <c r="AA7" i="20" s="1"/>
  <c r="AA17" i="31" a="1"/>
  <c r="AA17" i="31" s="1"/>
  <c r="AA7" i="17" s="1"/>
  <c r="AB8" i="31"/>
  <c r="AA25" i="31" a="1"/>
  <c r="AA25" i="31" s="1"/>
  <c r="AA6" i="20" s="1"/>
  <c r="AA16" i="31" a="1"/>
  <c r="AA16" i="31" s="1"/>
  <c r="AA6" i="17" s="1"/>
  <c r="AB7" i="31"/>
  <c r="AB33" i="31"/>
  <c r="AA5" i="18"/>
  <c r="AA24" i="31" a="1"/>
  <c r="AA24" i="31" s="1"/>
  <c r="AA5" i="20" s="1"/>
  <c r="AA15" i="31" a="1"/>
  <c r="AA15" i="31" s="1"/>
  <c r="AA5" i="17" s="1"/>
  <c r="AB6" i="31"/>
  <c r="AA13" i="31" a="1"/>
  <c r="AA13" i="31" s="1"/>
  <c r="AA3" i="17" s="1"/>
  <c r="AA22" i="31" a="1"/>
  <c r="AA22" i="31" s="1"/>
  <c r="AA3" i="20" s="1"/>
  <c r="AB4" i="31"/>
  <c r="AC35" i="31"/>
  <c r="AB7" i="18"/>
  <c r="AD35" i="31" l="1"/>
  <c r="AC7" i="18"/>
  <c r="AC33" i="31"/>
  <c r="AB5" i="18"/>
  <c r="AD30" i="31"/>
  <c r="AC2" i="18"/>
  <c r="AB22" i="31" a="1"/>
  <c r="AB22" i="31" s="1"/>
  <c r="AB3" i="20" s="1"/>
  <c r="AB13" i="31" a="1"/>
  <c r="AB13" i="31" s="1"/>
  <c r="AB3" i="17" s="1"/>
  <c r="AC4" i="31"/>
  <c r="AB16" i="31" a="1"/>
  <c r="AB16" i="31" s="1"/>
  <c r="AB6" i="17" s="1"/>
  <c r="AB25" i="31" a="1"/>
  <c r="AB25" i="31" s="1"/>
  <c r="AB6" i="20" s="1"/>
  <c r="AC7" i="31"/>
  <c r="AD31" i="31"/>
  <c r="AC3" i="18"/>
  <c r="AB24" i="31" a="1"/>
  <c r="AB24" i="31" s="1"/>
  <c r="AB5" i="20" s="1"/>
  <c r="AB15" i="31" a="1"/>
  <c r="AB15" i="31" s="1"/>
  <c r="AB5" i="17" s="1"/>
  <c r="AC6" i="31"/>
  <c r="AB26" i="31" a="1"/>
  <c r="AB26" i="31" s="1"/>
  <c r="AB7" i="20" s="1"/>
  <c r="AB17" i="31" a="1"/>
  <c r="AB17" i="31" s="1"/>
  <c r="AB7" i="17" s="1"/>
  <c r="AC8" i="31"/>
  <c r="AD34" i="31"/>
  <c r="AC6" i="18"/>
  <c r="AE34" i="31" l="1"/>
  <c r="AD6" i="18"/>
  <c r="AE31" i="31"/>
  <c r="AD3" i="18"/>
  <c r="AE30" i="31"/>
  <c r="AD2" i="18"/>
  <c r="AC26" i="31" a="1"/>
  <c r="AC26" i="31" s="1"/>
  <c r="AC7" i="20" s="1"/>
  <c r="AC17" i="31" a="1"/>
  <c r="AC17" i="31" s="1"/>
  <c r="AC7" i="17" s="1"/>
  <c r="AD8" i="31"/>
  <c r="AC25" i="31" a="1"/>
  <c r="AC25" i="31" s="1"/>
  <c r="AC6" i="20" s="1"/>
  <c r="AC16" i="31" a="1"/>
  <c r="AC16" i="31" s="1"/>
  <c r="AC6" i="17" s="1"/>
  <c r="AD7" i="31"/>
  <c r="AD33" i="31"/>
  <c r="AC5" i="18"/>
  <c r="AC24" i="31" a="1"/>
  <c r="AC24" i="31" s="1"/>
  <c r="AC5" i="20" s="1"/>
  <c r="AC15" i="31" a="1"/>
  <c r="AC15" i="31" s="1"/>
  <c r="AC5" i="17" s="1"/>
  <c r="AD6" i="31"/>
  <c r="AC22" i="31" a="1"/>
  <c r="AC22" i="31" s="1"/>
  <c r="AC3" i="20" s="1"/>
  <c r="AC13" i="31" a="1"/>
  <c r="AC13" i="31" s="1"/>
  <c r="AC3" i="17" s="1"/>
  <c r="AD4" i="31"/>
  <c r="AE35" i="31"/>
  <c r="AD7" i="18"/>
  <c r="AF35" i="31" l="1"/>
  <c r="AE7" i="18"/>
  <c r="AE33" i="31"/>
  <c r="AD5" i="18"/>
  <c r="AF30" i="31"/>
  <c r="AE2" i="18"/>
  <c r="AD22" i="31" a="1"/>
  <c r="AD22" i="31" s="1"/>
  <c r="AD3" i="20" s="1"/>
  <c r="AD13" i="31" a="1"/>
  <c r="AD13" i="31" s="1"/>
  <c r="AD3" i="17" s="1"/>
  <c r="AE4" i="31"/>
  <c r="AD25" i="31" a="1"/>
  <c r="AD25" i="31" s="1"/>
  <c r="AD6" i="20" s="1"/>
  <c r="AD16" i="31" a="1"/>
  <c r="AD16" i="31" s="1"/>
  <c r="AD6" i="17" s="1"/>
  <c r="AE7" i="31"/>
  <c r="AF31" i="31"/>
  <c r="AE3" i="18"/>
  <c r="AD24" i="31" a="1"/>
  <c r="AD24" i="31" s="1"/>
  <c r="AD5" i="20" s="1"/>
  <c r="AD15" i="31" a="1"/>
  <c r="AD15" i="31" s="1"/>
  <c r="AD5" i="17" s="1"/>
  <c r="AE6" i="31"/>
  <c r="AD26" i="31" a="1"/>
  <c r="AD26" i="31" s="1"/>
  <c r="AD7" i="20" s="1"/>
  <c r="AD17" i="31" a="1"/>
  <c r="AD17" i="31" s="1"/>
  <c r="AD7" i="17" s="1"/>
  <c r="AE8" i="31"/>
  <c r="AF34" i="31"/>
  <c r="AE6" i="18"/>
  <c r="AG34" i="31" l="1"/>
  <c r="AF6" i="18"/>
  <c r="AG31" i="31"/>
  <c r="AF3" i="18"/>
  <c r="AG30" i="31"/>
  <c r="AF2" i="18"/>
  <c r="AE26" i="31" a="1"/>
  <c r="AE26" i="31" s="1"/>
  <c r="AE7" i="20" s="1"/>
  <c r="AE17" i="31" a="1"/>
  <c r="AE17" i="31" s="1"/>
  <c r="AE7" i="17" s="1"/>
  <c r="AF8" i="31"/>
  <c r="AE25" i="31" a="1"/>
  <c r="AE25" i="31" s="1"/>
  <c r="AE6" i="20" s="1"/>
  <c r="AE16" i="31" a="1"/>
  <c r="AE16" i="31" s="1"/>
  <c r="AE6" i="17" s="1"/>
  <c r="AF7" i="31"/>
  <c r="AF33" i="31"/>
  <c r="AE5" i="18"/>
  <c r="AE24" i="31" a="1"/>
  <c r="AE24" i="31" s="1"/>
  <c r="AE5" i="20" s="1"/>
  <c r="AE15" i="31" a="1"/>
  <c r="AE15" i="31" s="1"/>
  <c r="AE5" i="17" s="1"/>
  <c r="AF6" i="31"/>
  <c r="AE13" i="31" a="1"/>
  <c r="AE13" i="31" s="1"/>
  <c r="AE3" i="17" s="1"/>
  <c r="AE22" i="31" a="1"/>
  <c r="AE22" i="31" s="1"/>
  <c r="AE3" i="20" s="1"/>
  <c r="AF4" i="31"/>
  <c r="AG35" i="31"/>
  <c r="AF7" i="18"/>
  <c r="AH35" i="31" l="1"/>
  <c r="AG7" i="18"/>
  <c r="AG33" i="31"/>
  <c r="AF5" i="18"/>
  <c r="AH30" i="31"/>
  <c r="AG2" i="18"/>
  <c r="AF13" i="31" a="1"/>
  <c r="AF13" i="31" s="1"/>
  <c r="AF3" i="17" s="1"/>
  <c r="AF22" i="31" a="1"/>
  <c r="AF22" i="31" s="1"/>
  <c r="AF3" i="20" s="1"/>
  <c r="AG4" i="31"/>
  <c r="AF25" i="31" a="1"/>
  <c r="AF25" i="31" s="1"/>
  <c r="AF6" i="20" s="1"/>
  <c r="AF16" i="31" a="1"/>
  <c r="AF16" i="31" s="1"/>
  <c r="AF6" i="17" s="1"/>
  <c r="AG7" i="31"/>
  <c r="AH31" i="31"/>
  <c r="AG3" i="18"/>
  <c r="AF15" i="31" a="1"/>
  <c r="AF15" i="31" s="1"/>
  <c r="AF5" i="17" s="1"/>
  <c r="AF24" i="31" a="1"/>
  <c r="AF24" i="31" s="1"/>
  <c r="AF5" i="20" s="1"/>
  <c r="AG6" i="31"/>
  <c r="AF26" i="31" a="1"/>
  <c r="AF26" i="31" s="1"/>
  <c r="AF7" i="20" s="1"/>
  <c r="AF17" i="31" a="1"/>
  <c r="AF17" i="31" s="1"/>
  <c r="AF7" i="17" s="1"/>
  <c r="AG8" i="31"/>
  <c r="AH34" i="31"/>
  <c r="AG6" i="18"/>
  <c r="AI34" i="31" l="1"/>
  <c r="AH6" i="18"/>
  <c r="AI31" i="31"/>
  <c r="AH3" i="18"/>
  <c r="AI30" i="31"/>
  <c r="AH2" i="18"/>
  <c r="AG26" i="31" a="1"/>
  <c r="AG26" i="31" s="1"/>
  <c r="AG7" i="20" s="1"/>
  <c r="AG17" i="31" a="1"/>
  <c r="AG17" i="31" s="1"/>
  <c r="AG7" i="17" s="1"/>
  <c r="AH8" i="31"/>
  <c r="AG25" i="31" a="1"/>
  <c r="AG25" i="31" s="1"/>
  <c r="AG6" i="20" s="1"/>
  <c r="AG16" i="31" a="1"/>
  <c r="AG16" i="31" s="1"/>
  <c r="AG6" i="17" s="1"/>
  <c r="AH7" i="31"/>
  <c r="AH33" i="31"/>
  <c r="AG5" i="18"/>
  <c r="AG24" i="31" a="1"/>
  <c r="AG24" i="31" s="1"/>
  <c r="AG5" i="20" s="1"/>
  <c r="AG15" i="31" a="1"/>
  <c r="AG15" i="31" s="1"/>
  <c r="AG5" i="17" s="1"/>
  <c r="AH6" i="31"/>
  <c r="AG13" i="31" a="1"/>
  <c r="AG13" i="31" s="1"/>
  <c r="AG3" i="17" s="1"/>
  <c r="AG22" i="31" a="1"/>
  <c r="AG22" i="31" s="1"/>
  <c r="AG3" i="20" s="1"/>
  <c r="AH4" i="31"/>
  <c r="AI35" i="31"/>
  <c r="AH7" i="18"/>
  <c r="AJ35" i="31" l="1"/>
  <c r="AI7" i="18"/>
  <c r="AI33" i="31"/>
  <c r="AH5" i="18"/>
  <c r="AJ30" i="31"/>
  <c r="AI2" i="18"/>
  <c r="AH13" i="31" a="1"/>
  <c r="AH13" i="31" s="1"/>
  <c r="AH3" i="17" s="1"/>
  <c r="AH22" i="31" a="1"/>
  <c r="AH22" i="31" s="1"/>
  <c r="AH3" i="20" s="1"/>
  <c r="AI4" i="31"/>
  <c r="AH25" i="31" a="1"/>
  <c r="AH25" i="31" s="1"/>
  <c r="AH6" i="20" s="1"/>
  <c r="AH16" i="31" a="1"/>
  <c r="AH16" i="31" s="1"/>
  <c r="AH6" i="17" s="1"/>
  <c r="AI7" i="31"/>
  <c r="AJ31" i="31"/>
  <c r="AI3" i="18"/>
  <c r="AH24" i="31" a="1"/>
  <c r="AH24" i="31" s="1"/>
  <c r="AH5" i="20" s="1"/>
  <c r="AH15" i="31" a="1"/>
  <c r="AH15" i="31" s="1"/>
  <c r="AH5" i="17" s="1"/>
  <c r="AI6" i="31"/>
  <c r="AH26" i="31" a="1"/>
  <c r="AH26" i="31" s="1"/>
  <c r="AH7" i="20" s="1"/>
  <c r="AH17" i="31" a="1"/>
  <c r="AH17" i="31" s="1"/>
  <c r="AH7" i="17" s="1"/>
  <c r="AI8" i="31"/>
  <c r="AJ34" i="31"/>
  <c r="AI6" i="18"/>
  <c r="AK34" i="31" l="1"/>
  <c r="AJ6" i="18"/>
  <c r="AK31" i="31"/>
  <c r="AJ3" i="18"/>
  <c r="AK30" i="31"/>
  <c r="AJ2" i="18"/>
  <c r="AI26" i="31" a="1"/>
  <c r="AI26" i="31" s="1"/>
  <c r="AI7" i="20" s="1"/>
  <c r="AI17" i="31" a="1"/>
  <c r="AI17" i="31" s="1"/>
  <c r="AI7" i="17" s="1"/>
  <c r="AJ8" i="31"/>
  <c r="AI25" i="31" a="1"/>
  <c r="AI25" i="31" s="1"/>
  <c r="AI6" i="20" s="1"/>
  <c r="AI16" i="31" a="1"/>
  <c r="AI16" i="31" s="1"/>
  <c r="AI6" i="17" s="1"/>
  <c r="AJ7" i="31"/>
  <c r="AJ33" i="31"/>
  <c r="AI5" i="18"/>
  <c r="AI24" i="31" a="1"/>
  <c r="AI24" i="31" s="1"/>
  <c r="AI5" i="20" s="1"/>
  <c r="AI15" i="31" a="1"/>
  <c r="AI15" i="31" s="1"/>
  <c r="AI5" i="17" s="1"/>
  <c r="AJ6" i="31"/>
  <c r="AI22" i="31" a="1"/>
  <c r="AI22" i="31" s="1"/>
  <c r="AI3" i="20" s="1"/>
  <c r="AI13" i="31" a="1"/>
  <c r="AI13" i="31" s="1"/>
  <c r="AI3" i="17" s="1"/>
  <c r="AJ4" i="31"/>
  <c r="AK35" i="31"/>
  <c r="AJ7" i="18"/>
  <c r="AL35" i="31" l="1"/>
  <c r="AL7" i="18" s="1"/>
  <c r="AK7" i="18"/>
  <c r="AK33" i="31"/>
  <c r="AJ5" i="18"/>
  <c r="AL30" i="31"/>
  <c r="AL2" i="18" s="1"/>
  <c r="AK2" i="18"/>
  <c r="AJ22" i="31" a="1"/>
  <c r="AJ22" i="31" s="1"/>
  <c r="AJ3" i="20" s="1"/>
  <c r="AJ13" i="31" a="1"/>
  <c r="AJ13" i="31" s="1"/>
  <c r="AJ3" i="17" s="1"/>
  <c r="AK4" i="31"/>
  <c r="AJ25" i="31" a="1"/>
  <c r="AJ25" i="31" s="1"/>
  <c r="AJ6" i="20" s="1"/>
  <c r="AJ16" i="31" a="1"/>
  <c r="AJ16" i="31" s="1"/>
  <c r="AJ6" i="17" s="1"/>
  <c r="AK7" i="31"/>
  <c r="AL31" i="31"/>
  <c r="AL3" i="18" s="1"/>
  <c r="AK3" i="18"/>
  <c r="AJ24" i="31" a="1"/>
  <c r="AJ24" i="31" s="1"/>
  <c r="AJ5" i="20" s="1"/>
  <c r="AJ15" i="31" a="1"/>
  <c r="AJ15" i="31" s="1"/>
  <c r="AJ5" i="17" s="1"/>
  <c r="AK6" i="31"/>
  <c r="AJ26" i="31" a="1"/>
  <c r="AJ26" i="31" s="1"/>
  <c r="AJ7" i="20" s="1"/>
  <c r="AJ17" i="31" a="1"/>
  <c r="AJ17" i="31" s="1"/>
  <c r="AJ7" i="17" s="1"/>
  <c r="AK8" i="31"/>
  <c r="AL34" i="31"/>
  <c r="AL6" i="18" s="1"/>
  <c r="AK6" i="18"/>
  <c r="AK17" i="31" l="1" a="1"/>
  <c r="AK17" i="31" s="1"/>
  <c r="AK7" i="17" s="1"/>
  <c r="AK26" i="31" a="1"/>
  <c r="AK26" i="31" s="1"/>
  <c r="AK7" i="20" s="1"/>
  <c r="AL8" i="31"/>
  <c r="AK25" i="31" a="1"/>
  <c r="AK25" i="31" s="1"/>
  <c r="AK6" i="20" s="1"/>
  <c r="AK16" i="31" a="1"/>
  <c r="AK16" i="31" s="1"/>
  <c r="AK6" i="17" s="1"/>
  <c r="AL7" i="31"/>
  <c r="AL33" i="31"/>
  <c r="AL5" i="18" s="1"/>
  <c r="AK5" i="18"/>
  <c r="AK24" i="31" a="1"/>
  <c r="AK24" i="31" s="1"/>
  <c r="AK5" i="20" s="1"/>
  <c r="AK15" i="31" a="1"/>
  <c r="AK15" i="31" s="1"/>
  <c r="AK5" i="17" s="1"/>
  <c r="AL6" i="31"/>
  <c r="AK22" i="31" a="1"/>
  <c r="AK22" i="31" s="1"/>
  <c r="AK3" i="20" s="1"/>
  <c r="AK13" i="31" a="1"/>
  <c r="AK13" i="31" s="1"/>
  <c r="AK3" i="17" s="1"/>
  <c r="AL4" i="31"/>
  <c r="AL13" i="31" l="1" a="1"/>
  <c r="AL13" i="31" s="1"/>
  <c r="AL3" i="17" s="1"/>
  <c r="AL22" i="31" a="1"/>
  <c r="AL22" i="31" s="1"/>
  <c r="AL3" i="20" s="1"/>
  <c r="AL25" i="31" a="1"/>
  <c r="AL25" i="31" s="1"/>
  <c r="AL6" i="20" s="1"/>
  <c r="AL16" i="31" a="1"/>
  <c r="AL16" i="31" s="1"/>
  <c r="AL6" i="17" s="1"/>
  <c r="AL24" i="31" a="1"/>
  <c r="AL24" i="31" s="1"/>
  <c r="AL5" i="20" s="1"/>
  <c r="AL15" i="31" a="1"/>
  <c r="AL15" i="31" s="1"/>
  <c r="AL5" i="17" s="1"/>
  <c r="AL26" i="31" a="1"/>
  <c r="AL26" i="31" s="1"/>
  <c r="AL7" i="20" s="1"/>
  <c r="AL17" i="31" a="1"/>
  <c r="AL17" i="31" s="1"/>
  <c r="AL7" i="17" s="1"/>
  <c r="B12" i="5" l="1"/>
  <c r="B21" i="5"/>
  <c r="B42" i="22"/>
  <c r="B75" i="22" s="1"/>
  <c r="B3" i="31" s="1"/>
  <c r="B12" i="31" l="1" a="1"/>
  <c r="B12" i="31" s="1"/>
  <c r="B2" i="17" s="1"/>
  <c r="C3" i="31"/>
  <c r="B21" i="31" a="1"/>
  <c r="B21" i="31" s="1"/>
  <c r="B2" i="20" s="1"/>
  <c r="C21" i="31" l="1" a="1"/>
  <c r="C21" i="31" s="1"/>
  <c r="C2" i="20" s="1"/>
  <c r="C12" i="31" a="1"/>
  <c r="C12" i="31" s="1"/>
  <c r="C2" i="17" s="1"/>
  <c r="D3" i="31"/>
  <c r="E3" i="31" l="1"/>
  <c r="D21" i="31" a="1"/>
  <c r="D21" i="31" s="1"/>
  <c r="D2" i="20" s="1"/>
  <c r="D12" i="31" a="1"/>
  <c r="D12" i="31" s="1"/>
  <c r="D2" i="17" s="1"/>
  <c r="E21" i="31" l="1" a="1"/>
  <c r="E21" i="31" s="1"/>
  <c r="E2" i="20" s="1"/>
  <c r="E12" i="31" a="1"/>
  <c r="E12" i="31" s="1"/>
  <c r="E2" i="17" s="1"/>
  <c r="F3" i="31"/>
  <c r="F21" i="31" l="1" a="1"/>
  <c r="F21" i="31" s="1"/>
  <c r="F2" i="20" s="1"/>
  <c r="F12" i="31" a="1"/>
  <c r="F12" i="31" s="1"/>
  <c r="F2" i="17" s="1"/>
  <c r="G3" i="31"/>
  <c r="G21" i="31" l="1" a="1"/>
  <c r="G21" i="31" s="1"/>
  <c r="G2" i="20" s="1"/>
  <c r="G12" i="31" a="1"/>
  <c r="G12" i="31" s="1"/>
  <c r="G2" i="17" s="1"/>
  <c r="H3" i="31"/>
  <c r="H21" i="31" l="1" a="1"/>
  <c r="H21" i="31" s="1"/>
  <c r="H2" i="20" s="1"/>
  <c r="H12" i="31" a="1"/>
  <c r="H12" i="31" s="1"/>
  <c r="H2" i="17" s="1"/>
  <c r="I3" i="31"/>
  <c r="I21" i="31" l="1" a="1"/>
  <c r="I21" i="31" s="1"/>
  <c r="I2" i="20" s="1"/>
  <c r="I12" i="31" a="1"/>
  <c r="I12" i="31" s="1"/>
  <c r="I2" i="17" s="1"/>
  <c r="J3" i="31"/>
  <c r="J12" i="31" l="1" a="1"/>
  <c r="J12" i="31" s="1"/>
  <c r="J2" i="17" s="1"/>
  <c r="J21" i="31" a="1"/>
  <c r="J21" i="31" s="1"/>
  <c r="J2" i="20" s="1"/>
  <c r="K3" i="31"/>
  <c r="K21" i="31" l="1" a="1"/>
  <c r="K21" i="31" s="1"/>
  <c r="K2" i="20" s="1"/>
  <c r="K12" i="31" a="1"/>
  <c r="K12" i="31" s="1"/>
  <c r="K2" i="17" s="1"/>
  <c r="L3" i="31"/>
  <c r="L12" i="31" l="1" a="1"/>
  <c r="L12" i="31" s="1"/>
  <c r="L2" i="17" s="1"/>
  <c r="L21" i="31" a="1"/>
  <c r="L21" i="31" s="1"/>
  <c r="L2" i="20" s="1"/>
  <c r="M3" i="31"/>
  <c r="M21" i="31" l="1" a="1"/>
  <c r="M21" i="31" s="1"/>
  <c r="M2" i="20" s="1"/>
  <c r="M12" i="31" a="1"/>
  <c r="M12" i="31" s="1"/>
  <c r="M2" i="17" s="1"/>
  <c r="N3" i="31"/>
  <c r="N21" i="31" l="1" a="1"/>
  <c r="N21" i="31" s="1"/>
  <c r="N2" i="20" s="1"/>
  <c r="N12" i="31" a="1"/>
  <c r="N12" i="31" s="1"/>
  <c r="N2" i="17" s="1"/>
  <c r="O3" i="31"/>
  <c r="O21" i="31" l="1" a="1"/>
  <c r="O21" i="31" s="1"/>
  <c r="O2" i="20" s="1"/>
  <c r="O12" i="31" a="1"/>
  <c r="O12" i="31" s="1"/>
  <c r="O2" i="17" s="1"/>
  <c r="P3" i="31"/>
  <c r="P12" i="31" l="1" a="1"/>
  <c r="P12" i="31" s="1"/>
  <c r="P2" i="17" s="1"/>
  <c r="P21" i="31" a="1"/>
  <c r="P21" i="31" s="1"/>
  <c r="P2" i="20" s="1"/>
  <c r="Q3" i="31"/>
  <c r="Q21" i="31" l="1" a="1"/>
  <c r="Q21" i="31" s="1"/>
  <c r="Q2" i="20" s="1"/>
  <c r="Q12" i="31" a="1"/>
  <c r="Q12" i="31" s="1"/>
  <c r="Q2" i="17" s="1"/>
  <c r="R3" i="31"/>
  <c r="R21" i="31" l="1" a="1"/>
  <c r="R21" i="31" s="1"/>
  <c r="R2" i="20" s="1"/>
  <c r="R12" i="31" a="1"/>
  <c r="R12" i="31" s="1"/>
  <c r="R2" i="17" s="1"/>
  <c r="S3" i="31"/>
  <c r="S21" i="31" l="1" a="1"/>
  <c r="S21" i="31" s="1"/>
  <c r="S2" i="20" s="1"/>
  <c r="S12" i="31" a="1"/>
  <c r="S12" i="31" s="1"/>
  <c r="S2" i="17" s="1"/>
  <c r="T3" i="31"/>
  <c r="T21" i="31" l="1" a="1"/>
  <c r="T21" i="31" s="1"/>
  <c r="T2" i="20" s="1"/>
  <c r="T12" i="31" a="1"/>
  <c r="T12" i="31" s="1"/>
  <c r="T2" i="17" s="1"/>
  <c r="U3" i="31"/>
  <c r="U21" i="31" l="1" a="1"/>
  <c r="U21" i="31" s="1"/>
  <c r="U2" i="20" s="1"/>
  <c r="U12" i="31" a="1"/>
  <c r="U12" i="31" s="1"/>
  <c r="U2" i="17" s="1"/>
  <c r="V3" i="31"/>
  <c r="V21" i="31" l="1" a="1"/>
  <c r="V21" i="31" s="1"/>
  <c r="V2" i="20" s="1"/>
  <c r="V12" i="31" a="1"/>
  <c r="V12" i="31" s="1"/>
  <c r="V2" i="17" s="1"/>
  <c r="W3" i="31"/>
  <c r="W21" i="31" l="1" a="1"/>
  <c r="W21" i="31" s="1"/>
  <c r="W2" i="20" s="1"/>
  <c r="W12" i="31" a="1"/>
  <c r="W12" i="31" s="1"/>
  <c r="W2" i="17" s="1"/>
  <c r="X3" i="31"/>
  <c r="X12" i="31" l="1" a="1"/>
  <c r="X12" i="31" s="1"/>
  <c r="X2" i="17" s="1"/>
  <c r="X21" i="31" a="1"/>
  <c r="X21" i="31" s="1"/>
  <c r="X2" i="20" s="1"/>
  <c r="Y3" i="31"/>
  <c r="Y21" i="31" l="1" a="1"/>
  <c r="Y21" i="31" s="1"/>
  <c r="Y2" i="20" s="1"/>
  <c r="Y12" i="31" a="1"/>
  <c r="Y12" i="31" s="1"/>
  <c r="Y2" i="17" s="1"/>
  <c r="Z3" i="31"/>
  <c r="Z21" i="31" l="1" a="1"/>
  <c r="Z21" i="31" s="1"/>
  <c r="Z2" i="20" s="1"/>
  <c r="Z12" i="31" a="1"/>
  <c r="Z12" i="31" s="1"/>
  <c r="Z2" i="17" s="1"/>
  <c r="AA3" i="31"/>
  <c r="AA21" i="31" l="1" a="1"/>
  <c r="AA21" i="31" s="1"/>
  <c r="AA2" i="20" s="1"/>
  <c r="AA12" i="31" a="1"/>
  <c r="AA12" i="31" s="1"/>
  <c r="AA2" i="17" s="1"/>
  <c r="AB3" i="31"/>
  <c r="AB21" i="31" l="1" a="1"/>
  <c r="AB21" i="31" s="1"/>
  <c r="AB2" i="20" s="1"/>
  <c r="AB12" i="31" a="1"/>
  <c r="AB12" i="31" s="1"/>
  <c r="AB2" i="17" s="1"/>
  <c r="AC3" i="31"/>
  <c r="AC21" i="31" l="1" a="1"/>
  <c r="AC21" i="31" s="1"/>
  <c r="AC2" i="20" s="1"/>
  <c r="AC12" i="31" a="1"/>
  <c r="AC12" i="31" s="1"/>
  <c r="AC2" i="17" s="1"/>
  <c r="AD3" i="31"/>
  <c r="AD12" i="31" l="1" a="1"/>
  <c r="AD12" i="31" s="1"/>
  <c r="AD2" i="17" s="1"/>
  <c r="AD21" i="31" a="1"/>
  <c r="AD21" i="31" s="1"/>
  <c r="AD2" i="20" s="1"/>
  <c r="AE3" i="31"/>
  <c r="AE21" i="31" l="1" a="1"/>
  <c r="AE21" i="31" s="1"/>
  <c r="AE2" i="20" s="1"/>
  <c r="AE12" i="31" a="1"/>
  <c r="AE12" i="31" s="1"/>
  <c r="AE2" i="17" s="1"/>
  <c r="AF3" i="31"/>
  <c r="AF21" i="31" l="1" a="1"/>
  <c r="AF21" i="31" s="1"/>
  <c r="AF2" i="20" s="1"/>
  <c r="AF12" i="31" a="1"/>
  <c r="AF12" i="31" s="1"/>
  <c r="AF2" i="17" s="1"/>
  <c r="AG3" i="31"/>
  <c r="AG21" i="31" l="1" a="1"/>
  <c r="AG21" i="31" s="1"/>
  <c r="AG2" i="20" s="1"/>
  <c r="AG12" i="31" a="1"/>
  <c r="AG12" i="31" s="1"/>
  <c r="AG2" i="17" s="1"/>
  <c r="AH3" i="31"/>
  <c r="AH21" i="31" l="1" a="1"/>
  <c r="AH21" i="31" s="1"/>
  <c r="AH2" i="20" s="1"/>
  <c r="AH12" i="31" a="1"/>
  <c r="AH12" i="31" s="1"/>
  <c r="AH2" i="17" s="1"/>
  <c r="AI3" i="31"/>
  <c r="AI21" i="31" l="1" a="1"/>
  <c r="AI21" i="31" s="1"/>
  <c r="AI2" i="20" s="1"/>
  <c r="AI12" i="31" a="1"/>
  <c r="AI12" i="31" s="1"/>
  <c r="AI2" i="17" s="1"/>
  <c r="AJ3" i="31"/>
  <c r="AJ12" i="31" l="1" a="1"/>
  <c r="AJ12" i="31" s="1"/>
  <c r="AJ2" i="17" s="1"/>
  <c r="AJ21" i="31" a="1"/>
  <c r="AJ21" i="31" s="1"/>
  <c r="AJ2" i="20" s="1"/>
  <c r="AK3" i="31"/>
  <c r="AK21" i="31" l="1" a="1"/>
  <c r="AK21" i="31" s="1"/>
  <c r="AK2" i="20" s="1"/>
  <c r="AK12" i="31" a="1"/>
  <c r="AK12" i="31" s="1"/>
  <c r="AK2" i="17" s="1"/>
  <c r="AL3" i="31"/>
  <c r="AL21" i="31" l="1" a="1"/>
  <c r="AL21" i="31" s="1"/>
  <c r="AL2" i="20" s="1"/>
  <c r="AL12" i="31" a="1"/>
  <c r="AL12" i="31" s="1"/>
  <c r="AL2" i="17" s="1"/>
</calcChain>
</file>

<file path=xl/sharedStrings.xml><?xml version="1.0" encoding="utf-8"?>
<sst xmlns="http://schemas.openxmlformats.org/spreadsheetml/2006/main" count="14660" uniqueCount="1675">
  <si>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</si>
  <si>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</si>
  <si>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</si>
  <si>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</si>
  <si>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</si>
  <si>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</si>
  <si>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</si>
  <si>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</si>
  <si>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</si>
  <si>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</si>
  <si>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</si>
  <si>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</si>
  <si>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</si>
  <si>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</si>
  <si>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</si>
  <si>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</si>
  <si>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</si>
  <si>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</si>
  <si>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</si>
  <si>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</si>
  <si>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</si>
  <si>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</si>
  <si>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</si>
  <si>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</si>
  <si>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</si>
  <si>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</si>
  <si>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</si>
  <si>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</si>
  <si>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</si>
  <si>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</si>
  <si>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</si>
  <si>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</si>
  <si>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</si>
  <si>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</si>
  <si>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</si>
  <si>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</si>
  <si>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</si>
  <si>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</si>
  <si>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</si>
  <si>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</si>
  <si>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</si>
  <si>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</si>
  <si>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</si>
  <si>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</si>
  <si>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</si>
  <si>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</si>
  <si>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</si>
  <si>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</si>
  <si>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</si>
  <si>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</si>
  <si>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</si>
  <si>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</si>
  <si>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</si>
  <si>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</si>
  <si>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</si>
  <si>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</si>
  <si>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</si>
  <si>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</si>
  <si>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</si>
  <si>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</si>
  <si>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</si>
  <si>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</si>
  <si>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</si>
  <si>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</si>
  <si>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</si>
  <si>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</si>
  <si>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</si>
  <si>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</si>
  <si>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</si>
  <si>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</si>
  <si>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</si>
  <si>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</si>
  <si>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</si>
  <si>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</si>
  <si>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</si>
  <si>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</si>
  <si>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</si>
  <si>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</si>
  <si>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</si>
  <si>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</si>
  <si>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</si>
  <si>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</si>
  <si>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</si>
  <si>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</si>
  <si>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</si>
  <si>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</si>
  <si>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</si>
  <si>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</si>
  <si>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</si>
  <si>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</si>
  <si>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</si>
  <si>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</si>
  <si>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</si>
  <si>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</si>
  <si>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</si>
  <si>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</si>
  <si>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</si>
  <si>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</si>
  <si>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</si>
  <si>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</si>
  <si>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</si>
  <si>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</si>
  <si>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</si>
  <si>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</si>
  <si>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</si>
  <si>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</si>
  <si>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</si>
  <si>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</si>
  <si>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</si>
  <si>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</si>
  <si>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</si>
  <si>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</si>
  <si>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</si>
  <si>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</si>
  <si>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</si>
  <si>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</si>
  <si>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</si>
  <si>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</si>
  <si>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</si>
  <si>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</si>
  <si>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</si>
  <si>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</si>
  <si>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</si>
  <si>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</si>
  <si>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</si>
  <si>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</si>
  <si>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</si>
  <si>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</si>
  <si>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</si>
  <si>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</si>
  <si>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</si>
  <si>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</si>
  <si>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</si>
  <si>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</si>
  <si>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</si>
  <si>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</si>
  <si>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</si>
  <si>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</si>
  <si>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</si>
  <si>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</si>
  <si>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</si>
  <si>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</si>
  <si>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</si>
  <si>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</si>
  <si>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</si>
  <si>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</si>
  <si>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</si>
  <si>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</si>
  <si>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</si>
  <si>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</si>
  <si>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</si>
  <si>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</si>
  <si>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</si>
  <si>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</si>
  <si>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</si>
  <si>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</si>
  <si>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</si>
  <si>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</si>
  <si>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</si>
  <si>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</si>
  <si>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</si>
  <si>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</si>
  <si>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</si>
  <si>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</si>
  <si>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</si>
  <si>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</si>
  <si>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</si>
  <si>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</si>
  <si>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</si>
  <si>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</si>
  <si>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</si>
  <si>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</si>
  <si>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</si>
  <si>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</si>
  <si>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</si>
  <si>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</si>
  <si>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</si>
  <si>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</si>
  <si>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</si>
  <si>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</si>
  <si>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</si>
  <si>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</si>
  <si>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</si>
  <si>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</si>
  <si>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</si>
  <si>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</si>
  <si>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</si>
  <si>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</si>
  <si>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</si>
  <si>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</si>
  <si>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</si>
  <si>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</si>
  <si>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</si>
  <si>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</si>
  <si>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</si>
  <si>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</si>
  <si>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</si>
  <si>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</si>
  <si>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</si>
  <si>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</si>
  <si>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</si>
  <si>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</si>
  <si>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</si>
  <si>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</si>
  <si>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</si>
  <si>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</si>
  <si>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</si>
  <si>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</si>
  <si>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</si>
  <si>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</si>
  <si>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</si>
  <si>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</si>
  <si>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</si>
  <si>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</si>
  <si>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</si>
  <si>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</si>
  <si>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</si>
  <si>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</si>
  <si>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</si>
  <si>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</si>
  <si>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</si>
  <si>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</si>
  <si>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</si>
  <si>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</si>
  <si>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</si>
  <si>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</si>
  <si>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</si>
  <si>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</si>
  <si>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</si>
  <si>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</si>
  <si>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</si>
  <si>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</si>
  <si>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</si>
  <si>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</si>
  <si>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</si>
  <si>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</si>
  <si>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</si>
  <si>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</si>
  <si>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</si>
  <si>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</si>
  <si>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</si>
  <si>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</si>
  <si>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</si>
  <si>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</si>
  <si>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</si>
  <si>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</si>
  <si>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</si>
  <si>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</si>
  <si>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</si>
  <si>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</si>
  <si>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</si>
  <si>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</si>
  <si>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</si>
  <si>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</si>
  <si>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</si>
  <si>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</si>
  <si>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</si>
  <si>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</si>
  <si>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</si>
  <si>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</si>
  <si>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</si>
  <si>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</si>
  <si>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</si>
  <si>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</si>
  <si>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</si>
  <si>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</si>
  <si>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</si>
  <si>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</si>
  <si>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</si>
  <si>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</si>
  <si>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</si>
  <si>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</si>
  <si>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</si>
  <si>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</si>
  <si>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</si>
  <si>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</si>
  <si>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</si>
  <si>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</si>
  <si>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</si>
  <si>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</si>
  <si>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</si>
  <si>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</si>
  <si>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</si>
  <si>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</si>
  <si>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</si>
  <si>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</si>
  <si>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</si>
  <si>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</si>
  <si>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</si>
  <si>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</si>
  <si>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</si>
  <si>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</si>
  <si>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</si>
  <si>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</si>
  <si>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</si>
  <si>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</si>
  <si>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</si>
  <si>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</si>
  <si>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</si>
  <si>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</si>
  <si>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</si>
  <si>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</si>
  <si>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</si>
  <si>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</si>
  <si>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</si>
  <si>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</si>
  <si>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</si>
  <si>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</si>
  <si>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</si>
  <si>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</si>
  <si>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</si>
  <si>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</si>
  <si>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</si>
  <si>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</si>
  <si>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</si>
  <si>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</si>
  <si>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</si>
  <si>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</si>
  <si>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</si>
  <si>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</si>
  <si>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</si>
  <si>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</si>
  <si>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</si>
  <si>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</si>
  <si>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</si>
  <si>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</si>
  <si>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</si>
  <si>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</si>
  <si>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</si>
  <si>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</si>
  <si>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</si>
  <si>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</si>
  <si>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</si>
  <si>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</si>
  <si>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</si>
  <si>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</si>
  <si>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</si>
  <si>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</si>
  <si>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</si>
  <si>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</si>
  <si>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</si>
  <si>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</si>
  <si>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</si>
  <si>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</si>
  <si>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</si>
  <si>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</si>
  <si>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</si>
  <si>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</si>
  <si>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</si>
  <si>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</si>
  <si>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</si>
  <si>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</si>
  <si>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</si>
  <si>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</si>
  <si>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</si>
  <si>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</si>
  <si>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</si>
  <si>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</si>
  <si>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</si>
  <si>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</si>
  <si>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</si>
  <si>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</si>
  <si>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</si>
  <si>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</si>
  <si>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</si>
  <si>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</si>
  <si>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</si>
  <si>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</si>
  <si>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</si>
  <si>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</si>
  <si>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</si>
  <si>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</si>
  <si>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</si>
  <si>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</si>
  <si>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</si>
  <si>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</si>
  <si>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</si>
  <si>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</si>
  <si>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</si>
  <si>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</si>
  <si>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</si>
  <si>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</si>
  <si>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</si>
  <si>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</si>
  <si>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</si>
  <si>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</si>
  <si>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</si>
  <si>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</si>
  <si>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</si>
  <si>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</si>
  <si>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</si>
  <si>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</si>
  <si>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</si>
  <si>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</si>
  <si>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</si>
  <si>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</si>
  <si>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</si>
  <si>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</si>
  <si>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</si>
  <si>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</si>
  <si>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</si>
  <si>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</si>
  <si>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</si>
  <si>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</si>
  <si>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</si>
  <si>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</si>
  <si>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</si>
  <si>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</si>
  <si>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</si>
  <si>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</si>
  <si>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</si>
  <si>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</si>
  <si>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</si>
  <si>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</si>
  <si>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</si>
  <si>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</si>
  <si>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</si>
  <si>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</si>
  <si>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</si>
  <si>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</si>
  <si>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</si>
  <si>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</si>
  <si>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</si>
  <si>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</si>
  <si>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</si>
  <si>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</si>
  <si>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</si>
  <si>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</si>
  <si>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</si>
  <si>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</si>
  <si>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</si>
  <si>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</si>
  <si>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</si>
  <si>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</si>
  <si>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</si>
  <si>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</si>
  <si>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</si>
  <si>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</si>
  <si>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</si>
  <si>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</si>
  <si>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</si>
  <si>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</si>
  <si>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</si>
  <si>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</si>
  <si>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</si>
  <si>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</si>
  <si>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</si>
  <si>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</si>
  <si>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</si>
  <si>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</si>
  <si>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</si>
  <si>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</si>
  <si>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</si>
  <si>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</si>
  <si>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</si>
  <si>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</si>
  <si>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</si>
  <si>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</si>
  <si>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</si>
  <si>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</si>
  <si>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</si>
  <si>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</si>
  <si>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</si>
  <si>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</si>
  <si>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</si>
  <si>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</si>
  <si>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</si>
  <si>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</si>
  <si>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</si>
  <si>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</si>
  <si>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</si>
  <si>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</si>
  <si>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</si>
  <si>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</si>
  <si>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</si>
  <si>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</si>
  <si>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</si>
  <si>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</si>
  <si>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</si>
  <si>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</si>
  <si>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</si>
  <si>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</si>
  <si>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</si>
  <si>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</si>
  <si>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</si>
  <si>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</si>
  <si>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</si>
  <si>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</si>
  <si>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</si>
  <si>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</si>
  <si>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</si>
  <si>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</si>
  <si>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</si>
  <si>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</si>
  <si>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</si>
  <si>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</si>
  <si>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</si>
  <si>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</si>
  <si>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</si>
  <si>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</si>
  <si>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</si>
  <si>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</si>
  <si>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</si>
  <si>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</si>
  <si>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</si>
  <si>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</si>
  <si>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</si>
  <si>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</si>
  <si>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</si>
  <si>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</si>
  <si>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</si>
  <si>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</si>
  <si>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</si>
  <si>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</si>
  <si>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</si>
  <si>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</si>
  <si>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</si>
  <si>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</si>
  <si>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</si>
  <si>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</si>
  <si>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</si>
  <si>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</si>
  <si>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</si>
  <si>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</si>
  <si>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</si>
  <si>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</si>
  <si>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</si>
  <si>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</si>
  <si>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</si>
  <si>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</si>
  <si>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</si>
  <si>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</si>
  <si>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</si>
  <si>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</si>
  <si>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</si>
  <si>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</si>
  <si>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</si>
  <si>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</si>
  <si>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</si>
  <si>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</si>
  <si>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</si>
  <si>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</si>
  <si>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</si>
  <si>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</si>
  <si>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</si>
  <si>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</si>
  <si>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</si>
  <si>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</si>
  <si>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</si>
  <si>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</si>
  <si>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</si>
  <si>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</si>
  <si>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</si>
  <si>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</si>
  <si>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</si>
  <si>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</si>
  <si>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</si>
  <si>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</si>
  <si>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</si>
  <si>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</si>
  <si>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</si>
  <si>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</si>
  <si>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</si>
  <si>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</si>
  <si>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</si>
  <si>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</si>
  <si>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</si>
  <si>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</si>
  <si>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</si>
  <si>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</si>
  <si>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</si>
  <si>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</si>
  <si>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</si>
  <si>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</si>
  <si>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</si>
  <si>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</si>
  <si>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</si>
  <si>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</si>
  <si>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</si>
  <si>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</si>
  <si>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</si>
  <si>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</si>
  <si>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</si>
  <si>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</si>
  <si>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</si>
  <si>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</si>
  <si>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</si>
  <si>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</si>
  <si>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</si>
  <si>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</si>
  <si>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</si>
  <si>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</si>
  <si>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</si>
  <si>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</si>
  <si>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</si>
  <si>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</si>
  <si>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</si>
  <si>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</si>
  <si>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</si>
  <si>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</si>
  <si>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</si>
  <si>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</si>
  <si>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</si>
  <si>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</si>
  <si>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</si>
  <si>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</si>
  <si>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</si>
  <si>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</si>
  <si>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</si>
  <si>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</si>
  <si>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</si>
  <si>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</si>
  <si>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</si>
  <si>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</si>
  <si>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</si>
  <si>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</si>
  <si>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</si>
  <si>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</si>
  <si>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</si>
  <si>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</si>
  <si>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</si>
  <si>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</si>
  <si>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</si>
  <si>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</si>
  <si>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</si>
  <si>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</si>
  <si>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</si>
  <si>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</si>
  <si>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</si>
  <si>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</si>
  <si>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</si>
  <si>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</si>
  <si>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</si>
  <si>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</si>
  <si>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</si>
  <si>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</si>
  <si>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</si>
  <si>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</si>
  <si>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</si>
  <si>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</si>
  <si>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</si>
  <si>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</si>
  <si>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</si>
  <si>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</si>
  <si>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</si>
  <si>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</si>
  <si>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</si>
  <si>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</si>
  <si>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</si>
  <si>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</si>
  <si>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</si>
  <si>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</si>
  <si>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</si>
  <si>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</si>
  <si>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</si>
  <si>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</si>
  <si>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</si>
  <si>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</si>
  <si>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</si>
  <si>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</si>
  <si>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</si>
  <si>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</si>
  <si>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</si>
  <si>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</si>
  <si>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</si>
  <si>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</si>
  <si>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</si>
  <si>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</si>
  <si>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</si>
  <si>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</si>
  <si>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</si>
  <si>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</si>
  <si>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</si>
  <si>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</si>
  <si>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</si>
  <si>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</si>
  <si>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</si>
  <si>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</si>
  <si>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</si>
  <si>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</si>
  <si>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</si>
  <si>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</si>
  <si>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</si>
  <si>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</si>
  <si>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</si>
  <si>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</si>
  <si>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</si>
  <si>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</si>
  <si>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</si>
  <si>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</si>
  <si>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</si>
  <si>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</si>
  <si>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</si>
  <si>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</si>
  <si>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</si>
  <si>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</si>
  <si>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</si>
  <si>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</si>
  <si>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</si>
  <si>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</si>
  <si>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</si>
  <si>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</si>
  <si>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</si>
  <si>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</si>
  <si>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</si>
  <si>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</si>
  <si>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</si>
  <si>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</si>
  <si>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</si>
  <si>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</si>
  <si>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</si>
  <si>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</si>
  <si>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</si>
  <si>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</si>
  <si>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</si>
  <si>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</si>
  <si>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</si>
  <si>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</si>
  <si>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</si>
  <si>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</si>
  <si>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</si>
  <si>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</si>
  <si>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</si>
  <si>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</si>
  <si>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</si>
  <si>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</si>
  <si>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</si>
  <si>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</si>
  <si>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</si>
  <si>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</si>
  <si>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</si>
  <si>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</si>
  <si>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</si>
  <si>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</si>
  <si>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</si>
  <si>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</si>
  <si>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</si>
  <si>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</si>
  <si>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</si>
  <si>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</si>
  <si>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</si>
  <si>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</si>
  <si>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</si>
  <si>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</si>
  <si>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</si>
  <si>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</si>
  <si>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</si>
  <si>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</si>
  <si>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</si>
  <si>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</si>
  <si>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</si>
  <si>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</si>
  <si>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</si>
  <si>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</si>
  <si>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</si>
  <si>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</si>
  <si>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</si>
  <si>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</si>
  <si>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</si>
  <si>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</si>
  <si>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</si>
  <si>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</si>
  <si>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</si>
  <si>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</si>
  <si>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</si>
  <si>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</si>
  <si>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</si>
  <si>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</si>
  <si>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</si>
  <si>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</si>
  <si>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</si>
  <si>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</si>
  <si>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</si>
  <si>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</si>
  <si>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</si>
  <si>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</si>
  <si>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</si>
  <si>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</si>
  <si>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</si>
  <si>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</si>
  <si>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</si>
  <si>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</si>
  <si>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</si>
  <si>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</si>
  <si>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</si>
  <si>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</si>
  <si>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</si>
  <si>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</si>
  <si>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</si>
  <si>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</si>
  <si>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</si>
  <si>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</si>
  <si>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</si>
  <si>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</si>
  <si>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</si>
  <si>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</si>
  <si>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</si>
  <si>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</si>
  <si>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</si>
  <si>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</si>
  <si>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</si>
  <si>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</si>
  <si>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</si>
  <si>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</si>
  <si>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</si>
  <si>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</si>
  <si>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</si>
  <si>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</si>
  <si>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</si>
  <si>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</si>
  <si>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</si>
  <si>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</si>
  <si>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</si>
  <si>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</si>
  <si>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</si>
  <si>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</si>
  <si>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</si>
  <si>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</si>
  <si>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</si>
  <si>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</si>
  <si>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</si>
  <si>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</si>
  <si>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</si>
  <si>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</si>
  <si>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</si>
  <si>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</si>
  <si>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</si>
  <si>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</si>
  <si>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</si>
  <si>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</si>
  <si>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</si>
  <si>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</si>
  <si>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</si>
  <si>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</si>
  <si>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</si>
  <si>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</si>
  <si>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</si>
  <si>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</si>
  <si>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</si>
  <si>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</si>
  <si>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</si>
  <si>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</si>
  <si>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</si>
  <si>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</si>
  <si>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</si>
  <si>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</si>
  <si>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</si>
  <si>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</si>
  <si>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</si>
  <si>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</si>
  <si>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</si>
  <si>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</si>
  <si>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</si>
  <si>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</si>
  <si>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</si>
  <si>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</si>
  <si>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</si>
  <si>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</si>
  <si>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</si>
  <si>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</si>
  <si>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</si>
  <si>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</si>
  <si>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</si>
  <si>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</si>
  <si>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</si>
  <si>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</si>
  <si>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</si>
  <si>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</si>
  <si>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</si>
  <si>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</si>
  <si>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</si>
  <si>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</si>
  <si>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</si>
  <si>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</si>
  <si>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</si>
  <si>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</si>
  <si>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</si>
  <si>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</si>
  <si>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</si>
  <si>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</si>
  <si>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</si>
  <si>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</si>
  <si>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</si>
  <si>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</si>
  <si>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</si>
  <si>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</si>
  <si>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</si>
  <si>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</si>
  <si>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</si>
  <si>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</si>
  <si>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</si>
  <si>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</si>
  <si>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</si>
  <si>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</si>
  <si>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</si>
  <si>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</si>
  <si>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</si>
  <si>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</si>
  <si>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</si>
  <si>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</si>
  <si>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</si>
  <si>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</si>
  <si>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</si>
  <si>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</si>
  <si>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</si>
  <si>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</si>
  <si>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</si>
  <si>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</si>
  <si>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</si>
  <si>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</si>
  <si>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</si>
  <si>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</si>
  <si>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</si>
  <si>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</si>
  <si>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</si>
  <si>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</si>
  <si>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</si>
  <si>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</si>
  <si>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</si>
  <si>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</si>
  <si>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</si>
  <si>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</si>
  <si>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</si>
  <si>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</si>
  <si>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</si>
  <si>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</si>
  <si>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</si>
  <si>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</si>
  <si>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</si>
  <si>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</si>
  <si>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</si>
  <si>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</si>
  <si>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</si>
  <si>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</si>
  <si>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</si>
  <si>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</si>
  <si>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</si>
  <si>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</si>
  <si>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</si>
  <si>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</si>
  <si>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</si>
  <si>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</si>
  <si>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</si>
  <si>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</si>
  <si>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</si>
  <si>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</si>
  <si>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</si>
  <si>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</si>
  <si>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</si>
  <si>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</si>
  <si>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</si>
  <si>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</si>
  <si>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</si>
  <si>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</si>
  <si>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</si>
  <si>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</si>
  <si>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</si>
  <si>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</si>
  <si>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</si>
  <si>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</si>
  <si>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</si>
  <si>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</si>
  <si>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</si>
  <si>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</si>
  <si>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</si>
  <si>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</si>
  <si>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</si>
  <si>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</si>
  <si>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</si>
  <si>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</si>
  <si>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</si>
  <si>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</si>
  <si>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</si>
  <si>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</si>
  <si>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</si>
  <si>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</si>
  <si>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</si>
  <si>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</si>
  <si>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</si>
  <si>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</si>
  <si>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</si>
  <si>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</si>
  <si>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</si>
  <si>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</si>
  <si>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</si>
  <si>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</si>
  <si>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</si>
  <si>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</si>
  <si>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</si>
  <si>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</si>
  <si>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</si>
  <si>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</si>
  <si>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</si>
  <si>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</si>
  <si>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</si>
  <si>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</si>
  <si>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</si>
  <si>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</si>
  <si>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</si>
  <si>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</si>
  <si>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</si>
  <si>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</si>
  <si>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</si>
  <si>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</si>
  <si>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</si>
  <si>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</si>
  <si>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</si>
  <si>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</si>
  <si>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</si>
  <si>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</si>
  <si>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</si>
  <si>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</si>
  <si>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</si>
  <si>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</si>
  <si>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</si>
  <si>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</si>
  <si>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</si>
  <si>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</si>
  <si>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</si>
  <si>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</si>
  <si>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</si>
  <si>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</si>
  <si>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</si>
  <si>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</si>
  <si>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</si>
  <si>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</si>
  <si>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Envelope</t>
  </si>
  <si>
    <t>Note:</t>
  </si>
  <si>
    <t>Our data source only has values for components that fall into the "heating,"</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</si>
  <si>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</si>
  <si>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</si>
  <si>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</si>
  <si>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</si>
  <si>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</si>
  <si>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</si>
  <si>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</si>
  <si>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</si>
  <si>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</si>
  <si>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</si>
  <si>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</si>
  <si>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</si>
  <si>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</si>
  <si>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</si>
  <si>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</si>
  <si>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</si>
  <si>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</si>
  <si>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</si>
  <si>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</si>
  <si>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</si>
  <si>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</si>
  <si>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</si>
  <si>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</si>
  <si>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</si>
  <si>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</si>
  <si>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</si>
  <si>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</si>
  <si>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</si>
  <si>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</si>
  <si>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</si>
  <si>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</si>
  <si>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</si>
  <si>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</si>
  <si>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</si>
  <si>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</si>
  <si>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</si>
  <si>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</si>
  <si>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</si>
  <si>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</si>
  <si>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</si>
  <si>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</si>
  <si>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</si>
  <si>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</si>
  <si>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</si>
  <si>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</si>
  <si>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</si>
  <si>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</si>
  <si>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</si>
  <si>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</si>
  <si>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</si>
  <si>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</si>
  <si>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</si>
  <si>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</si>
  <si>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</si>
  <si>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</si>
  <si>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</si>
  <si>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</si>
  <si>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</si>
  <si>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</si>
  <si>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</si>
  <si>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</si>
  <si>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</si>
  <si>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</si>
  <si>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</si>
  <si>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</si>
  <si>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</si>
  <si>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</si>
  <si>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</si>
  <si>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</si>
  <si>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</si>
  <si>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</si>
  <si>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</si>
  <si>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</si>
  <si>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</si>
  <si>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</si>
  <si>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</si>
  <si>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</si>
  <si>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</si>
  <si>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</si>
  <si>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</si>
  <si>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</si>
  <si>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</si>
  <si>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</si>
  <si>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</si>
  <si>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</si>
  <si>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</si>
  <si>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</si>
  <si>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</si>
  <si>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</si>
  <si>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</si>
  <si>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</si>
  <si>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</si>
  <si>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</si>
  <si>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</si>
  <si>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</si>
  <si>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</si>
  <si>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</si>
  <si>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</si>
  <si>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</si>
  <si>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</si>
  <si>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</si>
  <si>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</si>
  <si>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</si>
  <si>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</si>
  <si>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</si>
  <si>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</si>
  <si>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</si>
  <si>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</si>
  <si>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</si>
  <si>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</si>
  <si>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</si>
  <si>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</si>
  <si>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</si>
  <si>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</si>
  <si>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</si>
  <si>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</si>
  <si>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</si>
  <si>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</si>
  <si>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</si>
  <si>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</si>
  <si>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</si>
  <si>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</si>
  <si>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</si>
  <si>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</si>
  <si>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</si>
  <si>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</si>
  <si>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</si>
  <si>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</si>
  <si>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</si>
  <si>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</si>
  <si>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</si>
  <si>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</si>
  <si>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</si>
  <si>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</si>
  <si>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</si>
  <si>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</si>
  <si>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</si>
  <si>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</si>
  <si>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</si>
  <si>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</si>
  <si>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</si>
  <si>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</si>
  <si>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</si>
  <si>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</si>
  <si>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</si>
  <si>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</si>
  <si>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</si>
  <si>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</si>
  <si>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</si>
  <si>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</si>
  <si>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</si>
  <si>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</si>
  <si>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</si>
  <si>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</si>
  <si>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</si>
  <si>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</si>
  <si>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</si>
  <si>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</si>
  <si>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</si>
  <si>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</si>
  <si>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</si>
  <si>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</si>
  <si>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</si>
  <si>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</si>
  <si>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</si>
  <si>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</si>
  <si>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</si>
  <si>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</si>
  <si>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</si>
  <si>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</si>
  <si>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</si>
  <si>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</si>
  <si>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</si>
  <si>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</si>
  <si>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</si>
  <si>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</si>
  <si>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</si>
  <si>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</si>
  <si>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</si>
  <si>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</si>
  <si>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</si>
  <si>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</si>
  <si>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</si>
  <si>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</si>
  <si>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</si>
  <si>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</si>
  <si>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</si>
  <si>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</si>
  <si>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</si>
  <si>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</si>
  <si>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</si>
  <si>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</si>
  <si>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</si>
  <si>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http://www.eia.gov/consumption/residential/data/2009/</t>
  </si>
  <si>
    <t>Table HC2.1</t>
  </si>
  <si>
    <t>Urban Residential</t>
  </si>
  <si>
    <t>Rural Residential</t>
  </si>
  <si>
    <t>ref2015.d021915a</t>
  </si>
  <si>
    <t>Report</t>
  </si>
  <si>
    <t>Annual Energy Outlook 2015</t>
  </si>
  <si>
    <t>Scenario</t>
  </si>
  <si>
    <t>ref2015</t>
  </si>
  <si>
    <t>Reference case</t>
  </si>
  <si>
    <t>Datekey</t>
  </si>
  <si>
    <t>d021915a</t>
  </si>
  <si>
    <t>Release Date</t>
  </si>
  <si>
    <t xml:space="preserve"> April 2015</t>
  </si>
  <si>
    <t>RKI000</t>
  </si>
  <si>
    <t>4. Residential Sector Key Indicators and Consumption</t>
  </si>
  <si>
    <t>(quadrillion Btu, unless otherwise noted)</t>
  </si>
  <si>
    <t/>
  </si>
  <si>
    <t>2013-</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</si>
  <si>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</si>
  <si>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</si>
  <si>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</si>
  <si>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</si>
  <si>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</si>
  <si>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</si>
  <si>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</si>
  <si>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</si>
  <si>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</si>
  <si>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</si>
  <si>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</si>
  <si>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</si>
  <si>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</si>
  <si>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</si>
  <si>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</si>
  <si>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</si>
  <si>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</si>
  <si>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</si>
  <si>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</si>
  <si>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</si>
  <si>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</si>
  <si>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</si>
  <si>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</si>
  <si>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</si>
  <si>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</si>
  <si>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</si>
  <si>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</si>
  <si>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</si>
  <si>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</si>
  <si>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</si>
  <si>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</si>
  <si>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</si>
  <si>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</si>
  <si>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</si>
  <si>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</si>
  <si>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</si>
  <si>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</si>
  <si>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</si>
  <si>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</si>
  <si>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</si>
  <si>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</si>
  <si>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</si>
  <si>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</si>
  <si>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</si>
  <si>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</si>
  <si>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</si>
  <si>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</si>
  <si>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</si>
  <si>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</si>
  <si>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</si>
  <si>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</si>
  <si>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</si>
  <si>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</si>
  <si>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</si>
  <si>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</si>
  <si>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</si>
  <si>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</si>
  <si>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</si>
  <si>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</si>
  <si>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</si>
  <si>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</si>
  <si>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</si>
  <si>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</si>
  <si>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t>
  </si>
  <si>
    <t>RKI000:ha_SpaceHeating</t>
  </si>
  <si>
    <t>RKI000:ha_WaterHeating</t>
  </si>
  <si>
    <t>RKI000:Other_ha_ha</t>
  </si>
  <si>
    <t xml:space="preserve">   Other Uses 6/</t>
  </si>
  <si>
    <t>RKI000:ha_DeliveredEner</t>
  </si>
  <si>
    <t xml:space="preserve"> Propane</t>
  </si>
  <si>
    <t>RKI000:ia_SpaceHeating</t>
  </si>
  <si>
    <t>RKI000:ia_WaterHeating</t>
  </si>
  <si>
    <t>RKI000:ia_Cooking</t>
  </si>
  <si>
    <t>RKI000:ia_OtherUses</t>
  </si>
  <si>
    <t>RKI000:ia_DeliveredEner</t>
  </si>
  <si>
    <t>RKI000:ja_MarketedRenew</t>
  </si>
  <si>
    <t xml:space="preserve"> Marketed Renewables (wood) 7/</t>
  </si>
  <si>
    <t>RKI000:ja_OtherFuels</t>
  </si>
  <si>
    <t xml:space="preserve"> Kerosene</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</si>
  <si>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</si>
  <si>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</si>
  <si>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</si>
  <si>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</si>
  <si>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</si>
  <si>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</si>
  <si>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</si>
  <si>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</si>
  <si>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</si>
  <si>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</si>
  <si>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</si>
  <si>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</si>
  <si>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</si>
  <si>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</si>
  <si>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</si>
  <si>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</si>
  <si>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</si>
  <si>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</si>
  <si>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</si>
  <si>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</si>
  <si>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</si>
  <si>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</si>
  <si>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</si>
  <si>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</si>
  <si>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</si>
  <si>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</si>
  <si>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</si>
  <si>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</si>
  <si>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8/</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</si>
  <si>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</si>
  <si>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</si>
  <si>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</si>
  <si>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</si>
  <si>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</si>
  <si>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</si>
  <si>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</si>
  <si>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</si>
  <si>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</si>
  <si>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</si>
  <si>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</si>
  <si>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</si>
  <si>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</si>
  <si>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</si>
  <si>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</si>
  <si>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</si>
  <si>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</si>
  <si>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</si>
  <si>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</si>
  <si>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</si>
  <si>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</si>
  <si>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9/</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</si>
  <si>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</si>
  <si>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</si>
  <si>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</si>
  <si>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</si>
  <si>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</si>
  <si>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</si>
  <si>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</si>
  <si>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</si>
  <si>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</si>
  <si>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</si>
  <si>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</si>
  <si>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</si>
  <si>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</si>
  <si>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</si>
  <si>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</si>
  <si>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</si>
  <si>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</si>
  <si>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</si>
  <si>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</si>
  <si>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</si>
  <si>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</si>
  <si>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</si>
  <si>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</si>
  <si>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</si>
  <si>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</si>
  <si>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</si>
  <si>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</si>
  <si>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</si>
  <si>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</si>
  <si>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</si>
  <si>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</si>
  <si>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</si>
  <si>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</si>
  <si>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</si>
  <si>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</si>
  <si>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</si>
  <si>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</si>
  <si>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</si>
  <si>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</si>
  <si>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</si>
  <si>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</si>
  <si>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</si>
  <si>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</si>
  <si>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players, and video game consoles.</t>
  </si>
  <si>
    <t xml:space="preserve">   3/ Includes desktop and laptop computers, monitors, and networking equipment.</t>
  </si>
  <si>
    <t xml:space="preserve">   4/ Includes small electric devices, heating elements, and motors not listed above.  Electric vehicles are included in the</t>
  </si>
  <si>
    <t>transportation sector.</t>
  </si>
  <si>
    <t xml:space="preserve">   5/ Includes such appliances as outdoor grills, exterior lights, pool heaters, spa heaters, and backup electricity generators.</t>
  </si>
  <si>
    <t xml:space="preserve">   6/ Includes such appliances as pool heaters, spa heaters, and backup electricity generators.</t>
  </si>
  <si>
    <t xml:space="preserve">   7/ Includes wood used for primary and secondary heating in wood stoves or fireplaces as reported in the Residential Energy Consumption</t>
  </si>
  <si>
    <t>Survey 2009.</t>
  </si>
  <si>
    <t xml:space="preserve">   8/ Includes small electric devices, heating elements, outdoor grills, exterior lights, pool heaters, spa heaters, backup electricity</t>
  </si>
  <si>
    <t>generators, and motors not listed above.  Electric vehicles are included in the transportation sector.</t>
  </si>
  <si>
    <t xml:space="preserve">   9/ Consumption determined by using the fossil fuel equivalent of 9,516 Btu per kilowatthour.</t>
  </si>
  <si>
    <t xml:space="preserve">   Btu = British thermal unit.</t>
  </si>
  <si>
    <t xml:space="preserve">   - - = Not applicable.</t>
  </si>
  <si>
    <t xml:space="preserve">   Note:  Totals may not equal sum of components due to independent rounding.  Data for 2012 and 2013</t>
  </si>
  <si>
    <t>are model results and may differ from official EIA data reports.</t>
  </si>
  <si>
    <t xml:space="preserve">   Source:  2012 and 2013 consumption based on:  U.S. Energy Information Administration (EIA),</t>
  </si>
  <si>
    <t>Monthly Energy Review, DOE/EIA-0035(2014/08) (Washington, DC, August 2014).  2012 and 2013 degree days based on</t>
  </si>
  <si>
    <t>state-level data from the National Oceanic and Atmospheric Administration's Climatic Data Center and Climate Prediction Center.</t>
  </si>
  <si>
    <t>Projections:  EIA, AEO2015 National Energy Modeling System run ref2015.d021915a.</t>
  </si>
  <si>
    <t>End Use</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</si>
  <si>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</si>
  <si>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</si>
  <si>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</si>
  <si>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</si>
  <si>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</si>
  <si>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</si>
  <si>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</si>
  <si>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</si>
  <si>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</si>
  <si>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</si>
  <si>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</si>
  <si>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</si>
  <si>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</si>
  <si>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</si>
  <si>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</si>
  <si>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</si>
  <si>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</si>
  <si>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</si>
  <si>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</si>
  <si>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</si>
  <si>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</si>
  <si>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</si>
  <si>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</si>
  <si>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</si>
  <si>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</si>
  <si>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</si>
  <si>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</si>
  <si>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Office Equipment (PC)</t>
  </si>
  <si>
    <t>CKI000:ha_OfficeEquipme</t>
  </si>
  <si>
    <t xml:space="preserve">   Office Equipment (non-PC)</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</si>
  <si>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</si>
  <si>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</si>
  <si>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</si>
  <si>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</si>
  <si>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</si>
  <si>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</si>
  <si>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</si>
  <si>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</si>
  <si>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</si>
  <si>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</si>
  <si>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</si>
  <si>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</si>
  <si>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</si>
  <si>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</si>
  <si>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</si>
  <si>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</si>
  <si>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</si>
  <si>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</si>
  <si>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</si>
  <si>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</si>
  <si>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</si>
  <si>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</si>
  <si>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</si>
  <si>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</si>
  <si>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</si>
  <si>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</si>
  <si>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</si>
  <si>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</si>
  <si>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</si>
  <si>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</si>
  <si>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</si>
  <si>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</si>
  <si>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</si>
  <si>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</si>
  <si>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</si>
  <si>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</si>
  <si>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</si>
  <si>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</si>
  <si>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</si>
  <si>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</si>
  <si>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</si>
  <si>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</si>
  <si>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</si>
  <si>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</si>
  <si>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</si>
  <si>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</si>
  <si>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</si>
  <si>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</si>
  <si>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</si>
  <si>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</si>
  <si>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</si>
  <si>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</si>
  <si>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</si>
  <si>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</si>
  <si>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</si>
  <si>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</si>
  <si>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</si>
  <si>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</si>
  <si>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</si>
  <si>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</si>
  <si>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</si>
  <si>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</si>
  <si>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</si>
  <si>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</si>
  <si>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</si>
  <si>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</si>
  <si>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</si>
  <si>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</si>
  <si>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</si>
  <si>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</si>
  <si>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</si>
  <si>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</si>
  <si>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</si>
  <si>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</si>
  <si>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</si>
  <si>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</si>
  <si>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plus</t>
  </si>
  <si>
    <t>residual fuel oil, propane, coal, motor gasoline, kerosene, and marketed renewable fuels (biomass).</t>
  </si>
  <si>
    <t xml:space="preserve">   7/ Consumption determined by using the fossil fuel equivalent of 9,516 Btu per kilowatthour.</t>
  </si>
  <si>
    <t xml:space="preserve">   PC = Personal computer.</t>
  </si>
  <si>
    <t xml:space="preserve">   Source:  2012 and 2013 consumption based on: U.S. Energy Information Administration (EIA),</t>
  </si>
  <si>
    <t>Other Equipment</t>
  </si>
  <si>
    <t>Residential Buidlings Energy Intensity</t>
  </si>
  <si>
    <t>Commercial Buildings Energy Intensity</t>
  </si>
  <si>
    <t>2014 BTU/sqft</t>
  </si>
  <si>
    <t>Cost per Unit Area ($/sqft)</t>
  </si>
  <si>
    <t>Country Name</t>
  </si>
  <si>
    <t>Country Code</t>
  </si>
  <si>
    <t>Indicator Name</t>
  </si>
  <si>
    <t>Indicator Code</t>
  </si>
  <si>
    <t>Saudi Arabia</t>
  </si>
  <si>
    <t>SAU</t>
  </si>
  <si>
    <t>GDP per capita (current US$)</t>
  </si>
  <si>
    <t>NY.GDP.PCAP.CD</t>
  </si>
  <si>
    <t>United States</t>
  </si>
  <si>
    <t>USA</t>
  </si>
  <si>
    <t>GDP per Capita</t>
  </si>
  <si>
    <t>World Bank</t>
  </si>
  <si>
    <t>DataBank</t>
  </si>
  <si>
    <t>https://data.worldbank.org/indicator/NY.GDP.PCAP.CD?end=2017&amp;locations=SA-US&amp;start=2000</t>
  </si>
  <si>
    <t>KSA Population Growth</t>
  </si>
  <si>
    <t>KSA Energy Intensity per Square Foot</t>
  </si>
  <si>
    <t>Combined Building Energy Intensity by End Use (BTU/sqft)</t>
  </si>
  <si>
    <t>KSA Building Floor Area (sqft)</t>
  </si>
  <si>
    <t>We scale USA data for KSA. We do this by first finding the spending on components</t>
  </si>
  <si>
    <t>per unit floor area and adjusting spending up or down based on the energy intensity</t>
  </si>
  <si>
    <t>per unit foor area in KSA versus the USA. We then scale spending based on the ratio</t>
  </si>
  <si>
    <t>of floor area in KSA to the USA. Finally, we adjust by sclaing for the GDP per capita between</t>
  </si>
  <si>
    <t>KSA and the USA to account for differences in component prices. In aggregate, we adjust</t>
  </si>
  <si>
    <t>for eneryg intensity, buliding stock, and income.</t>
  </si>
  <si>
    <t>For projecting 2041-2050 for the USA, we extend the trend from 2028-2040, which is relatively representative.</t>
  </si>
  <si>
    <t>Landuse_type</t>
  </si>
  <si>
    <t>BuildingType</t>
  </si>
  <si>
    <t>row_count</t>
  </si>
  <si>
    <t>land_area_m2_sum</t>
  </si>
  <si>
    <t>land_area_m2_mean</t>
  </si>
  <si>
    <t>DwellingUnits_sum</t>
  </si>
  <si>
    <t>DwellingUnits_min</t>
  </si>
  <si>
    <t>DwellingUnits_max</t>
  </si>
  <si>
    <t>DwellingUnits_mean</t>
  </si>
  <si>
    <t>Establishments_sum</t>
  </si>
  <si>
    <t>Establishments_min</t>
  </si>
  <si>
    <t>Establishments_max</t>
  </si>
  <si>
    <t>Establishments_mean</t>
  </si>
  <si>
    <t>Commercial/Retail Building</t>
  </si>
  <si>
    <t>Mixed use (not in a multistory building)</t>
  </si>
  <si>
    <t>Mixed use (in a multistory building)</t>
  </si>
  <si>
    <t>Warehouse</t>
  </si>
  <si>
    <t>Market</t>
  </si>
  <si>
    <t>Office building</t>
  </si>
  <si>
    <t>Villa</t>
  </si>
  <si>
    <t>Vacant land</t>
  </si>
  <si>
    <t>Factory</t>
  </si>
  <si>
    <t>Public Service</t>
  </si>
  <si>
    <t>Tent or cottage</t>
  </si>
  <si>
    <t>traditional Arabic house</t>
  </si>
  <si>
    <t>Apartment Building</t>
  </si>
  <si>
    <t>Complex/ Unknown Building Type</t>
  </si>
  <si>
    <t>Tot.</t>
  </si>
  <si>
    <t>Urban building</t>
  </si>
  <si>
    <t>Building area, Riyadh (m^2)</t>
  </si>
  <si>
    <t>Administrative Region</t>
  </si>
  <si>
    <t>Population</t>
  </si>
  <si>
    <t>% total</t>
  </si>
  <si>
    <t>2017</t>
  </si>
  <si>
    <t>Makkah</t>
  </si>
  <si>
    <t>Riyadh</t>
  </si>
  <si>
    <t>Eastern Region</t>
  </si>
  <si>
    <t>Asir</t>
  </si>
  <si>
    <t>Jazan</t>
  </si>
  <si>
    <t>Al-Qassim</t>
  </si>
  <si>
    <t>Tabuk</t>
  </si>
  <si>
    <t>Hail</t>
  </si>
  <si>
    <t>Najran</t>
  </si>
  <si>
    <t>Al-Bahah</t>
  </si>
  <si>
    <t>Northern Borders</t>
  </si>
  <si>
    <t>Total</t>
  </si>
  <si>
    <t>Riyadh share of KSA population</t>
  </si>
  <si>
    <t>KSA scaled building area (m^2)</t>
  </si>
  <si>
    <t>KSA scaled building area (ft^2)</t>
  </si>
  <si>
    <t>Diesel Fuel Oil</t>
  </si>
  <si>
    <t>Amount</t>
  </si>
  <si>
    <t>Unit</t>
  </si>
  <si>
    <t>Litres</t>
  </si>
  <si>
    <t>Madinah</t>
  </si>
  <si>
    <t>Al-Jouf</t>
  </si>
  <si>
    <t>Region</t>
  </si>
  <si>
    <t>base,date=2019-18-3T15:32:30-07:00</t>
  </si>
  <si>
    <t>Middle East</t>
  </si>
  <si>
    <t>Building Type</t>
  </si>
  <si>
    <t>commercial</t>
  </si>
  <si>
    <t>cooling</t>
  </si>
  <si>
    <t>sector</t>
  </si>
  <si>
    <t>comm</t>
  </si>
  <si>
    <t>billion m^2</t>
  </si>
  <si>
    <t>resid</t>
  </si>
  <si>
    <t>Fuel</t>
  </si>
  <si>
    <t>urban residential</t>
  </si>
  <si>
    <t>electricity</t>
  </si>
  <si>
    <t>other equipment</t>
  </si>
  <si>
    <t>natural gas</t>
  </si>
  <si>
    <t>petroleum diesel</t>
  </si>
  <si>
    <t>heat</t>
  </si>
  <si>
    <t>rural residential</t>
  </si>
  <si>
    <t>KSA 2014 Start Year Spending on Components (2013 USD)</t>
  </si>
  <si>
    <t>Urban/Rural Split</t>
  </si>
  <si>
    <t>U</t>
  </si>
  <si>
    <t>R</t>
  </si>
  <si>
    <t>US Amount Spent on Components</t>
  </si>
  <si>
    <t>US Building Energy Consumption and Floorspace</t>
  </si>
  <si>
    <t>https://www.eia.gov/outlooks/archive/aeo15/</t>
  </si>
  <si>
    <t>Tables 4 and 5</t>
  </si>
  <si>
    <t>Riyadh Building Floorspace</t>
  </si>
  <si>
    <t>arriayadhmap.com</t>
  </si>
  <si>
    <t>GIS Mapping of Riyadh</t>
  </si>
  <si>
    <t>http://www.arcgis.com/home/webmap/viewer.html?url=https%3A%2F%2Fwww.arriyadhmap.com%2Fadagis%2Frest%2Fservices%2FLANDUSE%2FADA_LANDUSE_2016%2FMapServer&amp;source=sd</t>
  </si>
  <si>
    <t>KSA Population by Administrative Region</t>
  </si>
  <si>
    <t>Saudi Arabian Monetary Authority</t>
  </si>
  <si>
    <t>Annual Statistics 2017</t>
  </si>
  <si>
    <t>http://www.sama.gov.sa/en-US/EconomicReports/Pages/YearlyStatistics.aspx</t>
  </si>
  <si>
    <t>Table 11-39</t>
  </si>
  <si>
    <t>Buildings Energy Consumption</t>
  </si>
  <si>
    <t>(see BAU Components Energy Use.xlsx in bldgs/BCEU)</t>
  </si>
  <si>
    <t>Joint Global Change Research Initiative</t>
  </si>
  <si>
    <t>Global Change Assessment Model v5.1.2</t>
  </si>
  <si>
    <t>KSA Scaling Factors</t>
  </si>
  <si>
    <t>Building floorspace</t>
  </si>
  <si>
    <t>"cooling and ventilation," "lighting," and "appliances" subscripts. For residential</t>
  </si>
  <si>
    <t>buildings, we omit changes in "envelope" and "other components."</t>
  </si>
  <si>
    <t>For commercial buildings, we omit "envelope" and assign appliances to "other components"</t>
  </si>
  <si>
    <t>to match our representation of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</si>
</sst>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
    <numFmt numFmtId="166" formatCode="0.0"/>
    <numFmt numFmtId="167" formatCode="0.0%"/>
    <numFmt numFmtId="168" formatCode="0.00000"/>
    <numFmt numFmtId="169" formatCode="0.000000"/>
    <numFmt numFmtId="170" formatCode="_(* #,##0_);_(* \(#,##0\);_(* &quot;-&quot;??_);_(@_)"/>
  </numFmts>
  <fonts count="43">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indexed="8"/>
      <name val="Calibri"/>
      <family val="2"/>
    </font>
    <font>
      <b/>
      <sz val="18"/>
      <color theme="3"/>
      <name val="Cambria"/>
      <family val="2"/>
      <scheme val="major"/>
    </font>
    <font>
      <b/>
      <sz val="9"/>
      <color indexed="8"/>
      <name val="Calibri"/>
      <family val="2"/>
    </font>
    <font>
      <b/>
      <sz val="12"/>
      <color indexed="30"/>
      <name val="Calibri"/>
      <family val="2"/>
    </font>
    <font>
      <sz val="9"/>
      <name val="Calibri"/>
      <family val="2"/>
    </font>
    <font>
      <sz val="10"/>
      <color indexed="8"/>
      <name val="Arial"/>
      <family val="2"/>
    </font>
    <font>
      <b/>
      <sz val="10"/>
      <color indexed="8"/>
      <name val="Arial"/>
      <family val="2"/>
    </font>
    <font>
      <u/>
      <sz val="11"/>
      <color theme="10"/>
      <name val="Calibri"/>
      <family val="2"/>
      <scheme val="minor"/>
    </font>
    <font>
      <b/>
      <sz val="12"/>
      <name val="Arial"/>
      <family val="2"/>
    </font>
    <font>
      <sz val="10"/>
      <name val="Arial"/>
      <family val="2"/>
    </font>
    <font>
      <sz val="8"/>
      <color theme="0"/>
      <name val="Frutiger LT Arabic 55 Roman"/>
    </font>
  </fonts>
  <fills count="40">
    <fill>
      <patternFill patternType="none"/>
    </fill>
    <fill>
      <patternFill patternType="gray125"/>
    </fill>
    <fill>
      <patternFill patternType="solid">
        <fgColor theme="0" tint="-0.249977111117893"/>
        <bgColor indexed="64"/>
      </patternFill>
    </fill>
    <fill>
      <patternFill patternType="solid">
        <fgColor them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8497B0"/>
        <bgColor indexed="64"/>
      </patternFill>
    </fill>
  </fills>
  <borders count="4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ashed">
        <color rgb="FFBFBFBF"/>
      </bottom>
      <diagonal/>
    </border>
    <border>
      <left/>
      <right/>
      <top style="medium">
        <color rgb="FF0096D7"/>
      </top>
      <bottom/>
      <diagonal/>
    </border>
    <border>
      <left/>
      <right/>
      <top/>
      <bottom style="thick">
        <color rgb="FF0096D7"/>
      </bottom>
      <diagonal/>
    </border>
    <border>
      <left/>
      <right/>
      <top/>
      <bottom style="thin">
        <color rgb="FFBFBFBF"/>
      </bottom>
      <diagonal/>
    </border>
    <border>
      <left style="thin">
        <color theme="0"/>
      </left>
      <right style="thin">
        <color theme="0"/>
      </right>
      <top style="thin">
        <color theme="0"/>
      </top>
      <bottom style="thin">
        <color theme="0"/>
      </bottom>
      <diagonal/>
    </border>
  </borders>
  <cellStyleXfs count="59">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xf numFmtId="0" fontId="18" fillId="0" borderId="17" applyNumberFormat="0" applyFill="0" applyAlignment="0" applyProtection="0"/>
    <xf numFmtId="0" fontId="19" fillId="0" borderId="33" applyNumberFormat="0" applyFill="0" applyAlignment="0" applyProtection="0"/>
    <xf numFmtId="0" fontId="20" fillId="0" borderId="34"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0" applyNumberFormat="0" applyBorder="0" applyAlignment="0" applyProtection="0"/>
    <xf numFmtId="0" fontId="24" fillId="7" borderId="35" applyNumberFormat="0" applyAlignment="0" applyProtection="0"/>
    <xf numFmtId="0" fontId="25" fillId="8" borderId="36" applyNumberFormat="0" applyAlignment="0" applyProtection="0"/>
    <xf numFmtId="0" fontId="26" fillId="8" borderId="35" applyNumberFormat="0" applyAlignment="0" applyProtection="0"/>
    <xf numFmtId="0" fontId="27" fillId="0" borderId="37" applyNumberFormat="0" applyFill="0" applyAlignment="0" applyProtection="0"/>
    <xf numFmtId="0" fontId="28" fillId="9" borderId="38" applyNumberFormat="0" applyAlignment="0" applyProtection="0"/>
    <xf numFmtId="0" fontId="29" fillId="0" borderId="0" applyNumberFormat="0" applyFill="0" applyBorder="0" applyAlignment="0" applyProtection="0"/>
    <xf numFmtId="0" fontId="17" fillId="10" borderId="39" applyNumberFormat="0" applyFont="0" applyAlignment="0" applyProtection="0"/>
    <xf numFmtId="0" fontId="30" fillId="0" borderId="0" applyNumberFormat="0" applyFill="0" applyBorder="0" applyAlignment="0" applyProtection="0"/>
    <xf numFmtId="0" fontId="3" fillId="0" borderId="40" applyNumberFormat="0" applyFill="0" applyAlignment="0" applyProtection="0"/>
    <xf numFmtId="0" fontId="3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31" fillId="34" borderId="0" applyNumberFormat="0" applyBorder="0" applyAlignment="0" applyProtection="0"/>
    <xf numFmtId="0" fontId="32" fillId="0" borderId="0"/>
    <xf numFmtId="0" fontId="33" fillId="0" borderId="0" applyNumberFormat="0" applyFill="0" applyBorder="0" applyAlignment="0" applyProtection="0"/>
    <xf numFmtId="0" fontId="39" fillId="0" borderId="0" applyNumberFormat="0" applyFill="0" applyBorder="0" applyAlignment="0" applyProtection="0"/>
    <xf numFmtId="0" fontId="32" fillId="0" borderId="41" applyNumberFormat="0" applyFont="0" applyProtection="0">
      <alignment wrapText="1"/>
    </xf>
    <xf numFmtId="0" fontId="32" fillId="0" borderId="0" applyNumberFormat="0" applyFill="0" applyBorder="0" applyAlignment="0" applyProtection="0"/>
    <xf numFmtId="0" fontId="32" fillId="0" borderId="42" applyNumberFormat="0" applyProtection="0">
      <alignment wrapText="1"/>
    </xf>
    <xf numFmtId="0" fontId="34" fillId="0" borderId="43" applyNumberFormat="0" applyProtection="0">
      <alignment wrapText="1"/>
    </xf>
    <xf numFmtId="0" fontId="34" fillId="0" borderId="44" applyNumberFormat="0" applyProtection="0">
      <alignment wrapText="1"/>
    </xf>
    <xf numFmtId="0" fontId="35" fillId="0" borderId="0" applyNumberFormat="0" applyProtection="0">
      <alignment horizontal="left"/>
    </xf>
    <xf numFmtId="43" fontId="17" fillId="0" borderId="0" applyFont="0" applyFill="0" applyBorder="0" applyAlignment="0" applyProtection="0"/>
    <xf numFmtId="9" fontId="17" fillId="0" borderId="0" applyFont="0" applyFill="0" applyBorder="0" applyAlignment="0" applyProtection="0"/>
    <xf numFmtId="0" fontId="41" fillId="0" borderId="0"/>
  </cellStyleXfs>
  <cellXfs count="184">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1" fontId="0" fillId="35" borderId="0" xfId="0" applyNumberFormat="1" applyFill="1"/>
    <xf numFmtId="168" fontId="0" fillId="0" borderId="0" xfId="0" applyNumberFormat="1"/>
    <xf numFmtId="0" fontId="39" fillId="0" borderId="0" xfId="49"/>
    <xf numFmtId="1" fontId="0" fillId="0" borderId="0" xfId="0" applyNumberFormat="1"/>
    <xf numFmtId="0" fontId="32" fillId="0" borderId="0" xfId="47"/>
    <xf numFmtId="0" fontId="32" fillId="0" borderId="0" xfId="51" applyFont="1"/>
    <xf numFmtId="0" fontId="34" fillId="0" borderId="43" xfId="53" applyFont="1" applyFill="1" applyBorder="1" applyAlignment="1">
      <alignment wrapText="1"/>
    </xf>
    <xf numFmtId="0" fontId="16" fillId="0" borderId="0" xfId="47" applyFont="1"/>
    <xf numFmtId="0" fontId="35" fillId="0" borderId="0" xfId="55" applyFont="1" applyFill="1" applyBorder="1" applyAlignment="1">
      <alignment horizontal="left"/>
    </xf>
    <xf numFmtId="0" fontId="32" fillId="0" borderId="0" xfId="47" applyAlignment="1" applyProtection="1">
      <alignment horizontal="left"/>
    </xf>
    <xf numFmtId="0" fontId="34" fillId="0" borderId="44" xfId="54" applyFont="1" applyFill="1" applyBorder="1" applyAlignment="1">
      <alignment wrapText="1"/>
    </xf>
    <xf numFmtId="0" fontId="32" fillId="0" borderId="41" xfId="50" applyFont="1" applyFill="1" applyBorder="1" applyAlignment="1">
      <alignment wrapText="1"/>
    </xf>
    <xf numFmtId="2" fontId="32" fillId="0" borderId="41" xfId="50" applyNumberFormat="1" applyFont="1" applyFill="1" applyAlignment="1">
      <alignment horizontal="right" wrapText="1"/>
    </xf>
    <xf numFmtId="167" fontId="32" fillId="0" borderId="41" xfId="50" applyNumberFormat="1" applyFont="1" applyFill="1" applyAlignment="1">
      <alignment horizontal="right" wrapText="1"/>
    </xf>
    <xf numFmtId="2" fontId="34" fillId="0" borderId="44" xfId="54" applyNumberFormat="1" applyFill="1" applyAlignment="1">
      <alignment horizontal="right" wrapText="1"/>
    </xf>
    <xf numFmtId="167" fontId="34" fillId="0" borderId="44" xfId="54" applyNumberFormat="1" applyFill="1" applyAlignment="1">
      <alignment horizontal="right" wrapText="1"/>
    </xf>
    <xf numFmtId="166" fontId="32" fillId="0" borderId="41" xfId="50" applyNumberFormat="1" applyFont="1" applyFill="1" applyAlignment="1">
      <alignment horizontal="right" wrapText="1"/>
    </xf>
    <xf numFmtId="0" fontId="36" fillId="0" borderId="0" xfId="47" applyFont="1"/>
    <xf numFmtId="1" fontId="32" fillId="0" borderId="41" xfId="50" applyNumberFormat="1" applyFont="1" applyFill="1" applyAlignment="1">
      <alignment horizontal="right" wrapText="1"/>
    </xf>
    <xf numFmtId="1" fontId="34" fillId="0" borderId="44" xfId="54" applyNumberFormat="1" applyFill="1" applyAlignment="1">
      <alignment horizontal="right" wrapText="1"/>
    </xf>
    <xf numFmtId="0" fontId="37" fillId="0" borderId="0" xfId="47" applyFont="1"/>
    <xf numFmtId="0" fontId="38" fillId="0" borderId="43" xfId="53" applyFont="1" applyFill="1" applyBorder="1" applyAlignment="1">
      <alignment wrapText="1"/>
    </xf>
    <xf numFmtId="0" fontId="37" fillId="0" borderId="0" xfId="51" applyFont="1"/>
    <xf numFmtId="0" fontId="34" fillId="0" borderId="0" xfId="47" applyFont="1" applyAlignment="1" applyProtection="1">
      <alignment horizontal="right"/>
    </xf>
    <xf numFmtId="0" fontId="0" fillId="35" borderId="0" xfId="0" applyFill="1"/>
    <xf numFmtId="169" fontId="0" fillId="0" borderId="0" xfId="0" applyNumberFormat="1"/>
    <xf numFmtId="0" fontId="32" fillId="0" borderId="0" xfId="47"/>
    <xf numFmtId="0" fontId="16" fillId="0" borderId="0" xfId="47" applyFont="1"/>
    <xf numFmtId="0" fontId="34" fillId="0" borderId="44" xfId="54" applyFont="1" applyFill="1" applyBorder="1" applyAlignment="1">
      <alignment wrapText="1"/>
    </xf>
    <xf numFmtId="0" fontId="32" fillId="0" borderId="41" xfId="50" applyFont="1" applyFill="1" applyBorder="1" applyAlignment="1">
      <alignment wrapText="1"/>
    </xf>
    <xf numFmtId="2" fontId="32" fillId="0" borderId="41" xfId="50" applyNumberFormat="1" applyFont="1" applyFill="1" applyAlignment="1">
      <alignment horizontal="right" wrapText="1"/>
    </xf>
    <xf numFmtId="167" fontId="32" fillId="0" borderId="41" xfId="50" applyNumberFormat="1" applyFont="1" applyFill="1" applyAlignment="1">
      <alignment horizontal="right" wrapText="1"/>
    </xf>
    <xf numFmtId="0" fontId="36" fillId="0" borderId="0" xfId="47" applyFont="1"/>
    <xf numFmtId="3" fontId="32" fillId="0" borderId="41" xfId="50" applyNumberFormat="1" applyFont="1" applyFill="1" applyAlignment="1">
      <alignment horizontal="right" wrapText="1"/>
    </xf>
    <xf numFmtId="0" fontId="32" fillId="0" borderId="0" xfId="47"/>
    <xf numFmtId="0" fontId="32" fillId="0" borderId="0" xfId="51" applyFont="1"/>
    <xf numFmtId="0" fontId="34" fillId="0" borderId="43" xfId="53" applyFont="1" applyFill="1" applyBorder="1" applyAlignment="1">
      <alignment wrapText="1"/>
    </xf>
    <xf numFmtId="0" fontId="16" fillId="0" borderId="0" xfId="47" applyFont="1"/>
    <xf numFmtId="0" fontId="35" fillId="0" borderId="0" xfId="55" applyFont="1" applyFill="1" applyBorder="1" applyAlignment="1">
      <alignment horizontal="left"/>
    </xf>
    <xf numFmtId="0" fontId="32" fillId="0" borderId="0" xfId="47" applyAlignment="1" applyProtection="1">
      <alignment horizontal="left"/>
    </xf>
    <xf numFmtId="0" fontId="34" fillId="0" borderId="44" xfId="54" applyFont="1" applyFill="1" applyBorder="1" applyAlignment="1">
      <alignment wrapText="1"/>
    </xf>
    <xf numFmtId="0" fontId="32" fillId="0" borderId="41" xfId="50" applyFont="1" applyFill="1" applyBorder="1" applyAlignment="1">
      <alignment wrapText="1"/>
    </xf>
    <xf numFmtId="2" fontId="32" fillId="0" borderId="41" xfId="50" applyNumberFormat="1" applyFont="1" applyFill="1" applyAlignment="1">
      <alignment horizontal="right" wrapText="1"/>
    </xf>
    <xf numFmtId="167" fontId="32" fillId="0" borderId="41" xfId="50" applyNumberFormat="1" applyFont="1" applyFill="1" applyAlignment="1">
      <alignment horizontal="right" wrapText="1"/>
    </xf>
    <xf numFmtId="2" fontId="34" fillId="0" borderId="44" xfId="54" applyNumberFormat="1" applyFill="1" applyAlignment="1">
      <alignment horizontal="right" wrapText="1"/>
    </xf>
    <xf numFmtId="167" fontId="34" fillId="0" borderId="44" xfId="54" applyNumberFormat="1" applyFill="1" applyAlignment="1">
      <alignment horizontal="right" wrapText="1"/>
    </xf>
    <xf numFmtId="166" fontId="32" fillId="0" borderId="41" xfId="50" applyNumberFormat="1" applyFont="1" applyFill="1" applyAlignment="1">
      <alignment horizontal="right" wrapText="1"/>
    </xf>
    <xf numFmtId="0" fontId="36" fillId="0" borderId="0" xfId="47" applyFont="1"/>
    <xf numFmtId="1" fontId="32" fillId="0" borderId="41" xfId="50" applyNumberFormat="1" applyFont="1" applyFill="1" applyAlignment="1">
      <alignment horizontal="right" wrapText="1"/>
    </xf>
    <xf numFmtId="1" fontId="34" fillId="0" borderId="44" xfId="54" applyNumberFormat="1" applyFill="1" applyAlignment="1">
      <alignment horizontal="right" wrapText="1"/>
    </xf>
    <xf numFmtId="166" fontId="34" fillId="0" borderId="44" xfId="54" applyNumberFormat="1" applyFill="1" applyAlignment="1">
      <alignment horizontal="right" wrapText="1"/>
    </xf>
    <xf numFmtId="0" fontId="37" fillId="0" borderId="0" xfId="47" applyFont="1"/>
    <xf numFmtId="0" fontId="38" fillId="0" borderId="43" xfId="53" applyFont="1" applyFill="1" applyBorder="1" applyAlignment="1">
      <alignment wrapText="1"/>
    </xf>
    <xf numFmtId="0" fontId="37" fillId="0" borderId="0" xfId="51" applyFont="1"/>
    <xf numFmtId="0" fontId="34" fillId="0" borderId="0" xfId="47" applyFont="1" applyAlignment="1" applyProtection="1">
      <alignment horizontal="right"/>
    </xf>
    <xf numFmtId="0" fontId="28" fillId="36" borderId="28" xfId="0" applyFont="1" applyFill="1" applyBorder="1"/>
    <xf numFmtId="170" fontId="0" fillId="0" borderId="0" xfId="56" applyNumberFormat="1" applyFont="1"/>
    <xf numFmtId="43" fontId="0" fillId="37" borderId="0" xfId="56" applyFont="1" applyFill="1"/>
    <xf numFmtId="43" fontId="0" fillId="0" borderId="0" xfId="56" applyFont="1"/>
    <xf numFmtId="170" fontId="0" fillId="37" borderId="0" xfId="56" applyNumberFormat="1" applyFont="1" applyFill="1"/>
    <xf numFmtId="43" fontId="0" fillId="0" borderId="0" xfId="56" applyNumberFormat="1" applyFont="1"/>
    <xf numFmtId="170" fontId="3" fillId="38" borderId="0" xfId="56" applyNumberFormat="1" applyFont="1" applyFill="1" applyAlignment="1">
      <alignment horizontal="right"/>
    </xf>
    <xf numFmtId="170" fontId="0" fillId="38" borderId="0" xfId="56" applyNumberFormat="1" applyFont="1" applyFill="1"/>
    <xf numFmtId="0" fontId="40" fillId="0" borderId="0" xfId="0" applyNumberFormat="1" applyFont="1" applyFill="1" applyBorder="1" applyAlignment="1" applyProtection="1"/>
    <xf numFmtId="14" fontId="0" fillId="0" borderId="0" xfId="0" applyNumberFormat="1" applyFont="1" applyFill="1" applyBorder="1" applyAlignment="1" applyProtection="1"/>
    <xf numFmtId="0" fontId="0" fillId="0" borderId="0" xfId="0" applyNumberFormat="1" applyFont="1" applyFill="1" applyBorder="1" applyAlignment="1" applyProtection="1"/>
    <xf numFmtId="9" fontId="0" fillId="0" borderId="0" xfId="57" applyFont="1"/>
    <xf numFmtId="9" fontId="0" fillId="0" borderId="0" xfId="0" applyNumberFormat="1"/>
    <xf numFmtId="0" fontId="42" fillId="39" borderId="45" xfId="0" applyFont="1" applyFill="1" applyBorder="1" applyAlignment="1">
      <alignment horizontal="center" vertical="center" wrapText="1" shrinkToFit="1"/>
    </xf>
    <xf numFmtId="11" fontId="0" fillId="0" borderId="0" xfId="0" applyNumberFormat="1" applyFill="1"/>
    <xf numFmtId="0" fontId="1" fillId="2" borderId="0" xfId="0" applyFont="1" applyFill="1"/>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0" fontId="32" fillId="0" borderId="42" xfId="52" applyFont="1" applyFill="1" applyBorder="1" applyAlignment="1">
      <alignment wrapText="1"/>
    </xf>
  </cellXfs>
  <cellStyles count="59">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Body: normal cell" xfId="4"/>
    <cellStyle name="Body: normal cell 2" xfId="50"/>
    <cellStyle name="Calculation" xfId="16" builtinId="22" customBuiltin="1"/>
    <cellStyle name="Check Cell" xfId="18" builtinId="23" customBuiltin="1"/>
    <cellStyle name="Comma" xfId="56" builtinId="3"/>
    <cellStyle name="Explanatory Text" xfId="21" builtinId="53" customBuiltin="1"/>
    <cellStyle name="Font: Calibri, 9pt regular" xfId="2"/>
    <cellStyle name="Font: Calibri, 9pt regular 2" xfId="51"/>
    <cellStyle name="Footnotes: top row" xfId="6"/>
    <cellStyle name="Footnotes: top row 2" xfId="52"/>
    <cellStyle name="Good" xfId="11" builtinId="26" customBuiltin="1"/>
    <cellStyle name="Header: bottom row" xfId="3"/>
    <cellStyle name="Header: bottom row 2" xfId="53"/>
    <cellStyle name="Heading 1" xfId="7" builtinId="16" customBuiltin="1"/>
    <cellStyle name="Heading 2" xfId="8" builtinId="17" customBuiltin="1"/>
    <cellStyle name="Heading 3" xfId="9" builtinId="18" customBuiltin="1"/>
    <cellStyle name="Heading 4" xfId="10" builtinId="19" customBuiltin="1"/>
    <cellStyle name="Hyperlink" xfId="49" builtinId="8"/>
    <cellStyle name="Input" xfId="14" builtinId="20" customBuiltin="1"/>
    <cellStyle name="Linked Cell" xfId="17" builtinId="24" customBuiltin="1"/>
    <cellStyle name="Neutral" xfId="13" builtinId="28" customBuiltin="1"/>
    <cellStyle name="Normal" xfId="0" builtinId="0"/>
    <cellStyle name="Normal 2" xfId="47"/>
    <cellStyle name="Normal 2 4" xfId="58"/>
    <cellStyle name="Note" xfId="20" builtinId="10" customBuiltin="1"/>
    <cellStyle name="Output" xfId="15" builtinId="21" customBuiltin="1"/>
    <cellStyle name="Parent row" xfId="5"/>
    <cellStyle name="Parent row 2" xfId="54"/>
    <cellStyle name="Percent" xfId="57" builtinId="5"/>
    <cellStyle name="Table title" xfId="1"/>
    <cellStyle name="Table title 2" xfId="55"/>
    <cellStyle name="Title 2" xfId="48"/>
    <cellStyle name="Total" xfId="22"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layout/>
      <c:overlay val="0"/>
    </c:title>
    <c:autoTitleDeleted val="0"/>
    <c:plotArea>
      <c:layout/>
      <c:scatterChart>
        <c:scatterStyle val="lineMarker"/>
        <c:varyColors val="0"/>
        <c:ser>
          <c:idx val="0"/>
          <c:order val="0"/>
          <c:tx>
            <c:strRef>
              <c:f>'USA Calculations'!$A$3</c:f>
              <c:strCache>
                <c:ptCount val="1"/>
                <c:pt idx="0">
                  <c:v>Heating</c:v>
                </c:pt>
              </c:strCache>
            </c:strRef>
          </c:tx>
          <c:spPr>
            <a:ln w="28575">
              <a:noFill/>
            </a:ln>
          </c:spPr>
          <c:xVal>
            <c:numRef>
              <c:f>'USA 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361C-42F0-BB42-C0604D8ADF65}"/>
            </c:ext>
          </c:extLst>
        </c:ser>
        <c:ser>
          <c:idx val="1"/>
          <c:order val="1"/>
          <c:tx>
            <c:strRef>
              <c:f>'USA Calculations'!$A$4</c:f>
              <c:strCache>
                <c:ptCount val="1"/>
                <c:pt idx="0">
                  <c:v>Cooling and Ventilation</c:v>
                </c:pt>
              </c:strCache>
            </c:strRef>
          </c:tx>
          <c:spPr>
            <a:ln w="28575">
              <a:noFill/>
            </a:ln>
          </c:spPr>
          <c:xVal>
            <c:numRef>
              <c:f>'USA 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361C-42F0-BB42-C0604D8ADF65}"/>
            </c:ext>
          </c:extLst>
        </c:ser>
        <c:ser>
          <c:idx val="3"/>
          <c:order val="2"/>
          <c:tx>
            <c:strRef>
              <c:f>'USA Calculations'!$A$6</c:f>
              <c:strCache>
                <c:ptCount val="1"/>
                <c:pt idx="0">
                  <c:v>Lighting</c:v>
                </c:pt>
              </c:strCache>
            </c:strRef>
          </c:tx>
          <c:spPr>
            <a:ln w="28575">
              <a:noFill/>
            </a:ln>
          </c:spPr>
          <c:xVal>
            <c:numRef>
              <c:f>'USA 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361C-42F0-BB42-C0604D8ADF65}"/>
            </c:ext>
          </c:extLst>
        </c:ser>
        <c:ser>
          <c:idx val="4"/>
          <c:order val="3"/>
          <c:tx>
            <c:strRef>
              <c:f>'USA Calculations'!$A$7</c:f>
              <c:strCache>
                <c:ptCount val="1"/>
                <c:pt idx="0">
                  <c:v>Appliances</c:v>
                </c:pt>
              </c:strCache>
            </c:strRef>
          </c:tx>
          <c:spPr>
            <a:ln w="28575">
              <a:noFill/>
            </a:ln>
          </c:spPr>
          <c:xVal>
            <c:numRef>
              <c:f>'USA 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361C-42F0-BB42-C0604D8ADF65}"/>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layout/>
      <c:overlay val="0"/>
    </c:title>
    <c:autoTitleDeleted val="0"/>
    <c:plotArea>
      <c:layout/>
      <c:scatterChart>
        <c:scatterStyle val="lineMarker"/>
        <c:varyColors val="0"/>
        <c:ser>
          <c:idx val="0"/>
          <c:order val="0"/>
          <c:tx>
            <c:strRef>
              <c:f>'USA Calculations'!$A$30</c:f>
              <c:strCache>
                <c:ptCount val="1"/>
                <c:pt idx="0">
                  <c:v>Heating</c:v>
                </c:pt>
              </c:strCache>
            </c:strRef>
          </c:tx>
          <c:spPr>
            <a:ln w="28575">
              <a:noFill/>
            </a:ln>
          </c:spPr>
          <c:xVal>
            <c:numRef>
              <c:f>'USA 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5F7B-4B07-B7BC-F3B989272FDA}"/>
            </c:ext>
          </c:extLst>
        </c:ser>
        <c:ser>
          <c:idx val="1"/>
          <c:order val="1"/>
          <c:tx>
            <c:strRef>
              <c:f>'USA Calculations'!$A$31</c:f>
              <c:strCache>
                <c:ptCount val="1"/>
                <c:pt idx="0">
                  <c:v>Cooling and Ventilation</c:v>
                </c:pt>
              </c:strCache>
            </c:strRef>
          </c:tx>
          <c:spPr>
            <a:ln w="28575">
              <a:noFill/>
            </a:ln>
          </c:spPr>
          <c:xVal>
            <c:numRef>
              <c:f>'USA 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Calculations'!$B$31:$AB$31</c:f>
              <c:numCache>
                <c:formatCode>General</c:formatCode>
                <c:ptCount val="27"/>
                <c:pt idx="0">
                  <c:v>32204000000</c:v>
                </c:pt>
                <c:pt idx="1">
                  <c:v>32856000000</c:v>
                </c:pt>
                <c:pt idx="2">
                  <c:v>33433000000</c:v>
                </c:pt>
                <c:pt idx="3">
                  <c:v>34193999999.999996</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5F7B-4B07-B7BC-F3B989272FDA}"/>
            </c:ext>
          </c:extLst>
        </c:ser>
        <c:ser>
          <c:idx val="3"/>
          <c:order val="2"/>
          <c:tx>
            <c:strRef>
              <c:f>'USA Calculations'!$A$33</c:f>
              <c:strCache>
                <c:ptCount val="1"/>
                <c:pt idx="0">
                  <c:v>Lighting</c:v>
                </c:pt>
              </c:strCache>
            </c:strRef>
          </c:tx>
          <c:spPr>
            <a:ln w="28575">
              <a:noFill/>
            </a:ln>
          </c:spPr>
          <c:xVal>
            <c:numRef>
              <c:f>'USA 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Calculations'!$B$33:$AB$33</c:f>
              <c:numCache>
                <c:formatCode>General</c:formatCode>
                <c:ptCount val="27"/>
                <c:pt idx="0">
                  <c:v>1464000000.0000002</c:v>
                </c:pt>
                <c:pt idx="1">
                  <c:v>1476000000.0000002</c:v>
                </c:pt>
                <c:pt idx="2">
                  <c:v>1492000000</c:v>
                </c:pt>
                <c:pt idx="3">
                  <c:v>1523000000</c:v>
                </c:pt>
                <c:pt idx="4">
                  <c:v>1546000000</c:v>
                </c:pt>
                <c:pt idx="5">
                  <c:v>1573000000</c:v>
                </c:pt>
                <c:pt idx="6">
                  <c:v>1679999999.9999998</c:v>
                </c:pt>
                <c:pt idx="7">
                  <c:v>1710000000</c:v>
                </c:pt>
                <c:pt idx="8">
                  <c:v>1726000000.0000002</c:v>
                </c:pt>
                <c:pt idx="9">
                  <c:v>1736999999.9999998</c:v>
                </c:pt>
                <c:pt idx="10">
                  <c:v>1741000000</c:v>
                </c:pt>
                <c:pt idx="11">
                  <c:v>1758000000.0000002</c:v>
                </c:pt>
                <c:pt idx="12">
                  <c:v>1767000000</c:v>
                </c:pt>
                <c:pt idx="13">
                  <c:v>1775000000</c:v>
                </c:pt>
                <c:pt idx="14">
                  <c:v>1780000000</c:v>
                </c:pt>
                <c:pt idx="15">
                  <c:v>1790000000.0000002</c:v>
                </c:pt>
                <c:pt idx="16">
                  <c:v>1803000000</c:v>
                </c:pt>
                <c:pt idx="17">
                  <c:v>1813000000.0000002</c:v>
                </c:pt>
                <c:pt idx="18">
                  <c:v>1837999999.9999998</c:v>
                </c:pt>
                <c:pt idx="19">
                  <c:v>1863000000</c:v>
                </c:pt>
                <c:pt idx="20">
                  <c:v>1895000000</c:v>
                </c:pt>
                <c:pt idx="21">
                  <c:v>1925000000</c:v>
                </c:pt>
                <c:pt idx="22">
                  <c:v>1960000000</c:v>
                </c:pt>
                <c:pt idx="23">
                  <c:v>1980000000</c:v>
                </c:pt>
                <c:pt idx="24">
                  <c:v>2001000000</c:v>
                </c:pt>
                <c:pt idx="25">
                  <c:v>2018000000.0000002</c:v>
                </c:pt>
                <c:pt idx="26">
                  <c:v>2036000000</c:v>
                </c:pt>
              </c:numCache>
            </c:numRef>
          </c:yVal>
          <c:smooth val="0"/>
          <c:extLst>
            <c:ext xmlns:c16="http://schemas.microsoft.com/office/drawing/2014/chart" uri="{C3380CC4-5D6E-409C-BE32-E72D297353CC}">
              <c16:uniqueId val="{00000002-5F7B-4B07-B7BC-F3B989272FDA}"/>
            </c:ext>
          </c:extLst>
        </c:ser>
        <c:ser>
          <c:idx val="4"/>
          <c:order val="3"/>
          <c:tx>
            <c:strRef>
              <c:f>'USA Calculations'!$A$34</c:f>
              <c:strCache>
                <c:ptCount val="1"/>
                <c:pt idx="0">
                  <c:v>Appliances</c:v>
                </c:pt>
              </c:strCache>
            </c:strRef>
          </c:tx>
          <c:spPr>
            <a:ln w="28575">
              <a:noFill/>
            </a:ln>
          </c:spPr>
          <c:xVal>
            <c:numRef>
              <c:f>'USA 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'USA 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39345000000.000015</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44283000000.000015</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5F7B-4B07-B7BC-F3B989272FDA}"/>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layout/>
      <c:overlay val="0"/>
    </c:title>
    <c:autoTitleDeleted val="0"/>
    <c:plotArea>
      <c:layout/>
      <c:scatterChart>
        <c:scatterStyle val="lineMarker"/>
        <c:varyColors val="0"/>
        <c:ser>
          <c:idx val="0"/>
          <c:order val="0"/>
          <c:tx>
            <c:strRef>
              <c:f>'Aggregated Data'!$A$3</c:f>
              <c:strCache>
                <c:ptCount val="1"/>
                <c:pt idx="0">
                  <c:v>Heating</c:v>
                </c:pt>
              </c:strCache>
            </c:strRef>
          </c:tx>
          <c:spPr>
            <a:ln w="28575">
              <a:noFill/>
            </a:ln>
          </c:spPr>
          <c:xVal>
            <c:numRef>
              <c:f>'Aggregated Data'!$B$2:$AB$2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Data'!$B$3:$AB$3</c:f>
              <c:numCache>
                <c:formatCode>0.00E+00</c:formatCode>
                <c:ptCount val="27"/>
                <c:pt idx="0">
                  <c:v>13208135.701711122</c:v>
                </c:pt>
                <c:pt idx="1">
                  <c:v>13548929.752241783</c:v>
                </c:pt>
                <c:pt idx="2">
                  <c:v>13918003.300046243</c:v>
                </c:pt>
                <c:pt idx="3">
                  <c:v>14287076.847850855</c:v>
                </c:pt>
                <c:pt idx="4">
                  <c:v>14656150.39565547</c:v>
                </c:pt>
                <c:pt idx="5">
                  <c:v>15025223.943460083</c:v>
                </c:pt>
                <c:pt idx="6">
                  <c:v>15394297.491264697</c:v>
                </c:pt>
                <c:pt idx="7">
                  <c:v>15815170.063813658</c:v>
                </c:pt>
                <c:pt idx="8">
                  <c:v>16236042.63636262</c:v>
                </c:pt>
                <c:pt idx="9">
                  <c:v>16656915.208911583</c:v>
                </c:pt>
                <c:pt idx="10">
                  <c:v>17077787.781460546</c:v>
                </c:pt>
                <c:pt idx="11">
                  <c:v>17498660.354009509</c:v>
                </c:pt>
                <c:pt idx="12">
                  <c:v>17934923.129156433</c:v>
                </c:pt>
                <c:pt idx="13">
                  <c:v>18371185.904303513</c:v>
                </c:pt>
                <c:pt idx="14">
                  <c:v>18807448.679450437</c:v>
                </c:pt>
                <c:pt idx="15">
                  <c:v>19243711.454597518</c:v>
                </c:pt>
                <c:pt idx="16">
                  <c:v>19679974.229744598</c:v>
                </c:pt>
                <c:pt idx="17">
                  <c:v>20110388.727904335</c:v>
                </c:pt>
                <c:pt idx="18">
                  <c:v>20540803.226064071</c:v>
                </c:pt>
                <c:pt idx="19">
                  <c:v>20971217.724223964</c:v>
                </c:pt>
                <c:pt idx="20">
                  <c:v>21401632.2223837</c:v>
                </c:pt>
                <c:pt idx="21">
                  <c:v>21832046.720543437</c:v>
                </c:pt>
                <c:pt idx="22">
                  <c:v>22263549.5258868</c:v>
                </c:pt>
                <c:pt idx="23">
                  <c:v>22695052.33123032</c:v>
                </c:pt>
                <c:pt idx="24">
                  <c:v>23126555.136573683</c:v>
                </c:pt>
                <c:pt idx="25">
                  <c:v>23558057.941917203</c:v>
                </c:pt>
                <c:pt idx="26">
                  <c:v>23989560.747260723</c:v>
                </c:pt>
              </c:numCache>
            </c:numRef>
          </c:yVal>
          <c:smooth val="0"/>
          <c:extLst>
            <c:ext xmlns:c16="http://schemas.microsoft.com/office/drawing/2014/chart" uri="{C3380CC4-5D6E-409C-BE32-E72D297353CC}">
              <c16:uniqueId val="{00000000-6CA9-489C-9884-8351D911490A}"/>
            </c:ext>
          </c:extLst>
        </c:ser>
        <c:ser>
          <c:idx val="1"/>
          <c:order val="1"/>
          <c:tx>
            <c:strRef>
              <c:f>'Aggregated Data'!$A$4</c:f>
              <c:strCache>
                <c:ptCount val="1"/>
                <c:pt idx="0">
                  <c:v>Cooling and Ventilation</c:v>
                </c:pt>
              </c:strCache>
            </c:strRef>
          </c:tx>
          <c:spPr>
            <a:ln w="28575">
              <a:noFill/>
            </a:ln>
          </c:spPr>
          <c:xVal>
            <c:numRef>
              <c:f>'Aggregated Data'!$B$2:$AB$2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Data'!$B$4:$AB$4</c:f>
              <c:numCache>
                <c:formatCode>0.00E+00</c:formatCode>
                <c:ptCount val="27"/>
                <c:pt idx="0">
                  <c:v>879125449.96367478</c:v>
                </c:pt>
                <c:pt idx="1">
                  <c:v>901808493.94382536</c:v>
                </c:pt>
                <c:pt idx="2">
                  <c:v>926373804.00050879</c:v>
                </c:pt>
                <c:pt idx="3">
                  <c:v>950939114.0572027</c:v>
                </c:pt>
                <c:pt idx="4">
                  <c:v>975504424.11389661</c:v>
                </c:pt>
                <c:pt idx="5">
                  <c:v>1000069734.1705904</c:v>
                </c:pt>
                <c:pt idx="6">
                  <c:v>1024635044.2272842</c:v>
                </c:pt>
                <c:pt idx="7">
                  <c:v>1052648065.75246</c:v>
                </c:pt>
                <c:pt idx="8">
                  <c:v>1080661087.2776358</c:v>
                </c:pt>
                <c:pt idx="9">
                  <c:v>1108674108.8028116</c:v>
                </c:pt>
                <c:pt idx="10">
                  <c:v>1136687130.3279874</c:v>
                </c:pt>
                <c:pt idx="11">
                  <c:v>1164700151.8531632</c:v>
                </c:pt>
                <c:pt idx="12">
                  <c:v>1193737535.8689675</c:v>
                </c:pt>
                <c:pt idx="13">
                  <c:v>1222774919.8847821</c:v>
                </c:pt>
                <c:pt idx="14">
                  <c:v>1251812303.9005864</c:v>
                </c:pt>
                <c:pt idx="15">
                  <c:v>1280849687.9164011</c:v>
                </c:pt>
                <c:pt idx="16">
                  <c:v>1309887071.9322157</c:v>
                </c:pt>
                <c:pt idx="17">
                  <c:v>1338535198.2015836</c:v>
                </c:pt>
                <c:pt idx="18">
                  <c:v>1367183324.4709516</c:v>
                </c:pt>
                <c:pt idx="19">
                  <c:v>1395831450.7403297</c:v>
                </c:pt>
                <c:pt idx="20">
                  <c:v>1424479577.0096977</c:v>
                </c:pt>
                <c:pt idx="21">
                  <c:v>1453127703.2790656</c:v>
                </c:pt>
                <c:pt idx="22">
                  <c:v>1481848266.6102653</c:v>
                </c:pt>
                <c:pt idx="23">
                  <c:v>1510568829.9414754</c:v>
                </c:pt>
                <c:pt idx="24">
                  <c:v>1539289393.272675</c:v>
                </c:pt>
                <c:pt idx="25">
                  <c:v>1568009956.6038849</c:v>
                </c:pt>
                <c:pt idx="26">
                  <c:v>1596730519.9350948</c:v>
                </c:pt>
              </c:numCache>
            </c:numRef>
          </c:yVal>
          <c:smooth val="0"/>
          <c:extLst>
            <c:ext xmlns:c16="http://schemas.microsoft.com/office/drawing/2014/chart" uri="{C3380CC4-5D6E-409C-BE32-E72D297353CC}">
              <c16:uniqueId val="{00000001-6CA9-489C-9884-8351D911490A}"/>
            </c:ext>
          </c:extLst>
        </c:ser>
        <c:ser>
          <c:idx val="3"/>
          <c:order val="2"/>
          <c:tx>
            <c:strRef>
              <c:f>'Aggregated Data'!$A$6</c:f>
              <c:strCache>
                <c:ptCount val="1"/>
                <c:pt idx="0">
                  <c:v>Lighting</c:v>
                </c:pt>
              </c:strCache>
            </c:strRef>
          </c:tx>
          <c:spPr>
            <a:ln w="28575">
              <a:noFill/>
            </a:ln>
          </c:spPr>
          <c:xVal>
            <c:numRef>
              <c:f>'Aggregated Data'!$B$2:$AB$2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Data'!$B$6:$AB$6</c:f>
              <c:numCache>
                <c:formatCode>0.00E+00</c:formatCode>
                <c:ptCount val="27"/>
                <c:pt idx="0">
                  <c:v>96527774.245296389</c:v>
                </c:pt>
                <c:pt idx="1">
                  <c:v>99018367.309804514</c:v>
                </c:pt>
                <c:pt idx="2">
                  <c:v>101715632.76095854</c:v>
                </c:pt>
                <c:pt idx="3">
                  <c:v>104412898.21211369</c:v>
                </c:pt>
                <c:pt idx="4">
                  <c:v>107110163.66326886</c:v>
                </c:pt>
                <c:pt idx="5">
                  <c:v>109807429.11442402</c:v>
                </c:pt>
                <c:pt idx="6">
                  <c:v>112504694.56557919</c:v>
                </c:pt>
                <c:pt idx="7">
                  <c:v>115580517.95099311</c:v>
                </c:pt>
                <c:pt idx="8">
                  <c:v>118656341.33640701</c:v>
                </c:pt>
                <c:pt idx="9">
                  <c:v>121732164.72182092</c:v>
                </c:pt>
                <c:pt idx="10">
                  <c:v>124807988.10723484</c:v>
                </c:pt>
                <c:pt idx="11">
                  <c:v>127883811.49264875</c:v>
                </c:pt>
                <c:pt idx="12">
                  <c:v>131072109.64630514</c:v>
                </c:pt>
                <c:pt idx="13">
                  <c:v>134260407.79996267</c:v>
                </c:pt>
                <c:pt idx="14">
                  <c:v>137448705.95361906</c:v>
                </c:pt>
                <c:pt idx="15">
                  <c:v>140637004.10727659</c:v>
                </c:pt>
                <c:pt idx="16">
                  <c:v>143825302.26093411</c:v>
                </c:pt>
                <c:pt idx="17">
                  <c:v>146970860.00265864</c:v>
                </c:pt>
                <c:pt idx="18">
                  <c:v>150116417.74438316</c:v>
                </c:pt>
                <c:pt idx="19">
                  <c:v>153261975.48610884</c:v>
                </c:pt>
                <c:pt idx="20">
                  <c:v>156407533.22783336</c:v>
                </c:pt>
                <c:pt idx="21">
                  <c:v>159553090.96955788</c:v>
                </c:pt>
                <c:pt idx="22">
                  <c:v>162706602.28417894</c:v>
                </c:pt>
                <c:pt idx="23">
                  <c:v>165860113.59880114</c:v>
                </c:pt>
                <c:pt idx="24">
                  <c:v>169013624.9134222</c:v>
                </c:pt>
                <c:pt idx="25">
                  <c:v>172167136.22804439</c:v>
                </c:pt>
                <c:pt idx="26">
                  <c:v>175320647.54266658</c:v>
                </c:pt>
              </c:numCache>
            </c:numRef>
          </c:yVal>
          <c:smooth val="0"/>
          <c:extLst>
            <c:ext xmlns:c16="http://schemas.microsoft.com/office/drawing/2014/chart" uri="{C3380CC4-5D6E-409C-BE32-E72D297353CC}">
              <c16:uniqueId val="{00000002-6CA9-489C-9884-8351D911490A}"/>
            </c:ext>
          </c:extLst>
        </c:ser>
        <c:ser>
          <c:idx val="4"/>
          <c:order val="3"/>
          <c:tx>
            <c:strRef>
              <c:f>'Aggregated Data'!$A$7</c:f>
              <c:strCache>
                <c:ptCount val="1"/>
                <c:pt idx="0">
                  <c:v>Appliances</c:v>
                </c:pt>
              </c:strCache>
            </c:strRef>
          </c:tx>
          <c:spPr>
            <a:ln w="28575">
              <a:noFill/>
            </a:ln>
          </c:spPr>
          <c:xVal>
            <c:numRef>
              <c:f>'Aggregated Data'!$B$2:$AB$2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Data'!$B$7:$AB$7</c:f>
              <c:numCache>
                <c:formatCode>0.00E+00</c:formatCode>
                <c:ptCount val="27"/>
                <c:pt idx="0">
                  <c:v>114567692.57121526</c:v>
                </c:pt>
                <c:pt idx="1">
                  <c:v>117523748.51226966</c:v>
                </c:pt>
                <c:pt idx="2">
                  <c:v>120725101.50530039</c:v>
                </c:pt>
                <c:pt idx="3">
                  <c:v>123926454.49833247</c:v>
                </c:pt>
                <c:pt idx="4">
                  <c:v>127127807.49136455</c:v>
                </c:pt>
                <c:pt idx="5">
                  <c:v>130329160.48439664</c:v>
                </c:pt>
                <c:pt idx="6">
                  <c:v>133530513.47742872</c:v>
                </c:pt>
                <c:pt idx="7">
                  <c:v>137181172.47975859</c:v>
                </c:pt>
                <c:pt idx="8">
                  <c:v>140831831.48208845</c:v>
                </c:pt>
                <c:pt idx="9">
                  <c:v>144482490.4844183</c:v>
                </c:pt>
                <c:pt idx="10">
                  <c:v>148133149.48674816</c:v>
                </c:pt>
                <c:pt idx="11">
                  <c:v>151783808.48907802</c:v>
                </c:pt>
                <c:pt idx="12">
                  <c:v>155567962.48568046</c:v>
                </c:pt>
                <c:pt idx="13">
                  <c:v>159352116.48228428</c:v>
                </c:pt>
                <c:pt idx="14">
                  <c:v>163136270.47888672</c:v>
                </c:pt>
                <c:pt idx="15">
                  <c:v>166920424.47549054</c:v>
                </c:pt>
                <c:pt idx="16">
                  <c:v>170704578.47209439</c:v>
                </c:pt>
                <c:pt idx="17">
                  <c:v>174438004.3708736</c:v>
                </c:pt>
                <c:pt idx="18">
                  <c:v>178171430.26965278</c:v>
                </c:pt>
                <c:pt idx="19">
                  <c:v>181904856.16843334</c:v>
                </c:pt>
                <c:pt idx="20">
                  <c:v>185638282.06721252</c:v>
                </c:pt>
                <c:pt idx="21">
                  <c:v>189371707.96599174</c:v>
                </c:pt>
                <c:pt idx="22">
                  <c:v>193114573.86793664</c:v>
                </c:pt>
                <c:pt idx="23">
                  <c:v>196857439.76988289</c:v>
                </c:pt>
                <c:pt idx="24">
                  <c:v>200600305.67182779</c:v>
                </c:pt>
                <c:pt idx="25">
                  <c:v>204343171.57377404</c:v>
                </c:pt>
                <c:pt idx="26">
                  <c:v>208086037.47572029</c:v>
                </c:pt>
              </c:numCache>
            </c:numRef>
          </c:yVal>
          <c:smooth val="0"/>
          <c:extLst>
            <c:ext xmlns:c16="http://schemas.microsoft.com/office/drawing/2014/chart" uri="{C3380CC4-5D6E-409C-BE32-E72D297353CC}">
              <c16:uniqueId val="{00000003-6CA9-489C-9884-8351D911490A}"/>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0.00E+00" sourceLinked="1"/>
        <c:majorTickMark val="out"/>
        <c:minorTickMark val="none"/>
        <c:tickLblPos val="nextTo"/>
        <c:crossAx val="13203392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layout/>
      <c:overlay val="0"/>
    </c:title>
    <c:autoTitleDeleted val="0"/>
    <c:plotArea>
      <c:layout/>
      <c:scatterChart>
        <c:scatterStyle val="lineMarker"/>
        <c:varyColors val="0"/>
        <c:ser>
          <c:idx val="0"/>
          <c:order val="0"/>
          <c:tx>
            <c:strRef>
              <c:f>'Aggregated Data'!$A$30</c:f>
              <c:strCache>
                <c:ptCount val="1"/>
                <c:pt idx="0">
                  <c:v>Heating</c:v>
                </c:pt>
              </c:strCache>
            </c:strRef>
          </c:tx>
          <c:spPr>
            <a:ln w="28575">
              <a:noFill/>
            </a:ln>
          </c:spPr>
          <c:xVal>
            <c:numRef>
              <c:f>'Aggregated Data'!$B$29:$AB$29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Data'!$B$30:$AB$30</c:f>
              <c:numCache>
                <c:formatCode>0.00E+00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yVal>
          <c:smooth val="0"/>
          <c:extLst>
            <c:ext xmlns:c16="http://schemas.microsoft.com/office/drawing/2014/chart" uri="{C3380CC4-5D6E-409C-BE32-E72D297353CC}">
              <c16:uniqueId val="{00000000-F538-40D4-8AA9-A0B8B2CE5701}"/>
            </c:ext>
          </c:extLst>
        </c:ser>
        <c:ser>
          <c:idx val="1"/>
          <c:order val="1"/>
          <c:tx>
            <c:strRef>
              <c:f>'Aggregated Data'!$A$31</c:f>
              <c:strCache>
                <c:ptCount val="1"/>
                <c:pt idx="0">
                  <c:v>Cooling and Ventilation</c:v>
                </c:pt>
              </c:strCache>
            </c:strRef>
          </c:tx>
          <c:spPr>
            <a:ln w="28575">
              <a:noFill/>
            </a:ln>
          </c:spPr>
          <c:xVal>
            <c:numRef>
              <c:f>'Aggregated Data'!$B$29:$AB$29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Data'!$B$31:$AB$31</c:f>
              <c:numCache>
                <c:formatCode>0.00E+00</c:formatCode>
                <c:ptCount val="27"/>
                <c:pt idx="0">
                  <c:v>591101319.37171364</c:v>
                </c:pt>
                <c:pt idx="1">
                  <c:v>606029958.53150606</c:v>
                </c:pt>
                <c:pt idx="2">
                  <c:v>621916326.78013968</c:v>
                </c:pt>
                <c:pt idx="3">
                  <c:v>637802695.02877331</c:v>
                </c:pt>
                <c:pt idx="4">
                  <c:v>653689063.27740693</c:v>
                </c:pt>
                <c:pt idx="5">
                  <c:v>669575431.52604055</c:v>
                </c:pt>
                <c:pt idx="6">
                  <c:v>685461799.77467418</c:v>
                </c:pt>
                <c:pt idx="7">
                  <c:v>703285818.68760788</c:v>
                </c:pt>
                <c:pt idx="8">
                  <c:v>721109837.60054159</c:v>
                </c:pt>
                <c:pt idx="9">
                  <c:v>738933856.51346838</c:v>
                </c:pt>
                <c:pt idx="10">
                  <c:v>756757875.42639518</c:v>
                </c:pt>
                <c:pt idx="11">
                  <c:v>774581894.33932197</c:v>
                </c:pt>
                <c:pt idx="12">
                  <c:v>792907463.44964445</c:v>
                </c:pt>
                <c:pt idx="13">
                  <c:v>811233032.55997384</c:v>
                </c:pt>
                <c:pt idx="14">
                  <c:v>829558601.67030323</c:v>
                </c:pt>
                <c:pt idx="15">
                  <c:v>847884170.78063273</c:v>
                </c:pt>
                <c:pt idx="16">
                  <c:v>866209739.89095521</c:v>
                </c:pt>
                <c:pt idx="17">
                  <c:v>884244340.84349942</c:v>
                </c:pt>
                <c:pt idx="18">
                  <c:v>902278941.79604363</c:v>
                </c:pt>
                <c:pt idx="19">
                  <c:v>920313542.74858785</c:v>
                </c:pt>
                <c:pt idx="20">
                  <c:v>938348143.70113206</c:v>
                </c:pt>
                <c:pt idx="21">
                  <c:v>956382744.65367639</c:v>
                </c:pt>
                <c:pt idx="22">
                  <c:v>974384303.45948851</c:v>
                </c:pt>
                <c:pt idx="23">
                  <c:v>992385862.26530075</c:v>
                </c:pt>
                <c:pt idx="24">
                  <c:v>1010387421.0711129</c:v>
                </c:pt>
                <c:pt idx="25">
                  <c:v>1028388979.876925</c:v>
                </c:pt>
                <c:pt idx="26">
                  <c:v>1046390538.6827372</c:v>
                </c:pt>
              </c:numCache>
            </c:numRef>
          </c:yVal>
          <c:smooth val="0"/>
          <c:extLst>
            <c:ext xmlns:c16="http://schemas.microsoft.com/office/drawing/2014/chart" uri="{C3380CC4-5D6E-409C-BE32-E72D297353CC}">
              <c16:uniqueId val="{00000001-F538-40D4-8AA9-A0B8B2CE5701}"/>
            </c:ext>
          </c:extLst>
        </c:ser>
        <c:ser>
          <c:idx val="3"/>
          <c:order val="2"/>
          <c:tx>
            <c:strRef>
              <c:f>'Aggregated Data'!$A$33</c:f>
              <c:strCache>
                <c:ptCount val="1"/>
                <c:pt idx="0">
                  <c:v>Lighting</c:v>
                </c:pt>
              </c:strCache>
            </c:strRef>
          </c:tx>
          <c:spPr>
            <a:ln w="28575">
              <a:noFill/>
            </a:ln>
          </c:spPr>
          <c:xVal>
            <c:numRef>
              <c:f>'Aggregated Data'!$B$29:$AB$29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Data'!$B$33:$AB$33</c:f>
              <c:numCache>
                <c:formatCode>0.00E+00</c:formatCode>
                <c:ptCount val="27"/>
                <c:pt idx="0">
                  <c:v>13510800.083744824</c:v>
                </c:pt>
                <c:pt idx="1">
                  <c:v>13852023.918982929</c:v>
                </c:pt>
                <c:pt idx="2">
                  <c:v>14215138.563511519</c:v>
                </c:pt>
                <c:pt idx="3">
                  <c:v>14578253.208040109</c:v>
                </c:pt>
                <c:pt idx="4">
                  <c:v>14941367.852568699</c:v>
                </c:pt>
                <c:pt idx="5">
                  <c:v>15304482.497097289</c:v>
                </c:pt>
                <c:pt idx="6">
                  <c:v>15667597.141625879</c:v>
                </c:pt>
                <c:pt idx="7">
                  <c:v>16075000.658297949</c:v>
                </c:pt>
                <c:pt idx="8">
                  <c:v>16482404.174970016</c:v>
                </c:pt>
                <c:pt idx="9">
                  <c:v>16889807.691641923</c:v>
                </c:pt>
                <c:pt idx="10">
                  <c:v>17297211.20831383</c:v>
                </c:pt>
                <c:pt idx="11">
                  <c:v>17704614.724985737</c:v>
                </c:pt>
                <c:pt idx="12">
                  <c:v>18123482.172166508</c:v>
                </c:pt>
                <c:pt idx="13">
                  <c:v>18542349.619347442</c:v>
                </c:pt>
                <c:pt idx="14">
                  <c:v>18961217.066528372</c:v>
                </c:pt>
                <c:pt idx="15">
                  <c:v>19380084.513709303</c:v>
                </c:pt>
                <c:pt idx="16">
                  <c:v>19798951.960890073</c:v>
                </c:pt>
                <c:pt idx="17">
                  <c:v>20211168.750253577</c:v>
                </c:pt>
                <c:pt idx="18">
                  <c:v>20623385.53961708</c:v>
                </c:pt>
                <c:pt idx="19">
                  <c:v>21035602.328980584</c:v>
                </c:pt>
                <c:pt idx="20">
                  <c:v>21447819.118344087</c:v>
                </c:pt>
                <c:pt idx="21">
                  <c:v>21860035.907707594</c:v>
                </c:pt>
                <c:pt idx="22">
                  <c:v>22271497.452878259</c:v>
                </c:pt>
                <c:pt idx="23">
                  <c:v>22682958.998048924</c:v>
                </c:pt>
                <c:pt idx="24">
                  <c:v>23094420.543219589</c:v>
                </c:pt>
                <c:pt idx="25">
                  <c:v>23505882.088390253</c:v>
                </c:pt>
                <c:pt idx="26">
                  <c:v>23917343.633560918</c:v>
                </c:pt>
              </c:numCache>
            </c:numRef>
          </c:yVal>
          <c:smooth val="0"/>
          <c:extLst>
            <c:ext xmlns:c16="http://schemas.microsoft.com/office/drawing/2014/chart" uri="{C3380CC4-5D6E-409C-BE32-E72D297353CC}">
              <c16:uniqueId val="{00000002-F538-40D4-8AA9-A0B8B2CE5701}"/>
            </c:ext>
          </c:extLst>
        </c:ser>
        <c:ser>
          <c:idx val="4"/>
          <c:order val="3"/>
          <c:tx>
            <c:strRef>
              <c:f>'Aggregated Data'!$A$34</c:f>
              <c:strCache>
                <c:ptCount val="1"/>
                <c:pt idx="0">
                  <c:v>Appliances</c:v>
                </c:pt>
              </c:strCache>
            </c:strRef>
          </c:tx>
          <c:spPr>
            <a:ln w="28575">
              <a:noFill/>
            </a:ln>
          </c:spPr>
          <c:xVal>
            <c:numRef>
              <c:f>'Aggregated Data'!$B$29:$AB$29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'Aggregated Data'!$B$34:$AB$34</c:f>
              <c:numCache>
                <c:formatCode>0.00E+00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yVal>
          <c:smooth val="0"/>
          <c:extLst>
            <c:ext xmlns:c16="http://schemas.microsoft.com/office/drawing/2014/chart" uri="{C3380CC4-5D6E-409C-BE32-E72D297353CC}">
              <c16:uniqueId val="{00000003-F538-40D4-8AA9-A0B8B2CE5701}"/>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0.00E+00" sourceLinked="1"/>
        <c:majorTickMark val="out"/>
        <c:minorTickMark val="none"/>
        <c:tickLblPos val="nextTo"/>
        <c:crossAx val="1440268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rcgis.com/home/webmap/viewer.html?url=https%3A%2F%2Fwww.arriyadhmap.com%2Fadagis%2Frest%2Fservices%2FLANDUSE%2FADA_LANDUSE_2016%2FMapServer&amp;source=sd" TargetMode="External"/><Relationship Id="rId2" Type="http://schemas.openxmlformats.org/officeDocument/2006/relationships/hyperlink" Target="https://www.eia.gov/outlooks/archive/aeo15/" TargetMode="External"/><Relationship Id="rId1" Type="http://schemas.openxmlformats.org/officeDocument/2006/relationships/hyperlink" Target="https://data.worldbank.org/indicator/NY.GDP.PCAP.CD?end=2017&amp;locations=SA-US&amp;start=2000" TargetMode="Externa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workbookViewId="0">
      <selection activeCell="B42" sqref="B42"/>
    </sheetView>
  </sheetViews>
  <sheetFormatPr defaultRowHeight="14.5"/>
  <cols>
    <col min="2" max="2" width="65.26953125" customWidth="1"/>
    <col min="4" max="4" width="63.6328125" customWidth="1"/>
  </cols>
  <sheetData>
    <row r="1" spans="1:4">
      <c r="A1" s="43" t="s">
        <v>1021</v>
      </c>
    </row>
    <row r="3" spans="1:4">
      <c r="A3" s="40" t="s">
        <v>1022</v>
      </c>
      <c r="B3" s="41" t="s">
        <v>1652</v>
      </c>
      <c r="D3" s="41" t="s">
        <v>1653</v>
      </c>
    </row>
    <row r="4" spans="1:4">
      <c r="B4" t="s">
        <v>1023</v>
      </c>
      <c r="D4" s="46" t="s">
        <v>1023</v>
      </c>
    </row>
    <row r="5" spans="1:4">
      <c r="B5" s="44">
        <v>2015</v>
      </c>
      <c r="D5" s="44">
        <v>2015</v>
      </c>
    </row>
    <row r="6" spans="1:4">
      <c r="B6" t="s">
        <v>1024</v>
      </c>
      <c r="D6" s="46" t="s">
        <v>1228</v>
      </c>
    </row>
    <row r="7" spans="1:4">
      <c r="B7" t="s">
        <v>1025</v>
      </c>
      <c r="D7" s="93" t="s">
        <v>1654</v>
      </c>
    </row>
    <row r="8" spans="1:4" s="46" customFormat="1">
      <c r="D8" s="46" t="s">
        <v>1655</v>
      </c>
    </row>
    <row r="9" spans="1:4" s="46" customFormat="1"/>
    <row r="10" spans="1:4" s="46" customFormat="1">
      <c r="B10" s="41" t="s">
        <v>1220</v>
      </c>
      <c r="D10" s="41" t="s">
        <v>1656</v>
      </c>
    </row>
    <row r="11" spans="1:4" s="46" customFormat="1">
      <c r="B11" s="46" t="s">
        <v>1023</v>
      </c>
      <c r="D11" s="46" t="s">
        <v>1657</v>
      </c>
    </row>
    <row r="12" spans="1:4" s="46" customFormat="1">
      <c r="B12" s="44">
        <v>2013</v>
      </c>
      <c r="D12" s="44">
        <v>2019</v>
      </c>
    </row>
    <row r="13" spans="1:4" s="46" customFormat="1">
      <c r="B13" s="46" t="s">
        <v>1221</v>
      </c>
      <c r="D13" s="46" t="s">
        <v>1658</v>
      </c>
    </row>
    <row r="14" spans="1:4" s="46" customFormat="1">
      <c r="B14" s="46" t="s">
        <v>1222</v>
      </c>
      <c r="D14" s="93" t="s">
        <v>1659</v>
      </c>
    </row>
    <row r="15" spans="1:4" s="46" customFormat="1">
      <c r="B15" s="46" t="s">
        <v>1223</v>
      </c>
    </row>
    <row r="17" spans="1:4">
      <c r="B17" s="41" t="s">
        <v>1560</v>
      </c>
      <c r="D17" s="41" t="s">
        <v>1660</v>
      </c>
    </row>
    <row r="18" spans="1:4">
      <c r="B18" s="46" t="s">
        <v>1561</v>
      </c>
      <c r="D18" s="46" t="s">
        <v>1661</v>
      </c>
    </row>
    <row r="19" spans="1:4">
      <c r="B19" s="44">
        <v>2019</v>
      </c>
      <c r="D19" s="44">
        <v>2018</v>
      </c>
    </row>
    <row r="20" spans="1:4">
      <c r="B20" s="46" t="s">
        <v>1562</v>
      </c>
      <c r="D20" s="46" t="s">
        <v>1662</v>
      </c>
    </row>
    <row r="21" spans="1:4">
      <c r="B21" s="93" t="s">
        <v>1563</v>
      </c>
      <c r="D21" s="46" t="s">
        <v>1663</v>
      </c>
    </row>
    <row r="22" spans="1:4">
      <c r="D22" s="46" t="s">
        <v>1664</v>
      </c>
    </row>
    <row r="24" spans="1:4">
      <c r="B24" s="41" t="s">
        <v>1665</v>
      </c>
      <c r="D24" s="161" t="s">
        <v>1669</v>
      </c>
    </row>
    <row r="25" spans="1:4" s="46" customFormat="1">
      <c r="B25" s="46" t="s">
        <v>1666</v>
      </c>
      <c r="D25" s="46" t="s">
        <v>1667</v>
      </c>
    </row>
    <row r="26" spans="1:4" s="46" customFormat="1">
      <c r="B26" s="44"/>
      <c r="D26" s="44">
        <v>2019</v>
      </c>
    </row>
    <row r="27" spans="1:4" s="46" customFormat="1">
      <c r="D27" s="46" t="s">
        <v>1668</v>
      </c>
    </row>
    <row r="28" spans="1:4" s="46" customFormat="1">
      <c r="B28" s="93"/>
      <c r="D28" s="46" t="s">
        <v>1670</v>
      </c>
    </row>
    <row r="29" spans="1:4" s="46" customFormat="1"/>
    <row r="30" spans="1:4" s="46" customFormat="1"/>
    <row r="31" spans="1:4">
      <c r="A31" s="40" t="s">
        <v>1027</v>
      </c>
    </row>
    <row r="32" spans="1:4">
      <c r="A32" t="s">
        <v>1028</v>
      </c>
    </row>
    <row r="33" spans="1:1">
      <c r="A33" t="s">
        <v>1671</v>
      </c>
    </row>
    <row r="34" spans="1:1">
      <c r="A34" t="s">
        <v>1672</v>
      </c>
    </row>
    <row r="35" spans="1:1">
      <c r="A35" t="s">
        <v>1673</v>
      </c>
    </row>
    <row r="36" spans="1:1">
      <c r="A36" t="s">
        <v>1674</v>
      </c>
    </row>
    <row r="38" spans="1:1">
      <c r="A38" t="s">
        <v>1568</v>
      </c>
    </row>
    <row r="39" spans="1:1">
      <c r="A39" t="s">
        <v>1569</v>
      </c>
    </row>
    <row r="40" spans="1:1">
      <c r="A40" t="s">
        <v>1570</v>
      </c>
    </row>
    <row r="41" spans="1:1">
      <c r="A41" t="s">
        <v>1571</v>
      </c>
    </row>
    <row r="42" spans="1:1">
      <c r="A42" t="s">
        <v>1572</v>
      </c>
    </row>
    <row r="43" spans="1:1">
      <c r="A43" t="s">
        <v>1573</v>
      </c>
    </row>
    <row r="45" spans="1:1">
      <c r="A45" s="46" t="s">
        <v>1036</v>
      </c>
    </row>
    <row r="46" spans="1:1">
      <c r="A46" s="46">
        <v>0.98699999999999999</v>
      </c>
    </row>
    <row r="47" spans="1:1">
      <c r="A47" s="46" t="s">
        <v>1035</v>
      </c>
    </row>
    <row r="49" spans="1:1">
      <c r="A49" t="s">
        <v>1574</v>
      </c>
    </row>
  </sheetData>
  <hyperlinks>
    <hyperlink ref="B21" r:id="rId1"/>
    <hyperlink ref="D7" r:id="rId2"/>
    <hyperlink ref="D14" r:id="rId3"/>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heetViews>
  <sheetFormatPr defaultColWidth="9.08984375" defaultRowHeight="14.5"/>
  <cols>
    <col min="1" max="1" width="9.08984375" style="1"/>
    <col min="2" max="2" width="24.7265625" style="1" bestFit="1" customWidth="1"/>
    <col min="3" max="3" width="20.26953125" style="1" bestFit="1" customWidth="1"/>
    <col min="4" max="4" width="21.08984375" style="1" customWidth="1"/>
    <col min="5" max="16384" width="9.08984375" style="1"/>
  </cols>
  <sheetData>
    <row r="2" spans="2:41">
      <c r="B2" s="23" t="s">
        <v>0</v>
      </c>
    </row>
    <row r="4" spans="2:41">
      <c r="B4" s="2" t="s">
        <v>40</v>
      </c>
    </row>
    <row r="5" spans="2:41">
      <c r="B5" s="2" t="s">
        <v>41</v>
      </c>
    </row>
    <row r="7" spans="2:41">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zoomScale="70" zoomScaleNormal="70" workbookViewId="0">
      <selection activeCell="E45" sqref="E45"/>
    </sheetView>
  </sheetViews>
  <sheetFormatPr defaultColWidth="9.08984375" defaultRowHeight="14.5"/>
  <cols>
    <col min="1" max="1" width="9.08984375" style="1"/>
    <col min="2" max="2" width="18.36328125" style="1" customWidth="1"/>
    <col min="3" max="7" width="21.6328125" style="1" customWidth="1"/>
    <col min="8" max="8" width="24" style="1" bestFit="1" customWidth="1"/>
    <col min="9" max="9" width="13.6328125" style="1" bestFit="1" customWidth="1"/>
    <col min="10" max="12" width="12.7265625" style="1" customWidth="1"/>
    <col min="13" max="39" width="13.90625" style="1" customWidth="1"/>
    <col min="40" max="58" width="21.6328125" style="1" bestFit="1" customWidth="1"/>
    <col min="59" max="59" width="21.6328125" style="1" customWidth="1"/>
    <col min="60" max="96" width="21.6328125" style="1" bestFit="1" customWidth="1"/>
    <col min="97" max="16384" width="9.08984375" style="1"/>
  </cols>
  <sheetData>
    <row r="2" spans="2:39">
      <c r="B2" s="39" t="s">
        <v>42</v>
      </c>
    </row>
    <row r="3" spans="2:39">
      <c r="B3" s="1" t="s">
        <v>43</v>
      </c>
    </row>
    <row r="5" spans="2:39">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defaultRowHeight="14.5"/>
  <cols>
    <col min="1" max="1" width="31.7265625" style="46" customWidth="1"/>
    <col min="2" max="7" width="10.90625" style="46" customWidth="1"/>
    <col min="8" max="256" width="9.08984375" style="46"/>
    <col min="257" max="257" width="31.7265625" style="46" customWidth="1"/>
    <col min="258" max="263" width="10.90625" style="46" customWidth="1"/>
    <col min="264" max="512" width="9.08984375" style="46"/>
    <col min="513" max="513" width="31.7265625" style="46" customWidth="1"/>
    <col min="514" max="519" width="10.90625" style="46" customWidth="1"/>
    <col min="520" max="768" width="9.08984375" style="46"/>
    <col min="769" max="769" width="31.7265625" style="46" customWidth="1"/>
    <col min="770" max="775" width="10.90625" style="46" customWidth="1"/>
    <col min="776" max="1024" width="9.08984375" style="46"/>
    <col min="1025" max="1025" width="31.7265625" style="46" customWidth="1"/>
    <col min="1026" max="1031" width="10.90625" style="46" customWidth="1"/>
    <col min="1032" max="1280" width="9.08984375" style="46"/>
    <col min="1281" max="1281" width="31.7265625" style="46" customWidth="1"/>
    <col min="1282" max="1287" width="10.90625" style="46" customWidth="1"/>
    <col min="1288" max="1536" width="9.08984375" style="46"/>
    <col min="1537" max="1537" width="31.7265625" style="46" customWidth="1"/>
    <col min="1538" max="1543" width="10.90625" style="46" customWidth="1"/>
    <col min="1544" max="1792" width="9.08984375" style="46"/>
    <col min="1793" max="1793" width="31.7265625" style="46" customWidth="1"/>
    <col min="1794" max="1799" width="10.90625" style="46" customWidth="1"/>
    <col min="1800" max="2048" width="9.08984375" style="46"/>
    <col min="2049" max="2049" width="31.7265625" style="46" customWidth="1"/>
    <col min="2050" max="2055" width="10.90625" style="46" customWidth="1"/>
    <col min="2056" max="2304" width="9.08984375" style="46"/>
    <col min="2305" max="2305" width="31.7265625" style="46" customWidth="1"/>
    <col min="2306" max="2311" width="10.90625" style="46" customWidth="1"/>
    <col min="2312" max="2560" width="9.08984375" style="46"/>
    <col min="2561" max="2561" width="31.7265625" style="46" customWidth="1"/>
    <col min="2562" max="2567" width="10.90625" style="46" customWidth="1"/>
    <col min="2568" max="2816" width="9.08984375" style="46"/>
    <col min="2817" max="2817" width="31.7265625" style="46" customWidth="1"/>
    <col min="2818" max="2823" width="10.90625" style="46" customWidth="1"/>
    <col min="2824" max="3072" width="9.08984375" style="46"/>
    <col min="3073" max="3073" width="31.7265625" style="46" customWidth="1"/>
    <col min="3074" max="3079" width="10.90625" style="46" customWidth="1"/>
    <col min="3080" max="3328" width="9.08984375" style="46"/>
    <col min="3329" max="3329" width="31.7265625" style="46" customWidth="1"/>
    <col min="3330" max="3335" width="10.90625" style="46" customWidth="1"/>
    <col min="3336" max="3584" width="9.08984375" style="46"/>
    <col min="3585" max="3585" width="31.7265625" style="46" customWidth="1"/>
    <col min="3586" max="3591" width="10.90625" style="46" customWidth="1"/>
    <col min="3592" max="3840" width="9.08984375" style="46"/>
    <col min="3841" max="3841" width="31.7265625" style="46" customWidth="1"/>
    <col min="3842" max="3847" width="10.90625" style="46" customWidth="1"/>
    <col min="3848" max="4096" width="9.08984375" style="46"/>
    <col min="4097" max="4097" width="31.7265625" style="46" customWidth="1"/>
    <col min="4098" max="4103" width="10.90625" style="46" customWidth="1"/>
    <col min="4104" max="4352" width="9.08984375" style="46"/>
    <col min="4353" max="4353" width="31.7265625" style="46" customWidth="1"/>
    <col min="4354" max="4359" width="10.90625" style="46" customWidth="1"/>
    <col min="4360" max="4608" width="9.08984375" style="46"/>
    <col min="4609" max="4609" width="31.7265625" style="46" customWidth="1"/>
    <col min="4610" max="4615" width="10.90625" style="46" customWidth="1"/>
    <col min="4616" max="4864" width="9.08984375" style="46"/>
    <col min="4865" max="4865" width="31.7265625" style="46" customWidth="1"/>
    <col min="4866" max="4871" width="10.90625" style="46" customWidth="1"/>
    <col min="4872" max="5120" width="9.08984375" style="46"/>
    <col min="5121" max="5121" width="31.7265625" style="46" customWidth="1"/>
    <col min="5122" max="5127" width="10.90625" style="46" customWidth="1"/>
    <col min="5128" max="5376" width="9.08984375" style="46"/>
    <col min="5377" max="5377" width="31.7265625" style="46" customWidth="1"/>
    <col min="5378" max="5383" width="10.90625" style="46" customWidth="1"/>
    <col min="5384" max="5632" width="9.08984375" style="46"/>
    <col min="5633" max="5633" width="31.7265625" style="46" customWidth="1"/>
    <col min="5634" max="5639" width="10.90625" style="46" customWidth="1"/>
    <col min="5640" max="5888" width="9.08984375" style="46"/>
    <col min="5889" max="5889" width="31.7265625" style="46" customWidth="1"/>
    <col min="5890" max="5895" width="10.90625" style="46" customWidth="1"/>
    <col min="5896" max="6144" width="9.08984375" style="46"/>
    <col min="6145" max="6145" width="31.7265625" style="46" customWidth="1"/>
    <col min="6146" max="6151" width="10.90625" style="46" customWidth="1"/>
    <col min="6152" max="6400" width="9.08984375" style="46"/>
    <col min="6401" max="6401" width="31.7265625" style="46" customWidth="1"/>
    <col min="6402" max="6407" width="10.90625" style="46" customWidth="1"/>
    <col min="6408" max="6656" width="9.08984375" style="46"/>
    <col min="6657" max="6657" width="31.7265625" style="46" customWidth="1"/>
    <col min="6658" max="6663" width="10.90625" style="46" customWidth="1"/>
    <col min="6664" max="6912" width="9.08984375" style="46"/>
    <col min="6913" max="6913" width="31.7265625" style="46" customWidth="1"/>
    <col min="6914" max="6919" width="10.90625" style="46" customWidth="1"/>
    <col min="6920" max="7168" width="9.08984375" style="46"/>
    <col min="7169" max="7169" width="31.7265625" style="46" customWidth="1"/>
    <col min="7170" max="7175" width="10.90625" style="46" customWidth="1"/>
    <col min="7176" max="7424" width="9.08984375" style="46"/>
    <col min="7425" max="7425" width="31.7265625" style="46" customWidth="1"/>
    <col min="7426" max="7431" width="10.90625" style="46" customWidth="1"/>
    <col min="7432" max="7680" width="9.08984375" style="46"/>
    <col min="7681" max="7681" width="31.7265625" style="46" customWidth="1"/>
    <col min="7682" max="7687" width="10.90625" style="46" customWidth="1"/>
    <col min="7688" max="7936" width="9.08984375" style="46"/>
    <col min="7937" max="7937" width="31.7265625" style="46" customWidth="1"/>
    <col min="7938" max="7943" width="10.90625" style="46" customWidth="1"/>
    <col min="7944" max="8192" width="9.08984375" style="46"/>
    <col min="8193" max="8193" width="31.7265625" style="46" customWidth="1"/>
    <col min="8194" max="8199" width="10.90625" style="46" customWidth="1"/>
    <col min="8200" max="8448" width="9.08984375" style="46"/>
    <col min="8449" max="8449" width="31.7265625" style="46" customWidth="1"/>
    <col min="8450" max="8455" width="10.90625" style="46" customWidth="1"/>
    <col min="8456" max="8704" width="9.08984375" style="46"/>
    <col min="8705" max="8705" width="31.7265625" style="46" customWidth="1"/>
    <col min="8706" max="8711" width="10.90625" style="46" customWidth="1"/>
    <col min="8712" max="8960" width="9.08984375" style="46"/>
    <col min="8961" max="8961" width="31.7265625" style="46" customWidth="1"/>
    <col min="8962" max="8967" width="10.90625" style="46" customWidth="1"/>
    <col min="8968" max="9216" width="9.08984375" style="46"/>
    <col min="9217" max="9217" width="31.7265625" style="46" customWidth="1"/>
    <col min="9218" max="9223" width="10.90625" style="46" customWidth="1"/>
    <col min="9224" max="9472" width="9.08984375" style="46"/>
    <col min="9473" max="9473" width="31.7265625" style="46" customWidth="1"/>
    <col min="9474" max="9479" width="10.90625" style="46" customWidth="1"/>
    <col min="9480" max="9728" width="9.08984375" style="46"/>
    <col min="9729" max="9729" width="31.7265625" style="46" customWidth="1"/>
    <col min="9730" max="9735" width="10.90625" style="46" customWidth="1"/>
    <col min="9736" max="9984" width="9.08984375" style="46"/>
    <col min="9985" max="9985" width="31.7265625" style="46" customWidth="1"/>
    <col min="9986" max="9991" width="10.90625" style="46" customWidth="1"/>
    <col min="9992" max="10240" width="9.08984375" style="46"/>
    <col min="10241" max="10241" width="31.7265625" style="46" customWidth="1"/>
    <col min="10242" max="10247" width="10.90625" style="46" customWidth="1"/>
    <col min="10248" max="10496" width="9.08984375" style="46"/>
    <col min="10497" max="10497" width="31.7265625" style="46" customWidth="1"/>
    <col min="10498" max="10503" width="10.90625" style="46" customWidth="1"/>
    <col min="10504" max="10752" width="9.08984375" style="46"/>
    <col min="10753" max="10753" width="31.7265625" style="46" customWidth="1"/>
    <col min="10754" max="10759" width="10.90625" style="46" customWidth="1"/>
    <col min="10760" max="11008" width="9.08984375" style="46"/>
    <col min="11009" max="11009" width="31.7265625" style="46" customWidth="1"/>
    <col min="11010" max="11015" width="10.90625" style="46" customWidth="1"/>
    <col min="11016" max="11264" width="9.08984375" style="46"/>
    <col min="11265" max="11265" width="31.7265625" style="46" customWidth="1"/>
    <col min="11266" max="11271" width="10.90625" style="46" customWidth="1"/>
    <col min="11272" max="11520" width="9.08984375" style="46"/>
    <col min="11521" max="11521" width="31.7265625" style="46" customWidth="1"/>
    <col min="11522" max="11527" width="10.90625" style="46" customWidth="1"/>
    <col min="11528" max="11776" width="9.08984375" style="46"/>
    <col min="11777" max="11777" width="31.7265625" style="46" customWidth="1"/>
    <col min="11778" max="11783" width="10.90625" style="46" customWidth="1"/>
    <col min="11784" max="12032" width="9.08984375" style="46"/>
    <col min="12033" max="12033" width="31.7265625" style="46" customWidth="1"/>
    <col min="12034" max="12039" width="10.90625" style="46" customWidth="1"/>
    <col min="12040" max="12288" width="9.08984375" style="46"/>
    <col min="12289" max="12289" width="31.7265625" style="46" customWidth="1"/>
    <col min="12290" max="12295" width="10.90625" style="46" customWidth="1"/>
    <col min="12296" max="12544" width="9.08984375" style="46"/>
    <col min="12545" max="12545" width="31.7265625" style="46" customWidth="1"/>
    <col min="12546" max="12551" width="10.90625" style="46" customWidth="1"/>
    <col min="12552" max="12800" width="9.08984375" style="46"/>
    <col min="12801" max="12801" width="31.7265625" style="46" customWidth="1"/>
    <col min="12802" max="12807" width="10.90625" style="46" customWidth="1"/>
    <col min="12808" max="13056" width="9.08984375" style="46"/>
    <col min="13057" max="13057" width="31.7265625" style="46" customWidth="1"/>
    <col min="13058" max="13063" width="10.90625" style="46" customWidth="1"/>
    <col min="13064" max="13312" width="9.08984375" style="46"/>
    <col min="13313" max="13313" width="31.7265625" style="46" customWidth="1"/>
    <col min="13314" max="13319" width="10.90625" style="46" customWidth="1"/>
    <col min="13320" max="13568" width="9.08984375" style="46"/>
    <col min="13569" max="13569" width="31.7265625" style="46" customWidth="1"/>
    <col min="13570" max="13575" width="10.90625" style="46" customWidth="1"/>
    <col min="13576" max="13824" width="9.08984375" style="46"/>
    <col min="13825" max="13825" width="31.7265625" style="46" customWidth="1"/>
    <col min="13826" max="13831" width="10.90625" style="46" customWidth="1"/>
    <col min="13832" max="14080" width="9.08984375" style="46"/>
    <col min="14081" max="14081" width="31.7265625" style="46" customWidth="1"/>
    <col min="14082" max="14087" width="10.90625" style="46" customWidth="1"/>
    <col min="14088" max="14336" width="9.08984375" style="46"/>
    <col min="14337" max="14337" width="31.7265625" style="46" customWidth="1"/>
    <col min="14338" max="14343" width="10.90625" style="46" customWidth="1"/>
    <col min="14344" max="14592" width="9.08984375" style="46"/>
    <col min="14593" max="14593" width="31.7265625" style="46" customWidth="1"/>
    <col min="14594" max="14599" width="10.90625" style="46" customWidth="1"/>
    <col min="14600" max="14848" width="9.08984375" style="46"/>
    <col min="14849" max="14849" width="31.7265625" style="46" customWidth="1"/>
    <col min="14850" max="14855" width="10.90625" style="46" customWidth="1"/>
    <col min="14856" max="15104" width="9.08984375" style="46"/>
    <col min="15105" max="15105" width="31.7265625" style="46" customWidth="1"/>
    <col min="15106" max="15111" width="10.90625" style="46" customWidth="1"/>
    <col min="15112" max="15360" width="9.08984375" style="46"/>
    <col min="15361" max="15361" width="31.7265625" style="46" customWidth="1"/>
    <col min="15362" max="15367" width="10.90625" style="46" customWidth="1"/>
    <col min="15368" max="15616" width="9.08984375" style="46"/>
    <col min="15617" max="15617" width="31.7265625" style="46" customWidth="1"/>
    <col min="15618" max="15623" width="10.90625" style="46" customWidth="1"/>
    <col min="15624" max="15872" width="9.08984375" style="46"/>
    <col min="15873" max="15873" width="31.7265625" style="46" customWidth="1"/>
    <col min="15874" max="15879" width="10.90625" style="46" customWidth="1"/>
    <col min="15880" max="16128" width="9.08984375" style="46"/>
    <col min="16129" max="16129" width="31.7265625" style="46" customWidth="1"/>
    <col min="16130" max="16135" width="10.90625" style="46" customWidth="1"/>
    <col min="16136" max="16384" width="9.08984375" style="46"/>
  </cols>
  <sheetData>
    <row r="1" spans="1:7" s="49" customFormat="1" ht="12.75" customHeight="1">
      <c r="A1" s="47" t="s">
        <v>1037</v>
      </c>
      <c r="B1" s="48"/>
    </row>
    <row r="2" spans="1:7">
      <c r="A2" s="47" t="s">
        <v>1038</v>
      </c>
    </row>
    <row r="3" spans="1:7" s="52" customFormat="1" ht="15" customHeight="1">
      <c r="A3" s="50" t="s">
        <v>1039</v>
      </c>
      <c r="B3" s="51"/>
      <c r="C3" s="51"/>
      <c r="D3" s="51"/>
      <c r="E3" s="51"/>
      <c r="F3" s="51"/>
      <c r="G3" s="51"/>
    </row>
    <row r="4" spans="1:7" s="54" customFormat="1" ht="15" customHeight="1">
      <c r="A4" s="53" t="s">
        <v>1040</v>
      </c>
      <c r="B4" s="53"/>
      <c r="C4" s="53"/>
      <c r="D4" s="53"/>
      <c r="E4" s="53"/>
      <c r="F4" s="53"/>
      <c r="G4" s="53"/>
    </row>
    <row r="5" spans="1:7">
      <c r="A5" s="55"/>
      <c r="B5" s="56"/>
      <c r="C5" s="163" t="s">
        <v>1041</v>
      </c>
      <c r="D5" s="164"/>
      <c r="E5" s="164"/>
      <c r="F5" s="164"/>
      <c r="G5" s="164"/>
    </row>
    <row r="6" spans="1:7">
      <c r="A6" s="57"/>
      <c r="B6" s="58"/>
      <c r="C6" s="165"/>
      <c r="D6" s="166"/>
      <c r="E6" s="166"/>
      <c r="F6" s="166"/>
      <c r="G6" s="166"/>
    </row>
    <row r="7" spans="1:7">
      <c r="A7" s="57"/>
      <c r="B7" s="59"/>
      <c r="C7" s="167" t="s">
        <v>1042</v>
      </c>
      <c r="D7" s="168"/>
      <c r="E7" s="171" t="s">
        <v>1043</v>
      </c>
      <c r="F7" s="172"/>
      <c r="G7" s="60"/>
    </row>
    <row r="8" spans="1:7" ht="12.75" customHeight="1">
      <c r="A8" s="57"/>
      <c r="B8" s="175" t="s">
        <v>1044</v>
      </c>
      <c r="C8" s="169"/>
      <c r="D8" s="170"/>
      <c r="E8" s="173"/>
      <c r="F8" s="174"/>
      <c r="G8" s="61"/>
    </row>
    <row r="9" spans="1:7">
      <c r="A9" s="177" t="s">
        <v>1045</v>
      </c>
      <c r="B9" s="175"/>
      <c r="C9" s="62"/>
      <c r="D9" s="62"/>
      <c r="E9" s="179" t="s">
        <v>1046</v>
      </c>
      <c r="F9" s="181" t="s">
        <v>1047</v>
      </c>
      <c r="G9" s="179" t="s">
        <v>1048</v>
      </c>
    </row>
    <row r="10" spans="1:7" ht="15" thickBot="1">
      <c r="A10" s="178"/>
      <c r="B10" s="176"/>
      <c r="C10" s="63" t="s">
        <v>1049</v>
      </c>
      <c r="D10" s="63" t="s">
        <v>1050</v>
      </c>
      <c r="E10" s="180"/>
      <c r="F10" s="182"/>
      <c r="G10" s="180"/>
    </row>
    <row r="11" spans="1:7" ht="10.5" customHeight="1" thickTop="1"/>
    <row r="12" spans="1:7" ht="10.5" customHeight="1">
      <c r="A12" s="64" t="s">
        <v>1051</v>
      </c>
      <c r="B12" s="65">
        <v>113.6</v>
      </c>
      <c r="C12" s="65">
        <v>71.8</v>
      </c>
      <c r="D12" s="65">
        <v>6.7</v>
      </c>
      <c r="E12" s="65">
        <v>9</v>
      </c>
      <c r="F12" s="65">
        <v>19.100000000000001</v>
      </c>
      <c r="G12" s="65">
        <v>6.9</v>
      </c>
    </row>
    <row r="13" spans="1:7" ht="10.5" customHeight="1">
      <c r="A13" s="66"/>
      <c r="B13" s="65"/>
      <c r="C13" s="65"/>
      <c r="D13" s="65"/>
      <c r="E13" s="65"/>
      <c r="F13" s="65"/>
      <c r="G13" s="65"/>
    </row>
    <row r="14" spans="1:7" ht="10.5" customHeight="1">
      <c r="A14" s="67" t="s">
        <v>1052</v>
      </c>
      <c r="B14" s="65"/>
      <c r="C14" s="65"/>
      <c r="D14" s="65"/>
      <c r="E14" s="65"/>
      <c r="F14" s="65"/>
      <c r="G14" s="65"/>
    </row>
    <row r="15" spans="1:7" ht="10.5" customHeight="1">
      <c r="A15" s="68" t="s">
        <v>1053</v>
      </c>
      <c r="B15" s="65">
        <v>20.8</v>
      </c>
      <c r="C15" s="65">
        <v>10.9</v>
      </c>
      <c r="D15" s="65">
        <v>1.8</v>
      </c>
      <c r="E15" s="65">
        <v>3.1</v>
      </c>
      <c r="F15" s="65">
        <v>4.4000000000000004</v>
      </c>
      <c r="G15" s="65">
        <v>0.5</v>
      </c>
    </row>
    <row r="16" spans="1:7" ht="10.5" customHeight="1">
      <c r="A16" s="69" t="s">
        <v>1054</v>
      </c>
      <c r="B16" s="65">
        <v>5.5</v>
      </c>
      <c r="C16" s="65">
        <v>3.1</v>
      </c>
      <c r="D16" s="65">
        <v>0.3</v>
      </c>
      <c r="E16" s="65">
        <v>1</v>
      </c>
      <c r="F16" s="65">
        <v>1</v>
      </c>
      <c r="G16" s="65">
        <v>0.1</v>
      </c>
    </row>
    <row r="17" spans="1:10" ht="10.5" customHeight="1">
      <c r="A17" s="69" t="s">
        <v>1055</v>
      </c>
      <c r="B17" s="65">
        <v>15.3</v>
      </c>
      <c r="C17" s="65">
        <v>7.8</v>
      </c>
      <c r="D17" s="65">
        <v>1.5</v>
      </c>
      <c r="E17" s="65">
        <v>2.1</v>
      </c>
      <c r="F17" s="65">
        <v>3.4</v>
      </c>
      <c r="G17" s="65">
        <v>0.4</v>
      </c>
    </row>
    <row r="18" spans="1:10" ht="10.5" customHeight="1">
      <c r="A18" s="68" t="s">
        <v>1056</v>
      </c>
      <c r="B18" s="65">
        <v>25.9</v>
      </c>
      <c r="C18" s="65">
        <v>18</v>
      </c>
      <c r="D18" s="65">
        <v>1.2</v>
      </c>
      <c r="E18" s="65">
        <v>1.9</v>
      </c>
      <c r="F18" s="65">
        <v>3.7</v>
      </c>
      <c r="G18" s="65">
        <v>1.1000000000000001</v>
      </c>
    </row>
    <row r="19" spans="1:10" ht="10.5" customHeight="1">
      <c r="A19" s="69" t="s">
        <v>1057</v>
      </c>
      <c r="B19" s="65">
        <v>17.899999999999999</v>
      </c>
      <c r="C19" s="65">
        <v>12.3</v>
      </c>
      <c r="D19" s="65">
        <v>0.8</v>
      </c>
      <c r="E19" s="65">
        <v>1.5</v>
      </c>
      <c r="F19" s="65">
        <v>2.7</v>
      </c>
      <c r="G19" s="65">
        <v>0.6</v>
      </c>
    </row>
    <row r="20" spans="1:10" ht="10.5" customHeight="1">
      <c r="A20" s="69" t="s">
        <v>1058</v>
      </c>
      <c r="B20" s="65">
        <v>8.1</v>
      </c>
      <c r="C20" s="65">
        <v>5.7</v>
      </c>
      <c r="D20" s="65">
        <v>0.4</v>
      </c>
      <c r="E20" s="65">
        <v>0.4</v>
      </c>
      <c r="F20" s="65">
        <v>1</v>
      </c>
      <c r="G20" s="65">
        <v>0.5</v>
      </c>
    </row>
    <row r="21" spans="1:10" ht="10.5" customHeight="1">
      <c r="A21" s="68" t="s">
        <v>1059</v>
      </c>
      <c r="B21" s="65">
        <v>42.1</v>
      </c>
      <c r="C21" s="65">
        <v>27.6</v>
      </c>
      <c r="D21" s="65">
        <v>2.1</v>
      </c>
      <c r="E21" s="65">
        <v>2.2000000000000002</v>
      </c>
      <c r="F21" s="65">
        <v>6.2</v>
      </c>
      <c r="G21" s="65">
        <v>3.9</v>
      </c>
    </row>
    <row r="22" spans="1:10" ht="10.5" customHeight="1">
      <c r="A22" s="69" t="s">
        <v>1060</v>
      </c>
      <c r="B22" s="65">
        <v>22.2</v>
      </c>
      <c r="C22" s="65">
        <v>13.8</v>
      </c>
      <c r="D22" s="65">
        <v>1.3</v>
      </c>
      <c r="E22" s="65">
        <v>1.1000000000000001</v>
      </c>
      <c r="F22" s="65">
        <v>3.5</v>
      </c>
      <c r="G22" s="65">
        <v>2.4</v>
      </c>
    </row>
    <row r="23" spans="1:10" ht="10.5" customHeight="1">
      <c r="A23" s="69" t="s">
        <v>1061</v>
      </c>
      <c r="B23" s="65">
        <v>7.1</v>
      </c>
      <c r="C23" s="65">
        <v>5.2</v>
      </c>
      <c r="D23" s="65">
        <v>0.2</v>
      </c>
      <c r="E23" s="65">
        <v>0.3</v>
      </c>
      <c r="F23" s="65">
        <v>0.7</v>
      </c>
      <c r="G23" s="65">
        <v>0.7</v>
      </c>
    </row>
    <row r="24" spans="1:10" ht="10.5" customHeight="1">
      <c r="A24" s="69" t="s">
        <v>1062</v>
      </c>
      <c r="B24" s="65">
        <v>12.8</v>
      </c>
      <c r="C24" s="65">
        <v>8.5</v>
      </c>
      <c r="D24" s="65">
        <v>0.6</v>
      </c>
      <c r="E24" s="65">
        <v>0.8</v>
      </c>
      <c r="F24" s="65">
        <v>2</v>
      </c>
      <c r="G24" s="65">
        <v>0.9</v>
      </c>
    </row>
    <row r="25" spans="1:10" ht="10.5" customHeight="1">
      <c r="A25" s="68" t="s">
        <v>1063</v>
      </c>
      <c r="B25" s="65">
        <v>24.8</v>
      </c>
      <c r="C25" s="65">
        <v>15.4</v>
      </c>
      <c r="D25" s="65">
        <v>1.5</v>
      </c>
      <c r="E25" s="65">
        <v>1.7</v>
      </c>
      <c r="F25" s="65">
        <v>4.7</v>
      </c>
      <c r="G25" s="65">
        <v>1.4</v>
      </c>
    </row>
    <row r="26" spans="1:10" ht="10.5" customHeight="1">
      <c r="A26" s="69" t="s">
        <v>1064</v>
      </c>
      <c r="B26" s="65">
        <v>7.9</v>
      </c>
      <c r="C26" s="65">
        <v>5.5</v>
      </c>
      <c r="D26" s="65">
        <v>0.5</v>
      </c>
      <c r="E26" s="65">
        <v>0.3</v>
      </c>
      <c r="F26" s="65">
        <v>0.9</v>
      </c>
      <c r="G26" s="65">
        <v>0.7</v>
      </c>
    </row>
    <row r="27" spans="1:10" s="71" customFormat="1" ht="10.5" customHeight="1">
      <c r="A27" s="70" t="s">
        <v>1065</v>
      </c>
      <c r="B27" s="65">
        <v>3.9</v>
      </c>
      <c r="C27" s="65">
        <v>2.8</v>
      </c>
      <c r="D27" s="65">
        <v>0.3</v>
      </c>
      <c r="E27" s="65">
        <v>0.2</v>
      </c>
      <c r="F27" s="65">
        <v>0.4</v>
      </c>
      <c r="G27" s="65">
        <v>0.2</v>
      </c>
    </row>
    <row r="28" spans="1:10" s="71" customFormat="1" ht="10.5" customHeight="1">
      <c r="A28" s="70" t="s">
        <v>1066</v>
      </c>
      <c r="B28" s="65">
        <v>4</v>
      </c>
      <c r="C28" s="65">
        <v>2.7</v>
      </c>
      <c r="D28" s="65">
        <v>0.2</v>
      </c>
      <c r="E28" s="65">
        <v>0.1</v>
      </c>
      <c r="F28" s="65">
        <v>0.6</v>
      </c>
      <c r="G28" s="65">
        <v>0.4</v>
      </c>
    </row>
    <row r="29" spans="1:10" ht="10.5" customHeight="1">
      <c r="A29" s="69" t="s">
        <v>1067</v>
      </c>
      <c r="B29" s="65">
        <v>16.899999999999999</v>
      </c>
      <c r="C29" s="65">
        <v>9.9</v>
      </c>
      <c r="D29" s="65">
        <v>1</v>
      </c>
      <c r="E29" s="65">
        <v>1.4</v>
      </c>
      <c r="F29" s="65">
        <v>3.8</v>
      </c>
      <c r="G29" s="65">
        <v>0.8</v>
      </c>
    </row>
    <row r="30" spans="1:10" ht="10.5" customHeight="1">
      <c r="A30" s="66"/>
      <c r="B30" s="65"/>
      <c r="C30" s="65"/>
      <c r="D30" s="65"/>
      <c r="E30" s="65"/>
      <c r="F30" s="65"/>
      <c r="G30" s="65"/>
    </row>
    <row r="31" spans="1:10" ht="14.25" customHeight="1">
      <c r="A31" s="67" t="s">
        <v>1068</v>
      </c>
      <c r="B31" s="65"/>
      <c r="C31" s="65"/>
      <c r="D31" s="65"/>
      <c r="E31" s="65"/>
      <c r="F31" s="65"/>
      <c r="G31" s="65"/>
      <c r="H31" s="65"/>
      <c r="I31" s="65"/>
      <c r="J31" s="65"/>
    </row>
    <row r="32" spans="1:10" ht="10.5" customHeight="1">
      <c r="A32" s="68" t="s">
        <v>1069</v>
      </c>
      <c r="B32" s="65">
        <v>88.1</v>
      </c>
      <c r="C32" s="65">
        <v>51.3</v>
      </c>
      <c r="D32" s="65">
        <v>6.3</v>
      </c>
      <c r="E32" s="65">
        <v>8.5</v>
      </c>
      <c r="F32" s="65">
        <v>18.5</v>
      </c>
      <c r="G32" s="65">
        <v>3.5</v>
      </c>
      <c r="H32" s="65"/>
      <c r="I32" s="65"/>
      <c r="J32" s="65"/>
    </row>
    <row r="33" spans="1:10" ht="10.5" customHeight="1">
      <c r="A33" s="68" t="s">
        <v>1070</v>
      </c>
      <c r="B33" s="65">
        <v>25.5</v>
      </c>
      <c r="C33" s="65">
        <v>20.5</v>
      </c>
      <c r="D33" s="65">
        <v>0.4</v>
      </c>
      <c r="E33" s="65">
        <v>0.5</v>
      </c>
      <c r="F33" s="65">
        <v>0.7</v>
      </c>
      <c r="G33" s="65">
        <v>3.5</v>
      </c>
      <c r="H33" s="65"/>
      <c r="I33" s="65"/>
      <c r="J33" s="65"/>
    </row>
    <row r="34" spans="1:10" ht="10.5" customHeight="1">
      <c r="A34" s="68"/>
      <c r="B34" s="65"/>
      <c r="C34" s="65"/>
      <c r="D34" s="65"/>
      <c r="E34" s="65"/>
      <c r="F34" s="65"/>
      <c r="G34" s="65"/>
      <c r="H34" s="65"/>
      <c r="I34" s="65"/>
      <c r="J34" s="65"/>
    </row>
    <row r="35" spans="1:10" ht="10.5" customHeight="1">
      <c r="A35" s="67" t="s">
        <v>1071</v>
      </c>
      <c r="B35" s="65"/>
      <c r="C35" s="65"/>
      <c r="D35" s="65"/>
      <c r="E35" s="65"/>
      <c r="F35" s="65"/>
      <c r="G35" s="65"/>
    </row>
    <row r="36" spans="1:10" ht="10.5" customHeight="1">
      <c r="A36" s="67" t="s">
        <v>1072</v>
      </c>
      <c r="B36" s="65"/>
      <c r="C36" s="65"/>
      <c r="D36" s="65"/>
      <c r="E36" s="65"/>
      <c r="F36" s="65"/>
      <c r="G36" s="65"/>
    </row>
    <row r="37" spans="1:10" ht="10.5" customHeight="1">
      <c r="A37" s="68" t="s">
        <v>1073</v>
      </c>
      <c r="B37" s="65">
        <v>94</v>
      </c>
      <c r="C37" s="65">
        <v>57.3</v>
      </c>
      <c r="D37" s="65">
        <v>6.2</v>
      </c>
      <c r="E37" s="65">
        <v>7.9</v>
      </c>
      <c r="F37" s="65">
        <v>18.100000000000001</v>
      </c>
      <c r="G37" s="65">
        <v>4.5</v>
      </c>
    </row>
    <row r="38" spans="1:10" ht="10.5" customHeight="1">
      <c r="A38" s="68" t="s">
        <v>1074</v>
      </c>
      <c r="B38" s="65">
        <v>12.4</v>
      </c>
      <c r="C38" s="65">
        <v>9.1</v>
      </c>
      <c r="D38" s="65">
        <v>0.4</v>
      </c>
      <c r="E38" s="65">
        <v>0.7</v>
      </c>
      <c r="F38" s="65">
        <v>0.7</v>
      </c>
      <c r="G38" s="65">
        <v>1.4</v>
      </c>
    </row>
    <row r="39" spans="1:10" ht="10.5" customHeight="1">
      <c r="A39" s="72" t="s">
        <v>1075</v>
      </c>
    </row>
    <row r="40" spans="1:10" ht="10.5" customHeight="1">
      <c r="A40" s="68" t="s">
        <v>1076</v>
      </c>
      <c r="B40" s="65">
        <v>7.2</v>
      </c>
      <c r="C40" s="65">
        <v>5.4</v>
      </c>
      <c r="D40" s="65">
        <v>0.1</v>
      </c>
      <c r="E40" s="65">
        <v>0.3</v>
      </c>
      <c r="F40" s="65">
        <v>0.2</v>
      </c>
      <c r="G40" s="65">
        <v>1.1000000000000001</v>
      </c>
    </row>
    <row r="41" spans="1:10" ht="10.5" customHeight="1">
      <c r="A41" s="68"/>
      <c r="B41" s="65"/>
      <c r="C41" s="65"/>
      <c r="D41" s="65"/>
      <c r="E41" s="65"/>
      <c r="F41" s="65"/>
      <c r="G41" s="65"/>
    </row>
    <row r="42" spans="1:10" s="74" customFormat="1" ht="14.25" customHeight="1">
      <c r="A42" s="73" t="s">
        <v>1077</v>
      </c>
      <c r="B42" s="65"/>
      <c r="C42" s="65"/>
      <c r="D42" s="65"/>
      <c r="E42" s="65"/>
      <c r="F42" s="65"/>
      <c r="G42" s="65"/>
    </row>
    <row r="43" spans="1:10" s="74" customFormat="1" ht="10.5" customHeight="1">
      <c r="A43" s="75" t="s">
        <v>1078</v>
      </c>
      <c r="B43" s="65">
        <v>38.799999999999997</v>
      </c>
      <c r="C43" s="65">
        <v>25.1</v>
      </c>
      <c r="D43" s="65">
        <v>2.4</v>
      </c>
      <c r="E43" s="65">
        <v>3.9</v>
      </c>
      <c r="F43" s="65">
        <v>5.8</v>
      </c>
      <c r="G43" s="65">
        <v>1.6</v>
      </c>
    </row>
    <row r="44" spans="1:10" s="74" customFormat="1" ht="10.5" customHeight="1">
      <c r="A44" s="75" t="s">
        <v>1079</v>
      </c>
      <c r="B44" s="65">
        <v>35.4</v>
      </c>
      <c r="C44" s="65">
        <v>22.1</v>
      </c>
      <c r="D44" s="65">
        <v>2.2999999999999998</v>
      </c>
      <c r="E44" s="65">
        <v>2.4</v>
      </c>
      <c r="F44" s="65">
        <v>6.2</v>
      </c>
      <c r="G44" s="65">
        <v>2.4</v>
      </c>
    </row>
    <row r="45" spans="1:10" s="74" customFormat="1" ht="10.5" customHeight="1">
      <c r="A45" s="75" t="s">
        <v>1080</v>
      </c>
      <c r="B45" s="65">
        <v>14.1</v>
      </c>
      <c r="C45" s="65">
        <v>8.8000000000000007</v>
      </c>
      <c r="D45" s="65">
        <v>0.7</v>
      </c>
      <c r="E45" s="65">
        <v>1</v>
      </c>
      <c r="F45" s="65">
        <v>2.8</v>
      </c>
      <c r="G45" s="65">
        <v>0.8</v>
      </c>
    </row>
    <row r="46" spans="1:10" s="74" customFormat="1" ht="10.5" customHeight="1">
      <c r="A46" s="75" t="s">
        <v>1081</v>
      </c>
      <c r="B46" s="65">
        <v>19.100000000000001</v>
      </c>
      <c r="C46" s="65">
        <v>12.2</v>
      </c>
      <c r="D46" s="65">
        <v>0.9</v>
      </c>
      <c r="E46" s="65">
        <v>1.2</v>
      </c>
      <c r="F46" s="65">
        <v>2.8</v>
      </c>
      <c r="G46" s="65">
        <v>2</v>
      </c>
    </row>
    <row r="47" spans="1:10" s="74" customFormat="1" ht="10.5" customHeight="1">
      <c r="A47" s="75" t="s">
        <v>1082</v>
      </c>
      <c r="B47" s="65">
        <v>6.3</v>
      </c>
      <c r="C47" s="65">
        <v>3.6</v>
      </c>
      <c r="D47" s="65">
        <v>0.5</v>
      </c>
      <c r="E47" s="65">
        <v>0.5</v>
      </c>
      <c r="F47" s="65">
        <v>1.5</v>
      </c>
      <c r="G47" s="65">
        <v>0.2</v>
      </c>
    </row>
    <row r="48" spans="1:10" s="74" customFormat="1" ht="10.5" customHeight="1">
      <c r="A48" s="76"/>
      <c r="B48" s="65"/>
      <c r="C48" s="65"/>
      <c r="D48" s="65"/>
      <c r="E48" s="65"/>
      <c r="F48" s="65"/>
      <c r="G48" s="65"/>
    </row>
    <row r="49" spans="1:7" s="74" customFormat="1" ht="10.5" customHeight="1">
      <c r="A49" s="77" t="s">
        <v>1083</v>
      </c>
      <c r="B49" s="65"/>
      <c r="C49" s="65"/>
      <c r="D49" s="65"/>
      <c r="E49" s="65"/>
      <c r="F49" s="65"/>
      <c r="G49" s="65"/>
    </row>
    <row r="50" spans="1:7" ht="10.5" customHeight="1">
      <c r="A50" s="68" t="s">
        <v>1084</v>
      </c>
      <c r="B50" s="65">
        <v>14.4</v>
      </c>
      <c r="C50" s="65">
        <v>9</v>
      </c>
      <c r="D50" s="65">
        <v>1.1000000000000001</v>
      </c>
      <c r="E50" s="65">
        <v>2.2999999999999998</v>
      </c>
      <c r="F50" s="65">
        <v>2</v>
      </c>
      <c r="G50" s="65" t="s">
        <v>1085</v>
      </c>
    </row>
    <row r="51" spans="1:7" ht="10.5" customHeight="1">
      <c r="A51" s="68" t="s">
        <v>1086</v>
      </c>
      <c r="B51" s="65">
        <v>5.2</v>
      </c>
      <c r="C51" s="65">
        <v>3.7</v>
      </c>
      <c r="D51" s="65">
        <v>0.2</v>
      </c>
      <c r="E51" s="65">
        <v>0.6</v>
      </c>
      <c r="F51" s="65">
        <v>0.7</v>
      </c>
      <c r="G51" s="65" t="s">
        <v>1085</v>
      </c>
    </row>
    <row r="52" spans="1:7" ht="10.5" customHeight="1">
      <c r="A52" s="68" t="s">
        <v>1087</v>
      </c>
      <c r="B52" s="65">
        <v>13.5</v>
      </c>
      <c r="C52" s="65">
        <v>10.3</v>
      </c>
      <c r="D52" s="65">
        <v>0.6</v>
      </c>
      <c r="E52" s="65">
        <v>1.2</v>
      </c>
      <c r="F52" s="65">
        <v>1.3</v>
      </c>
      <c r="G52" s="65">
        <v>0.1</v>
      </c>
    </row>
    <row r="53" spans="1:7" ht="10.5" customHeight="1">
      <c r="A53" s="68" t="s">
        <v>1088</v>
      </c>
      <c r="B53" s="65">
        <v>13.3</v>
      </c>
      <c r="C53" s="65">
        <v>8.6999999999999993</v>
      </c>
      <c r="D53" s="65">
        <v>0.5</v>
      </c>
      <c r="E53" s="65">
        <v>1.2</v>
      </c>
      <c r="F53" s="65">
        <v>2.6</v>
      </c>
      <c r="G53" s="65">
        <v>0.4</v>
      </c>
    </row>
    <row r="54" spans="1:7" ht="10.5" customHeight="1">
      <c r="A54" s="68" t="s">
        <v>1089</v>
      </c>
      <c r="B54" s="65">
        <v>18.3</v>
      </c>
      <c r="C54" s="65">
        <v>9.8000000000000007</v>
      </c>
      <c r="D54" s="65">
        <v>1.1000000000000001</v>
      </c>
      <c r="E54" s="65">
        <v>1.5</v>
      </c>
      <c r="F54" s="65">
        <v>4.0999999999999996</v>
      </c>
      <c r="G54" s="65">
        <v>1.8</v>
      </c>
    </row>
    <row r="55" spans="1:7" ht="10.5" customHeight="1">
      <c r="A55" s="68" t="s">
        <v>1090</v>
      </c>
      <c r="B55" s="65">
        <v>17</v>
      </c>
      <c r="C55" s="65">
        <v>9.1999999999999993</v>
      </c>
      <c r="D55" s="65">
        <v>1.4</v>
      </c>
      <c r="E55" s="65">
        <v>1.1000000000000001</v>
      </c>
      <c r="F55" s="65">
        <v>3.5</v>
      </c>
      <c r="G55" s="65">
        <v>1.8</v>
      </c>
    </row>
    <row r="56" spans="1:7" ht="10.5" customHeight="1">
      <c r="A56" s="68" t="s">
        <v>1091</v>
      </c>
      <c r="B56" s="65">
        <v>16.399999999999999</v>
      </c>
      <c r="C56" s="65">
        <v>10.4</v>
      </c>
      <c r="D56" s="65">
        <v>0.8</v>
      </c>
      <c r="E56" s="65">
        <v>0.8</v>
      </c>
      <c r="F56" s="65">
        <v>2.5</v>
      </c>
      <c r="G56" s="65">
        <v>2</v>
      </c>
    </row>
    <row r="57" spans="1:7" ht="10.5" customHeight="1">
      <c r="A57" s="68" t="s">
        <v>1092</v>
      </c>
      <c r="B57" s="65">
        <v>15.6</v>
      </c>
      <c r="C57" s="65">
        <v>10.8</v>
      </c>
      <c r="D57" s="65">
        <v>1</v>
      </c>
      <c r="E57" s="65">
        <v>0.4</v>
      </c>
      <c r="F57" s="65">
        <v>2.4</v>
      </c>
      <c r="G57" s="65">
        <v>0.9</v>
      </c>
    </row>
    <row r="58" spans="1:7" ht="10.5" customHeight="1">
      <c r="A58" s="78"/>
      <c r="B58" s="65"/>
      <c r="C58" s="65"/>
      <c r="D58" s="65"/>
      <c r="E58" s="65"/>
      <c r="F58" s="65"/>
      <c r="G58" s="65"/>
    </row>
    <row r="59" spans="1:7" ht="10.5" customHeight="1">
      <c r="A59" s="79" t="s">
        <v>1093</v>
      </c>
      <c r="B59" s="65"/>
      <c r="C59" s="65"/>
      <c r="D59" s="65"/>
      <c r="E59" s="65"/>
      <c r="F59" s="65"/>
      <c r="G59" s="65"/>
    </row>
    <row r="60" spans="1:7" ht="10.5" customHeight="1">
      <c r="A60" s="79" t="s">
        <v>1094</v>
      </c>
      <c r="B60" s="65"/>
      <c r="C60" s="65"/>
      <c r="D60" s="65"/>
      <c r="E60" s="65"/>
      <c r="F60" s="65"/>
      <c r="G60" s="65"/>
    </row>
    <row r="61" spans="1:7" ht="10.5" customHeight="1">
      <c r="A61" s="68" t="s">
        <v>1095</v>
      </c>
      <c r="B61" s="65">
        <v>78.7</v>
      </c>
      <c r="C61" s="65">
        <v>43.4</v>
      </c>
      <c r="D61" s="65">
        <v>2.8</v>
      </c>
      <c r="E61" s="65">
        <v>7.8</v>
      </c>
      <c r="F61" s="65">
        <v>17.8</v>
      </c>
      <c r="G61" s="65">
        <v>6.9</v>
      </c>
    </row>
    <row r="62" spans="1:7" ht="10.5" customHeight="1">
      <c r="A62" s="68" t="s">
        <v>1096</v>
      </c>
      <c r="B62" s="65">
        <v>32</v>
      </c>
      <c r="C62" s="65">
        <v>26.1</v>
      </c>
      <c r="D62" s="65">
        <v>3.5</v>
      </c>
      <c r="E62" s="65">
        <v>1.2</v>
      </c>
      <c r="F62" s="65">
        <v>1.2</v>
      </c>
      <c r="G62" s="65" t="s">
        <v>1097</v>
      </c>
    </row>
    <row r="63" spans="1:7" ht="10.5" customHeight="1">
      <c r="A63" s="68" t="s">
        <v>1098</v>
      </c>
      <c r="B63" s="65">
        <v>1.7</v>
      </c>
      <c r="C63" s="65">
        <v>1.2</v>
      </c>
      <c r="D63" s="65">
        <v>0.4</v>
      </c>
      <c r="E63" s="65" t="s">
        <v>1085</v>
      </c>
      <c r="F63" s="65" t="s">
        <v>1085</v>
      </c>
      <c r="G63" s="65" t="s">
        <v>1097</v>
      </c>
    </row>
    <row r="64" spans="1:7" ht="10.5" customHeight="1">
      <c r="A64" s="68" t="s">
        <v>1099</v>
      </c>
      <c r="B64" s="65">
        <v>1.2</v>
      </c>
      <c r="C64" s="65">
        <v>1.2</v>
      </c>
      <c r="D64" s="65" t="s">
        <v>1085</v>
      </c>
      <c r="E64" s="65" t="s">
        <v>1097</v>
      </c>
      <c r="F64" s="65" t="s">
        <v>1097</v>
      </c>
      <c r="G64" s="65" t="s">
        <v>1097</v>
      </c>
    </row>
    <row r="65" spans="1:7" ht="10.5" customHeight="1">
      <c r="A65" s="78"/>
      <c r="B65" s="65"/>
      <c r="C65" s="65"/>
      <c r="D65" s="65"/>
      <c r="E65" s="65"/>
      <c r="F65" s="65"/>
      <c r="G65" s="65"/>
    </row>
    <row r="66" spans="1:7" ht="10.5" customHeight="1">
      <c r="A66" s="79" t="s">
        <v>1100</v>
      </c>
      <c r="B66" s="65"/>
      <c r="C66" s="65"/>
      <c r="D66" s="65"/>
      <c r="E66" s="65"/>
      <c r="F66" s="65"/>
      <c r="G66" s="65"/>
    </row>
    <row r="67" spans="1:7" ht="10.5" customHeight="1">
      <c r="A67" s="79" t="s">
        <v>1101</v>
      </c>
      <c r="B67" s="65"/>
      <c r="C67" s="65"/>
      <c r="D67" s="65"/>
      <c r="E67" s="65"/>
      <c r="F67" s="65"/>
      <c r="G67" s="65"/>
    </row>
    <row r="68" spans="1:7" ht="10.5" customHeight="1">
      <c r="A68" s="68" t="s">
        <v>1102</v>
      </c>
      <c r="B68" s="65">
        <v>8.6999999999999993</v>
      </c>
      <c r="C68" s="65" t="s">
        <v>1097</v>
      </c>
      <c r="D68" s="65" t="s">
        <v>1097</v>
      </c>
      <c r="E68" s="65" t="s">
        <v>1097</v>
      </c>
      <c r="F68" s="65">
        <v>8.6999999999999993</v>
      </c>
      <c r="G68" s="65" t="s">
        <v>1097</v>
      </c>
    </row>
    <row r="69" spans="1:7" ht="10.5" customHeight="1">
      <c r="A69" s="68" t="s">
        <v>1103</v>
      </c>
      <c r="B69" s="65">
        <v>7.2</v>
      </c>
      <c r="C69" s="65" t="s">
        <v>1097</v>
      </c>
      <c r="D69" s="65" t="s">
        <v>1097</v>
      </c>
      <c r="E69" s="65" t="s">
        <v>1097</v>
      </c>
      <c r="F69" s="65">
        <v>7.2</v>
      </c>
      <c r="G69" s="65" t="s">
        <v>1097</v>
      </c>
    </row>
    <row r="70" spans="1:7" ht="10.5" customHeight="1">
      <c r="A70" s="68" t="s">
        <v>1104</v>
      </c>
      <c r="B70" s="65">
        <v>1.9</v>
      </c>
      <c r="C70" s="65" t="s">
        <v>1097</v>
      </c>
      <c r="D70" s="65" t="s">
        <v>1097</v>
      </c>
      <c r="E70" s="65" t="s">
        <v>1097</v>
      </c>
      <c r="F70" s="65">
        <v>1.9</v>
      </c>
      <c r="G70" s="65" t="s">
        <v>1097</v>
      </c>
    </row>
    <row r="71" spans="1:7" ht="10.5" customHeight="1">
      <c r="A71" s="68" t="s">
        <v>1105</v>
      </c>
      <c r="B71" s="65">
        <v>0.9</v>
      </c>
      <c r="C71" s="65" t="s">
        <v>1097</v>
      </c>
      <c r="D71" s="65" t="s">
        <v>1097</v>
      </c>
      <c r="E71" s="65" t="s">
        <v>1097</v>
      </c>
      <c r="F71" s="65">
        <v>0.9</v>
      </c>
      <c r="G71" s="65" t="s">
        <v>1097</v>
      </c>
    </row>
    <row r="72" spans="1:7" ht="10.5" customHeight="1">
      <c r="A72" s="68" t="s">
        <v>1106</v>
      </c>
      <c r="B72" s="65">
        <v>0.4</v>
      </c>
      <c r="C72" s="65" t="s">
        <v>1097</v>
      </c>
      <c r="D72" s="65" t="s">
        <v>1097</v>
      </c>
      <c r="E72" s="65" t="s">
        <v>1097</v>
      </c>
      <c r="F72" s="65">
        <v>0.4</v>
      </c>
      <c r="G72" s="65" t="s">
        <v>1097</v>
      </c>
    </row>
    <row r="73" spans="1:7" ht="10.5" customHeight="1">
      <c r="A73" s="72" t="s">
        <v>1107</v>
      </c>
    </row>
    <row r="74" spans="1:7" ht="10.5" customHeight="1">
      <c r="A74" s="68" t="s">
        <v>1108</v>
      </c>
      <c r="B74" s="65">
        <v>94.5</v>
      </c>
      <c r="C74" s="65">
        <v>71.8</v>
      </c>
      <c r="D74" s="65">
        <v>6.7</v>
      </c>
      <c r="E74" s="65">
        <v>9</v>
      </c>
      <c r="F74" s="65" t="s">
        <v>1097</v>
      </c>
      <c r="G74" s="65">
        <v>6.9</v>
      </c>
    </row>
    <row r="75" spans="1:7" ht="10.5" customHeight="1">
      <c r="A75" s="78"/>
      <c r="B75" s="65"/>
      <c r="C75" s="65"/>
      <c r="D75" s="65"/>
      <c r="E75" s="65"/>
      <c r="F75" s="65"/>
      <c r="G75" s="65"/>
    </row>
    <row r="76" spans="1:7" ht="10.5" customHeight="1">
      <c r="A76" s="79" t="s">
        <v>1109</v>
      </c>
      <c r="B76" s="65"/>
      <c r="C76" s="65"/>
      <c r="D76" s="65"/>
      <c r="E76" s="65"/>
      <c r="F76" s="65"/>
      <c r="G76" s="65"/>
    </row>
    <row r="77" spans="1:7" ht="10.5" customHeight="1">
      <c r="A77" s="68" t="s">
        <v>1110</v>
      </c>
      <c r="B77" s="65">
        <v>41</v>
      </c>
      <c r="C77" s="65">
        <v>27.8</v>
      </c>
      <c r="D77" s="65">
        <v>2.1</v>
      </c>
      <c r="E77" s="65">
        <v>2.2000000000000002</v>
      </c>
      <c r="F77" s="65">
        <v>2.8</v>
      </c>
      <c r="G77" s="65">
        <v>6.1</v>
      </c>
    </row>
    <row r="78" spans="1:7" ht="10.5" customHeight="1">
      <c r="A78" s="68" t="s">
        <v>1111</v>
      </c>
      <c r="B78" s="65">
        <v>30.2</v>
      </c>
      <c r="C78" s="65">
        <v>15.5</v>
      </c>
      <c r="D78" s="65">
        <v>2.2999999999999998</v>
      </c>
      <c r="E78" s="65">
        <v>3.4</v>
      </c>
      <c r="F78" s="65">
        <v>9</v>
      </c>
      <c r="G78" s="65" t="s">
        <v>1097</v>
      </c>
    </row>
    <row r="79" spans="1:7" ht="10.5" customHeight="1">
      <c r="A79" s="68" t="s">
        <v>130</v>
      </c>
      <c r="B79" s="65">
        <v>19.8</v>
      </c>
      <c r="C79" s="65">
        <v>14.2</v>
      </c>
      <c r="D79" s="65">
        <v>1.1000000000000001</v>
      </c>
      <c r="E79" s="65">
        <v>1.8</v>
      </c>
      <c r="F79" s="65">
        <v>2.1</v>
      </c>
      <c r="G79" s="65">
        <v>0.6</v>
      </c>
    </row>
    <row r="80" spans="1:7" ht="10.5" customHeight="1">
      <c r="A80" s="68" t="s">
        <v>1112</v>
      </c>
      <c r="B80" s="65">
        <v>14.5</v>
      </c>
      <c r="C80" s="65">
        <v>9.1999999999999993</v>
      </c>
      <c r="D80" s="65">
        <v>1</v>
      </c>
      <c r="E80" s="65">
        <v>1.1000000000000001</v>
      </c>
      <c r="F80" s="65">
        <v>3.3</v>
      </c>
      <c r="G80" s="65" t="s">
        <v>1097</v>
      </c>
    </row>
    <row r="81" spans="1:7" ht="10.5" customHeight="1">
      <c r="A81" s="68" t="s">
        <v>1113</v>
      </c>
      <c r="B81" s="65">
        <v>4.5</v>
      </c>
      <c r="C81" s="65">
        <v>2.6</v>
      </c>
      <c r="D81" s="65">
        <v>0.2</v>
      </c>
      <c r="E81" s="65">
        <v>0.2</v>
      </c>
      <c r="F81" s="65">
        <v>1.4</v>
      </c>
      <c r="G81" s="65" t="s">
        <v>1085</v>
      </c>
    </row>
    <row r="82" spans="1:7" ht="10.5" customHeight="1">
      <c r="A82" s="68" t="s">
        <v>1114</v>
      </c>
      <c r="B82" s="65">
        <v>1.6</v>
      </c>
      <c r="C82" s="65">
        <v>1.2</v>
      </c>
      <c r="D82" s="65">
        <v>0.1</v>
      </c>
      <c r="E82" s="65">
        <v>0.1</v>
      </c>
      <c r="F82" s="65" t="s">
        <v>1085</v>
      </c>
      <c r="G82" s="65" t="s">
        <v>1085</v>
      </c>
    </row>
    <row r="83" spans="1:7" ht="10.5" customHeight="1">
      <c r="A83" s="68" t="s">
        <v>1115</v>
      </c>
      <c r="B83" s="65">
        <v>1.3</v>
      </c>
      <c r="C83" s="65">
        <v>0.9</v>
      </c>
      <c r="D83" s="65" t="s">
        <v>1085</v>
      </c>
      <c r="E83" s="65" t="s">
        <v>1085</v>
      </c>
      <c r="F83" s="65">
        <v>0.3</v>
      </c>
      <c r="G83" s="65" t="s">
        <v>1097</v>
      </c>
    </row>
    <row r="84" spans="1:7" ht="10.5" customHeight="1">
      <c r="A84" s="68" t="s">
        <v>163</v>
      </c>
      <c r="B84" s="65">
        <v>0.7</v>
      </c>
      <c r="C84" s="65">
        <v>0.5</v>
      </c>
      <c r="D84" s="65" t="s">
        <v>1097</v>
      </c>
      <c r="E84" s="65" t="s">
        <v>1085</v>
      </c>
      <c r="F84" s="65" t="s">
        <v>1085</v>
      </c>
      <c r="G84" s="65" t="s">
        <v>1085</v>
      </c>
    </row>
    <row r="85" spans="1:7" ht="10.5" customHeight="1">
      <c r="A85" s="78"/>
      <c r="B85" s="65"/>
      <c r="C85" s="65"/>
      <c r="D85" s="65"/>
      <c r="E85" s="65"/>
      <c r="F85" s="65"/>
      <c r="G85" s="65"/>
    </row>
    <row r="86" spans="1:7" ht="10.5" customHeight="1">
      <c r="A86" s="79" t="s">
        <v>1116</v>
      </c>
      <c r="B86" s="65"/>
      <c r="C86" s="65"/>
      <c r="D86" s="65"/>
      <c r="E86" s="65"/>
      <c r="F86" s="65"/>
      <c r="G86" s="65"/>
    </row>
    <row r="87" spans="1:7" ht="10.5" customHeight="1">
      <c r="A87" s="68" t="s">
        <v>1117</v>
      </c>
      <c r="B87" s="65">
        <v>54.1</v>
      </c>
      <c r="C87" s="65">
        <v>43.4</v>
      </c>
      <c r="D87" s="65">
        <v>3.9</v>
      </c>
      <c r="E87" s="65">
        <v>4.9000000000000004</v>
      </c>
      <c r="F87" s="65" t="s">
        <v>1097</v>
      </c>
      <c r="G87" s="65">
        <v>1.8</v>
      </c>
    </row>
    <row r="88" spans="1:7" ht="10.5" customHeight="1">
      <c r="A88" s="68" t="s">
        <v>1118</v>
      </c>
      <c r="B88" s="65">
        <v>18.600000000000001</v>
      </c>
      <c r="C88" s="65">
        <v>14.6</v>
      </c>
      <c r="D88" s="65">
        <v>1.4</v>
      </c>
      <c r="E88" s="65">
        <v>1.9</v>
      </c>
      <c r="F88" s="65" t="s">
        <v>1097</v>
      </c>
      <c r="G88" s="65">
        <v>0.6</v>
      </c>
    </row>
    <row r="89" spans="1:7" ht="10.5" customHeight="1">
      <c r="A89" s="68" t="s">
        <v>1119</v>
      </c>
      <c r="B89" s="65">
        <v>8.3000000000000007</v>
      </c>
      <c r="C89" s="65">
        <v>4.0999999999999996</v>
      </c>
      <c r="D89" s="65">
        <v>0.1</v>
      </c>
      <c r="E89" s="65">
        <v>0.2</v>
      </c>
      <c r="F89" s="65" t="s">
        <v>1097</v>
      </c>
      <c r="G89" s="65">
        <v>3.9</v>
      </c>
    </row>
    <row r="90" spans="1:7" ht="10.5" customHeight="1">
      <c r="A90" s="68" t="s">
        <v>1120</v>
      </c>
      <c r="B90" s="65">
        <v>6.6</v>
      </c>
      <c r="C90" s="65">
        <v>4.5999999999999996</v>
      </c>
      <c r="D90" s="65">
        <v>0.5</v>
      </c>
      <c r="E90" s="65">
        <v>1.1000000000000001</v>
      </c>
      <c r="F90" s="65" t="s">
        <v>1097</v>
      </c>
      <c r="G90" s="65">
        <v>0.4</v>
      </c>
    </row>
    <row r="91" spans="1:7" ht="10.5" customHeight="1">
      <c r="A91" s="68" t="s">
        <v>1121</v>
      </c>
      <c r="B91" s="65">
        <v>3.3</v>
      </c>
      <c r="C91" s="65">
        <v>2.7</v>
      </c>
      <c r="D91" s="65">
        <v>0.3</v>
      </c>
      <c r="E91" s="65">
        <v>0.3</v>
      </c>
      <c r="F91" s="65" t="s">
        <v>1097</v>
      </c>
      <c r="G91" s="65" t="s">
        <v>1085</v>
      </c>
    </row>
    <row r="92" spans="1:7" ht="10.5" customHeight="1">
      <c r="A92" s="68" t="s">
        <v>1122</v>
      </c>
      <c r="B92" s="65">
        <v>1.3</v>
      </c>
      <c r="C92" s="65">
        <v>1</v>
      </c>
      <c r="D92" s="65">
        <v>0.1</v>
      </c>
      <c r="E92" s="65">
        <v>0.1</v>
      </c>
      <c r="F92" s="65" t="s">
        <v>1097</v>
      </c>
      <c r="G92" s="65" t="s">
        <v>1085</v>
      </c>
    </row>
    <row r="93" spans="1:7" ht="10.5" customHeight="1">
      <c r="A93" s="68" t="s">
        <v>1123</v>
      </c>
      <c r="B93" s="65">
        <v>1.3</v>
      </c>
      <c r="C93" s="65">
        <v>0.9</v>
      </c>
      <c r="D93" s="65">
        <v>0.1</v>
      </c>
      <c r="E93" s="65">
        <v>0.2</v>
      </c>
      <c r="F93" s="65" t="s">
        <v>1097</v>
      </c>
      <c r="G93" s="65" t="s">
        <v>1085</v>
      </c>
    </row>
    <row r="94" spans="1:7" ht="10.5" customHeight="1">
      <c r="A94" s="68" t="s">
        <v>163</v>
      </c>
      <c r="B94" s="65">
        <v>1.2</v>
      </c>
      <c r="C94" s="65">
        <v>0.5</v>
      </c>
      <c r="D94" s="65">
        <v>0.2</v>
      </c>
      <c r="E94" s="65">
        <v>0.3</v>
      </c>
      <c r="F94" s="65" t="s">
        <v>1097</v>
      </c>
      <c r="G94" s="65">
        <v>0.2</v>
      </c>
    </row>
    <row r="95" spans="1:7" ht="10.5" customHeight="1">
      <c r="A95" s="72" t="s">
        <v>1124</v>
      </c>
    </row>
    <row r="96" spans="1:7" ht="10.5" customHeight="1">
      <c r="A96" s="68" t="s">
        <v>1125</v>
      </c>
      <c r="B96" s="65">
        <v>19.100000000000001</v>
      </c>
      <c r="C96" s="65" t="s">
        <v>1097</v>
      </c>
      <c r="D96" s="65" t="s">
        <v>1097</v>
      </c>
      <c r="E96" s="65" t="s">
        <v>1097</v>
      </c>
      <c r="F96" s="65">
        <v>19.100000000000001</v>
      </c>
      <c r="G96" s="65" t="s">
        <v>1097</v>
      </c>
    </row>
    <row r="97" spans="1:7" ht="10.5" customHeight="1">
      <c r="B97" s="65"/>
      <c r="C97" s="65"/>
      <c r="D97" s="65"/>
      <c r="E97" s="65"/>
      <c r="F97" s="65"/>
      <c r="G97" s="65"/>
    </row>
    <row r="98" spans="1:7" ht="10.5" customHeight="1">
      <c r="A98" s="67" t="s">
        <v>1126</v>
      </c>
      <c r="B98" s="65"/>
      <c r="C98" s="65"/>
      <c r="D98" s="65"/>
      <c r="E98" s="65"/>
      <c r="F98" s="65"/>
      <c r="G98" s="65"/>
    </row>
    <row r="99" spans="1:7" ht="10.5" customHeight="1">
      <c r="A99" s="67" t="s">
        <v>1127</v>
      </c>
      <c r="B99" s="65"/>
      <c r="C99" s="65"/>
      <c r="D99" s="65"/>
      <c r="E99" s="65"/>
      <c r="F99" s="65"/>
      <c r="G99" s="65"/>
    </row>
    <row r="100" spans="1:7" ht="10.5" customHeight="1">
      <c r="A100" s="67" t="s">
        <v>1128</v>
      </c>
      <c r="B100" s="65"/>
      <c r="C100" s="65"/>
      <c r="D100" s="65"/>
      <c r="E100" s="65"/>
      <c r="F100" s="65"/>
      <c r="G100" s="65"/>
    </row>
    <row r="101" spans="1:7" ht="10.5" customHeight="1">
      <c r="A101" s="68" t="s">
        <v>1129</v>
      </c>
      <c r="B101" s="65">
        <v>34.9</v>
      </c>
      <c r="C101" s="65">
        <v>29.2</v>
      </c>
      <c r="D101" s="65">
        <v>3</v>
      </c>
      <c r="E101" s="65">
        <v>2.7</v>
      </c>
      <c r="F101" s="65" t="s">
        <v>1097</v>
      </c>
      <c r="G101" s="65" t="s">
        <v>1097</v>
      </c>
    </row>
    <row r="102" spans="1:7" ht="10.5" customHeight="1">
      <c r="A102" s="68" t="s">
        <v>1130</v>
      </c>
      <c r="B102" s="65">
        <v>26.1</v>
      </c>
      <c r="C102" s="65">
        <v>24.1</v>
      </c>
      <c r="D102" s="65">
        <v>1.1000000000000001</v>
      </c>
      <c r="E102" s="65">
        <v>0.9</v>
      </c>
      <c r="F102" s="65" t="s">
        <v>1097</v>
      </c>
      <c r="G102" s="65" t="s">
        <v>1097</v>
      </c>
    </row>
    <row r="103" spans="1:7" ht="10.5" customHeight="1">
      <c r="A103" s="68" t="s">
        <v>1131</v>
      </c>
      <c r="B103" s="65">
        <v>40.700000000000003</v>
      </c>
      <c r="C103" s="65">
        <v>33.299999999999997</v>
      </c>
      <c r="D103" s="65">
        <v>3.5</v>
      </c>
      <c r="E103" s="65">
        <v>3.9</v>
      </c>
      <c r="F103" s="65" t="s">
        <v>1097</v>
      </c>
      <c r="G103" s="65" t="s">
        <v>1097</v>
      </c>
    </row>
    <row r="104" spans="1:7" ht="10.5" customHeight="1">
      <c r="A104" s="72" t="s">
        <v>1132</v>
      </c>
      <c r="B104" s="65"/>
      <c r="C104" s="65"/>
      <c r="D104" s="65"/>
      <c r="E104" s="65"/>
      <c r="F104" s="65"/>
      <c r="G104" s="65"/>
    </row>
    <row r="105" spans="1:7" ht="10.5" customHeight="1">
      <c r="A105" s="68" t="s">
        <v>1133</v>
      </c>
      <c r="B105" s="65">
        <v>26.1</v>
      </c>
      <c r="C105" s="65" t="s">
        <v>1097</v>
      </c>
      <c r="D105" s="65" t="s">
        <v>1097</v>
      </c>
      <c r="E105" s="65" t="s">
        <v>1097</v>
      </c>
      <c r="F105" s="65">
        <v>19.100000000000001</v>
      </c>
      <c r="G105" s="65">
        <v>6.9</v>
      </c>
    </row>
    <row r="106" spans="1:7" ht="10.5" customHeight="1">
      <c r="A106" s="66"/>
      <c r="B106" s="65"/>
      <c r="C106" s="65"/>
      <c r="D106" s="65"/>
      <c r="E106" s="65"/>
      <c r="F106" s="65"/>
      <c r="G106" s="65"/>
    </row>
    <row r="107" spans="1:7" ht="10.5" customHeight="1">
      <c r="A107" s="79" t="s">
        <v>1134</v>
      </c>
      <c r="B107" s="65"/>
      <c r="C107" s="65"/>
      <c r="D107" s="65"/>
      <c r="E107" s="65"/>
      <c r="F107" s="65"/>
      <c r="G107" s="65"/>
    </row>
    <row r="108" spans="1:7" ht="10.5" customHeight="1">
      <c r="A108" s="80" t="s">
        <v>1135</v>
      </c>
      <c r="B108" s="65"/>
      <c r="C108" s="65"/>
      <c r="D108" s="65"/>
      <c r="E108" s="65"/>
      <c r="F108" s="65"/>
      <c r="G108" s="65"/>
    </row>
    <row r="109" spans="1:7" ht="10.5" customHeight="1">
      <c r="A109" s="68" t="s">
        <v>1136</v>
      </c>
      <c r="B109" s="65">
        <v>4.0999999999999996</v>
      </c>
      <c r="C109" s="65" t="s">
        <v>1085</v>
      </c>
      <c r="D109" s="65" t="s">
        <v>1085</v>
      </c>
      <c r="E109" s="65">
        <v>0.7</v>
      </c>
      <c r="F109" s="65">
        <v>3.1</v>
      </c>
      <c r="G109" s="65">
        <v>0.2</v>
      </c>
    </row>
    <row r="110" spans="1:7" ht="10.5" customHeight="1">
      <c r="A110" s="68" t="s">
        <v>1137</v>
      </c>
      <c r="B110" s="65">
        <v>8.6999999999999993</v>
      </c>
      <c r="C110" s="65">
        <v>0.6</v>
      </c>
      <c r="D110" s="65">
        <v>0.4</v>
      </c>
      <c r="E110" s="65">
        <v>1.6</v>
      </c>
      <c r="F110" s="65">
        <v>5.5</v>
      </c>
      <c r="G110" s="65">
        <v>0.5</v>
      </c>
    </row>
    <row r="111" spans="1:7" ht="10.5" customHeight="1">
      <c r="A111" s="68" t="s">
        <v>1138</v>
      </c>
      <c r="B111" s="65">
        <v>16.899999999999999</v>
      </c>
      <c r="C111" s="65">
        <v>4.2</v>
      </c>
      <c r="D111" s="65">
        <v>1.5</v>
      </c>
      <c r="E111" s="65">
        <v>3.1</v>
      </c>
      <c r="F111" s="65">
        <v>6.1</v>
      </c>
      <c r="G111" s="65">
        <v>1.9</v>
      </c>
    </row>
    <row r="112" spans="1:7" ht="10.5" customHeight="1">
      <c r="A112" s="68" t="s">
        <v>1139</v>
      </c>
      <c r="B112" s="65">
        <v>21.1</v>
      </c>
      <c r="C112" s="65">
        <v>11.4</v>
      </c>
      <c r="D112" s="65">
        <v>1.7</v>
      </c>
      <c r="E112" s="65">
        <v>2.2000000000000002</v>
      </c>
      <c r="F112" s="65">
        <v>3.3</v>
      </c>
      <c r="G112" s="65">
        <v>2.5</v>
      </c>
    </row>
    <row r="113" spans="1:7" ht="10.5" customHeight="1">
      <c r="A113" s="68" t="s">
        <v>1140</v>
      </c>
      <c r="B113" s="65">
        <v>22</v>
      </c>
      <c r="C113" s="65">
        <v>17.5</v>
      </c>
      <c r="D113" s="65">
        <v>1.5</v>
      </c>
      <c r="E113" s="65">
        <v>1</v>
      </c>
      <c r="F113" s="65">
        <v>0.8</v>
      </c>
      <c r="G113" s="65">
        <v>1.1000000000000001</v>
      </c>
    </row>
    <row r="114" spans="1:7" ht="10.5" customHeight="1">
      <c r="A114" s="68" t="s">
        <v>1141</v>
      </c>
      <c r="B114" s="65">
        <v>16.399999999999999</v>
      </c>
      <c r="C114" s="65">
        <v>14.5</v>
      </c>
      <c r="D114" s="65">
        <v>1</v>
      </c>
      <c r="E114" s="65">
        <v>0.2</v>
      </c>
      <c r="F114" s="65">
        <v>0.2</v>
      </c>
      <c r="G114" s="65">
        <v>0.5</v>
      </c>
    </row>
    <row r="115" spans="1:7" ht="10.5" customHeight="1">
      <c r="A115" s="68" t="s">
        <v>1142</v>
      </c>
      <c r="B115" s="65">
        <v>11.8</v>
      </c>
      <c r="C115" s="65">
        <v>11</v>
      </c>
      <c r="D115" s="65">
        <v>0.4</v>
      </c>
      <c r="E115" s="65" t="s">
        <v>1085</v>
      </c>
      <c r="F115" s="65" t="s">
        <v>1085</v>
      </c>
      <c r="G115" s="65">
        <v>0.3</v>
      </c>
    </row>
    <row r="116" spans="1:7" ht="10.5" customHeight="1">
      <c r="A116" s="68" t="s">
        <v>1143</v>
      </c>
      <c r="B116" s="65">
        <v>12.8</v>
      </c>
      <c r="C116" s="65">
        <v>12.5</v>
      </c>
      <c r="D116" s="65">
        <v>0.2</v>
      </c>
      <c r="E116" s="65" t="s">
        <v>1085</v>
      </c>
      <c r="F116" s="65" t="s">
        <v>1085</v>
      </c>
      <c r="G116" s="65" t="s">
        <v>1085</v>
      </c>
    </row>
    <row r="117" spans="1:7" ht="10.5" customHeight="1">
      <c r="A117" s="78"/>
      <c r="B117" s="65"/>
      <c r="C117" s="65"/>
      <c r="D117" s="65"/>
      <c r="E117" s="65"/>
      <c r="F117" s="65"/>
      <c r="G117" s="65"/>
    </row>
    <row r="118" spans="1:7" ht="10.5" customHeight="1">
      <c r="A118" s="79" t="s">
        <v>1144</v>
      </c>
      <c r="B118" s="65"/>
      <c r="C118" s="65"/>
      <c r="D118" s="65"/>
      <c r="E118" s="65"/>
      <c r="F118" s="65"/>
      <c r="G118" s="65"/>
    </row>
    <row r="119" spans="1:7" ht="10.5" customHeight="1">
      <c r="A119" s="68" t="s">
        <v>1145</v>
      </c>
      <c r="B119" s="65">
        <v>2.4</v>
      </c>
      <c r="C119" s="65" t="s">
        <v>1097</v>
      </c>
      <c r="D119" s="65" t="s">
        <v>1097</v>
      </c>
      <c r="E119" s="65">
        <v>0.5</v>
      </c>
      <c r="F119" s="65">
        <v>1.8</v>
      </c>
      <c r="G119" s="65" t="s">
        <v>1097</v>
      </c>
    </row>
    <row r="120" spans="1:7" ht="10.5" customHeight="1">
      <c r="A120" s="68" t="s">
        <v>1146</v>
      </c>
      <c r="B120" s="65">
        <v>11.5</v>
      </c>
      <c r="C120" s="65">
        <v>1</v>
      </c>
      <c r="D120" s="65">
        <v>0.4</v>
      </c>
      <c r="E120" s="65">
        <v>2.2000000000000002</v>
      </c>
      <c r="F120" s="65">
        <v>7.5</v>
      </c>
      <c r="G120" s="65">
        <v>0.4</v>
      </c>
    </row>
    <row r="121" spans="1:7" ht="10.5" customHeight="1">
      <c r="A121" s="68" t="s">
        <v>1147</v>
      </c>
      <c r="B121" s="65">
        <v>28.6</v>
      </c>
      <c r="C121" s="65">
        <v>10.199999999999999</v>
      </c>
      <c r="D121" s="65">
        <v>2.8</v>
      </c>
      <c r="E121" s="65">
        <v>4.5999999999999996</v>
      </c>
      <c r="F121" s="65">
        <v>8.1</v>
      </c>
      <c r="G121" s="65">
        <v>2.9</v>
      </c>
    </row>
    <row r="122" spans="1:7" ht="10.5" customHeight="1">
      <c r="A122" s="68" t="s">
        <v>1137</v>
      </c>
      <c r="B122" s="65">
        <v>45.5</v>
      </c>
      <c r="C122" s="65">
        <v>36.700000000000003</v>
      </c>
      <c r="D122" s="65">
        <v>2.7</v>
      </c>
      <c r="E122" s="65">
        <v>1.4</v>
      </c>
      <c r="F122" s="65">
        <v>1.5</v>
      </c>
      <c r="G122" s="65">
        <v>3.2</v>
      </c>
    </row>
    <row r="123" spans="1:7" ht="10.5" customHeight="1">
      <c r="A123" s="68" t="s">
        <v>1148</v>
      </c>
      <c r="B123" s="65">
        <v>19.899999999999999</v>
      </c>
      <c r="C123" s="65">
        <v>18.5</v>
      </c>
      <c r="D123" s="65">
        <v>0.6</v>
      </c>
      <c r="E123" s="65">
        <v>0.3</v>
      </c>
      <c r="F123" s="65">
        <v>0.1</v>
      </c>
      <c r="G123" s="65">
        <v>0.4</v>
      </c>
    </row>
    <row r="124" spans="1:7" ht="10.5" customHeight="1">
      <c r="A124" s="68" t="s">
        <v>1149</v>
      </c>
      <c r="B124" s="65">
        <v>5.7</v>
      </c>
      <c r="C124" s="65">
        <v>5.5</v>
      </c>
      <c r="D124" s="65">
        <v>0.1</v>
      </c>
      <c r="E124" s="65" t="s">
        <v>1085</v>
      </c>
      <c r="F124" s="65" t="s">
        <v>1085</v>
      </c>
      <c r="G124" s="65" t="s">
        <v>1085</v>
      </c>
    </row>
    <row r="125" spans="1:7" ht="10.5" customHeight="1">
      <c r="A125" s="78"/>
      <c r="B125" s="65"/>
      <c r="C125" s="65"/>
      <c r="D125" s="65"/>
      <c r="E125" s="65"/>
      <c r="F125" s="65"/>
      <c r="G125" s="65"/>
    </row>
    <row r="126" spans="1:7" ht="10.5" customHeight="1">
      <c r="A126" s="79" t="s">
        <v>1150</v>
      </c>
      <c r="B126" s="65"/>
      <c r="C126" s="65"/>
      <c r="D126" s="65"/>
      <c r="E126" s="65"/>
      <c r="F126" s="65"/>
      <c r="G126" s="65"/>
    </row>
    <row r="127" spans="1:7" ht="10.5" customHeight="1">
      <c r="A127" s="68" t="s">
        <v>1151</v>
      </c>
      <c r="B127" s="65">
        <v>2.4</v>
      </c>
      <c r="C127" s="65" t="s">
        <v>1097</v>
      </c>
      <c r="D127" s="65" t="s">
        <v>1097</v>
      </c>
      <c r="E127" s="65">
        <v>0.5</v>
      </c>
      <c r="F127" s="65">
        <v>1.8</v>
      </c>
      <c r="G127" s="65" t="s">
        <v>1097</v>
      </c>
    </row>
    <row r="128" spans="1:7" ht="10.5" customHeight="1">
      <c r="A128" s="68" t="s">
        <v>1146</v>
      </c>
      <c r="B128" s="65">
        <v>4.3</v>
      </c>
      <c r="C128" s="65">
        <v>1</v>
      </c>
      <c r="D128" s="65">
        <v>0.3</v>
      </c>
      <c r="E128" s="65">
        <v>0.6</v>
      </c>
      <c r="F128" s="65">
        <v>1.9</v>
      </c>
      <c r="G128" s="65">
        <v>0.6</v>
      </c>
    </row>
    <row r="129" spans="1:7" ht="10.5" customHeight="1">
      <c r="A129" s="68" t="s">
        <v>1147</v>
      </c>
      <c r="B129" s="65">
        <v>34.799999999999997</v>
      </c>
      <c r="C129" s="65">
        <v>13.4</v>
      </c>
      <c r="D129" s="65">
        <v>2.4</v>
      </c>
      <c r="E129" s="65">
        <v>4.5</v>
      </c>
      <c r="F129" s="65">
        <v>10.8</v>
      </c>
      <c r="G129" s="65">
        <v>3.7</v>
      </c>
    </row>
    <row r="130" spans="1:7" ht="10.5" customHeight="1">
      <c r="A130" s="68" t="s">
        <v>1137</v>
      </c>
      <c r="B130" s="65">
        <v>34.200000000000003</v>
      </c>
      <c r="C130" s="65">
        <v>23.2</v>
      </c>
      <c r="D130" s="65">
        <v>2.6</v>
      </c>
      <c r="E130" s="65">
        <v>2.6</v>
      </c>
      <c r="F130" s="65">
        <v>4.0999999999999996</v>
      </c>
      <c r="G130" s="65">
        <v>1.7</v>
      </c>
    </row>
    <row r="131" spans="1:7" ht="10.5" customHeight="1">
      <c r="A131" s="68" t="s">
        <v>1138</v>
      </c>
      <c r="B131" s="65">
        <v>21.3</v>
      </c>
      <c r="C131" s="65">
        <v>18.3</v>
      </c>
      <c r="D131" s="65">
        <v>1.1000000000000001</v>
      </c>
      <c r="E131" s="65">
        <v>0.6</v>
      </c>
      <c r="F131" s="65">
        <v>0.4</v>
      </c>
      <c r="G131" s="65">
        <v>0.8</v>
      </c>
    </row>
    <row r="132" spans="1:7" ht="10.5" customHeight="1">
      <c r="A132" s="68" t="s">
        <v>1149</v>
      </c>
      <c r="B132" s="65">
        <v>16.600000000000001</v>
      </c>
      <c r="C132" s="65">
        <v>15.8</v>
      </c>
      <c r="D132" s="65">
        <v>0.4</v>
      </c>
      <c r="E132" s="65">
        <v>0.1</v>
      </c>
      <c r="F132" s="65" t="s">
        <v>1085</v>
      </c>
      <c r="G132" s="65">
        <v>0.1</v>
      </c>
    </row>
    <row r="133" spans="1:7" ht="10.5" customHeight="1">
      <c r="A133" s="78"/>
      <c r="B133" s="65"/>
      <c r="C133" s="65"/>
      <c r="D133" s="65"/>
      <c r="E133" s="65"/>
      <c r="F133" s="65"/>
      <c r="G133" s="65"/>
    </row>
    <row r="134" spans="1:7" ht="10.5" customHeight="1">
      <c r="A134" s="79" t="s">
        <v>1152</v>
      </c>
      <c r="B134" s="65"/>
      <c r="C134" s="65"/>
      <c r="D134" s="65"/>
      <c r="E134" s="65"/>
      <c r="F134" s="65"/>
      <c r="G134" s="65"/>
    </row>
    <row r="135" spans="1:7" ht="10.5" customHeight="1">
      <c r="A135" s="68" t="s">
        <v>1153</v>
      </c>
      <c r="B135" s="65">
        <v>0.3</v>
      </c>
      <c r="C135" s="65" t="s">
        <v>1085</v>
      </c>
      <c r="D135" s="65" t="s">
        <v>1085</v>
      </c>
      <c r="E135" s="65" t="s">
        <v>1085</v>
      </c>
      <c r="F135" s="65">
        <v>0.2</v>
      </c>
      <c r="G135" s="65" t="s">
        <v>1097</v>
      </c>
    </row>
    <row r="136" spans="1:7" ht="10.5" customHeight="1">
      <c r="A136" s="68" t="s">
        <v>1146</v>
      </c>
      <c r="B136" s="65">
        <v>54.1</v>
      </c>
      <c r="C136" s="65">
        <v>24.9</v>
      </c>
      <c r="D136" s="65">
        <v>3.7</v>
      </c>
      <c r="E136" s="65">
        <v>7.7</v>
      </c>
      <c r="F136" s="65">
        <v>14.7</v>
      </c>
      <c r="G136" s="65">
        <v>3.1</v>
      </c>
    </row>
    <row r="137" spans="1:7" ht="10.5" customHeight="1">
      <c r="A137" s="68" t="s">
        <v>1147</v>
      </c>
      <c r="B137" s="65">
        <v>47.8</v>
      </c>
      <c r="C137" s="65">
        <v>36</v>
      </c>
      <c r="D137" s="65">
        <v>2.7</v>
      </c>
      <c r="E137" s="65">
        <v>1.2</v>
      </c>
      <c r="F137" s="65">
        <v>4.0999999999999996</v>
      </c>
      <c r="G137" s="65">
        <v>3.7</v>
      </c>
    </row>
    <row r="138" spans="1:7" ht="10.5" customHeight="1">
      <c r="A138" s="68" t="s">
        <v>1154</v>
      </c>
      <c r="B138" s="65">
        <v>11.4</v>
      </c>
      <c r="C138" s="65">
        <v>10.9</v>
      </c>
      <c r="D138" s="65">
        <v>0.4</v>
      </c>
      <c r="E138" s="65" t="s">
        <v>1085</v>
      </c>
      <c r="F138" s="65" t="s">
        <v>1085</v>
      </c>
      <c r="G138" s="65" t="s">
        <v>1085</v>
      </c>
    </row>
    <row r="139" spans="1:7" ht="10.5" customHeight="1">
      <c r="A139" s="78"/>
      <c r="B139" s="65"/>
      <c r="C139" s="65"/>
      <c r="D139" s="65"/>
      <c r="E139" s="65"/>
      <c r="F139" s="65"/>
      <c r="G139" s="65"/>
    </row>
    <row r="140" spans="1:7" ht="10.5" customHeight="1">
      <c r="A140" s="79" t="s">
        <v>1155</v>
      </c>
      <c r="B140" s="65"/>
      <c r="C140" s="65"/>
      <c r="D140" s="65"/>
      <c r="E140" s="65"/>
      <c r="F140" s="65"/>
      <c r="G140" s="65"/>
    </row>
    <row r="141" spans="1:7" ht="10.5" customHeight="1">
      <c r="A141" s="68" t="s">
        <v>1153</v>
      </c>
      <c r="B141" s="65">
        <v>81.3</v>
      </c>
      <c r="C141" s="65">
        <v>46.1</v>
      </c>
      <c r="D141" s="65">
        <v>3.9</v>
      </c>
      <c r="E141" s="65">
        <v>7.9</v>
      </c>
      <c r="F141" s="65">
        <v>17.399999999999999</v>
      </c>
      <c r="G141" s="65">
        <v>6.1</v>
      </c>
    </row>
    <row r="142" spans="1:7" ht="10.5" customHeight="1">
      <c r="A142" s="68" t="s">
        <v>1146</v>
      </c>
      <c r="B142" s="65">
        <v>30.5</v>
      </c>
      <c r="C142" s="65">
        <v>24.1</v>
      </c>
      <c r="D142" s="65">
        <v>2.6</v>
      </c>
      <c r="E142" s="65">
        <v>1.1000000000000001</v>
      </c>
      <c r="F142" s="65">
        <v>1.7</v>
      </c>
      <c r="G142" s="65">
        <v>0.9</v>
      </c>
    </row>
    <row r="143" spans="1:7" ht="10.5" customHeight="1">
      <c r="A143" s="68" t="s">
        <v>1156</v>
      </c>
      <c r="B143" s="65">
        <v>1.7</v>
      </c>
      <c r="C143" s="65">
        <v>1.5</v>
      </c>
      <c r="D143" s="65">
        <v>0.2</v>
      </c>
      <c r="E143" s="65" t="s">
        <v>1097</v>
      </c>
      <c r="F143" s="65" t="s">
        <v>1085</v>
      </c>
      <c r="G143" s="65" t="s">
        <v>1085</v>
      </c>
    </row>
    <row r="144" spans="1:7" ht="10.5" customHeight="1">
      <c r="A144" s="78"/>
      <c r="B144" s="65"/>
      <c r="C144" s="65"/>
      <c r="D144" s="65"/>
      <c r="E144" s="65"/>
      <c r="F144" s="65"/>
      <c r="G144" s="65"/>
    </row>
    <row r="145" spans="1:7" ht="10.5" customHeight="1">
      <c r="A145" s="79" t="s">
        <v>1157</v>
      </c>
      <c r="B145" s="65"/>
      <c r="C145" s="65"/>
      <c r="D145" s="65"/>
      <c r="E145" s="65"/>
      <c r="F145" s="65"/>
      <c r="G145" s="65"/>
    </row>
    <row r="146" spans="1:7" ht="10.5" customHeight="1">
      <c r="A146" s="79" t="s">
        <v>1158</v>
      </c>
      <c r="B146" s="65"/>
      <c r="C146" s="65"/>
      <c r="D146" s="65"/>
      <c r="E146" s="65"/>
      <c r="F146" s="65"/>
      <c r="G146" s="65"/>
    </row>
    <row r="147" spans="1:7" ht="10.5" customHeight="1">
      <c r="A147" s="68" t="s">
        <v>1159</v>
      </c>
      <c r="B147" s="65">
        <v>34.9</v>
      </c>
      <c r="C147" s="65">
        <v>29.2</v>
      </c>
      <c r="D147" s="65">
        <v>3</v>
      </c>
      <c r="E147" s="65">
        <v>2.7</v>
      </c>
      <c r="F147" s="65" t="s">
        <v>1097</v>
      </c>
      <c r="G147" s="65" t="s">
        <v>1097</v>
      </c>
    </row>
    <row r="148" spans="1:7" ht="10.5" customHeight="1">
      <c r="A148" s="68" t="s">
        <v>1160</v>
      </c>
      <c r="B148" s="65">
        <v>52.7</v>
      </c>
      <c r="C148" s="65">
        <v>42.7</v>
      </c>
      <c r="D148" s="65">
        <v>3.7</v>
      </c>
      <c r="E148" s="65">
        <v>6.3</v>
      </c>
      <c r="F148" s="65" t="s">
        <v>1097</v>
      </c>
      <c r="G148" s="65" t="s">
        <v>1097</v>
      </c>
    </row>
    <row r="149" spans="1:7" ht="10.5" customHeight="1">
      <c r="A149" s="72" t="s">
        <v>1132</v>
      </c>
    </row>
    <row r="150" spans="1:7" ht="10.5" customHeight="1">
      <c r="A150" s="68" t="s">
        <v>1133</v>
      </c>
      <c r="B150" s="65">
        <v>26.1</v>
      </c>
      <c r="C150" s="65" t="s">
        <v>1097</v>
      </c>
      <c r="D150" s="65" t="s">
        <v>1097</v>
      </c>
      <c r="E150" s="65" t="s">
        <v>1097</v>
      </c>
      <c r="F150" s="65">
        <v>19.100000000000001</v>
      </c>
      <c r="G150" s="65">
        <v>6.9</v>
      </c>
    </row>
    <row r="151" spans="1:7" ht="10.5" customHeight="1">
      <c r="A151" s="78"/>
      <c r="B151" s="65"/>
      <c r="C151" s="65"/>
      <c r="D151" s="65"/>
      <c r="E151" s="65"/>
      <c r="F151" s="65"/>
      <c r="G151" s="65"/>
    </row>
    <row r="152" spans="1:7" ht="10.5" customHeight="1">
      <c r="A152" s="81" t="s">
        <v>1161</v>
      </c>
      <c r="B152" s="65"/>
      <c r="C152" s="65"/>
      <c r="D152" s="65"/>
      <c r="E152" s="65"/>
      <c r="F152" s="65"/>
      <c r="G152" s="65"/>
    </row>
    <row r="153" spans="1:7" ht="10.5" customHeight="1">
      <c r="A153" s="69" t="s">
        <v>1159</v>
      </c>
      <c r="B153" s="65">
        <v>17.2</v>
      </c>
      <c r="C153" s="65">
        <v>15.4</v>
      </c>
      <c r="D153" s="65">
        <v>1.3</v>
      </c>
      <c r="E153" s="65">
        <v>0.5</v>
      </c>
      <c r="F153" s="65" t="s">
        <v>1097</v>
      </c>
      <c r="G153" s="65" t="s">
        <v>1097</v>
      </c>
    </row>
    <row r="154" spans="1:7" ht="10.5" customHeight="1">
      <c r="A154" s="69" t="s">
        <v>1160</v>
      </c>
      <c r="B154" s="65">
        <v>17.7</v>
      </c>
      <c r="C154" s="65">
        <v>13.8</v>
      </c>
      <c r="D154" s="65">
        <v>1.7</v>
      </c>
      <c r="E154" s="65">
        <v>2.2000000000000002</v>
      </c>
      <c r="F154" s="65" t="s">
        <v>1097</v>
      </c>
      <c r="G154" s="65" t="s">
        <v>1097</v>
      </c>
    </row>
    <row r="155" spans="1:7" ht="10.5" customHeight="1">
      <c r="A155" s="69" t="s">
        <v>1162</v>
      </c>
      <c r="B155" s="65">
        <v>52.7</v>
      </c>
      <c r="C155" s="65">
        <v>42.7</v>
      </c>
      <c r="D155" s="65">
        <v>3.7</v>
      </c>
      <c r="E155" s="65">
        <v>6.3</v>
      </c>
      <c r="F155" s="65" t="s">
        <v>1097</v>
      </c>
      <c r="G155" s="65" t="s">
        <v>1097</v>
      </c>
    </row>
    <row r="156" spans="1:7" ht="10.5" customHeight="1">
      <c r="A156" s="82" t="s">
        <v>1132</v>
      </c>
    </row>
    <row r="157" spans="1:7" ht="10.5" customHeight="1">
      <c r="A157" s="69" t="s">
        <v>1133</v>
      </c>
      <c r="B157" s="65">
        <v>26.1</v>
      </c>
      <c r="C157" s="65" t="s">
        <v>1097</v>
      </c>
      <c r="D157" s="65" t="s">
        <v>1097</v>
      </c>
      <c r="E157" s="65" t="s">
        <v>1097</v>
      </c>
      <c r="F157" s="65">
        <v>19.100000000000001</v>
      </c>
      <c r="G157" s="65">
        <v>6.9</v>
      </c>
    </row>
    <row r="158" spans="1:7" ht="10.5" customHeight="1">
      <c r="A158" s="78"/>
      <c r="B158" s="65"/>
      <c r="C158" s="65"/>
      <c r="D158" s="65"/>
      <c r="E158" s="65"/>
      <c r="F158" s="65"/>
      <c r="G158" s="65"/>
    </row>
    <row r="159" spans="1:7" ht="10.5" customHeight="1">
      <c r="A159" s="81" t="s">
        <v>1163</v>
      </c>
      <c r="B159" s="65"/>
      <c r="C159" s="65"/>
      <c r="D159" s="65"/>
      <c r="E159" s="65"/>
      <c r="F159" s="65"/>
      <c r="G159" s="65"/>
    </row>
    <row r="160" spans="1:7" ht="10.5" customHeight="1">
      <c r="A160" s="81" t="s">
        <v>1164</v>
      </c>
      <c r="B160" s="65"/>
      <c r="C160" s="65"/>
      <c r="D160" s="65"/>
      <c r="E160" s="65"/>
      <c r="F160" s="65"/>
      <c r="G160" s="65"/>
    </row>
    <row r="161" spans="1:7" ht="10.5" customHeight="1">
      <c r="A161" s="69" t="s">
        <v>1146</v>
      </c>
      <c r="B161" s="65">
        <v>7.4</v>
      </c>
      <c r="C161" s="65">
        <v>6.3</v>
      </c>
      <c r="D161" s="65">
        <v>0.8</v>
      </c>
      <c r="E161" s="65">
        <v>0.4</v>
      </c>
      <c r="F161" s="65" t="s">
        <v>1097</v>
      </c>
      <c r="G161" s="65" t="s">
        <v>1097</v>
      </c>
    </row>
    <row r="162" spans="1:7" ht="10.5" customHeight="1">
      <c r="A162" s="69" t="s">
        <v>1147</v>
      </c>
      <c r="B162" s="65">
        <v>4.8</v>
      </c>
      <c r="C162" s="65">
        <v>4.3</v>
      </c>
      <c r="D162" s="65">
        <v>0.4</v>
      </c>
      <c r="E162" s="65" t="s">
        <v>1085</v>
      </c>
      <c r="F162" s="65" t="s">
        <v>1097</v>
      </c>
      <c r="G162" s="65" t="s">
        <v>1097</v>
      </c>
    </row>
    <row r="163" spans="1:7" ht="10.5" customHeight="1">
      <c r="A163" s="69" t="s">
        <v>1154</v>
      </c>
      <c r="B163" s="65">
        <v>5</v>
      </c>
      <c r="C163" s="65">
        <v>4.8</v>
      </c>
      <c r="D163" s="65">
        <v>0.1</v>
      </c>
      <c r="E163" s="65" t="s">
        <v>1085</v>
      </c>
      <c r="F163" s="65" t="s">
        <v>1097</v>
      </c>
      <c r="G163" s="65" t="s">
        <v>1097</v>
      </c>
    </row>
    <row r="164" spans="1:7" ht="10.5" customHeight="1">
      <c r="A164" s="69" t="s">
        <v>1165</v>
      </c>
      <c r="B164" s="65">
        <v>17.7</v>
      </c>
      <c r="C164" s="65">
        <v>13.8</v>
      </c>
      <c r="D164" s="65">
        <v>1.7</v>
      </c>
      <c r="E164" s="65">
        <v>2.2000000000000002</v>
      </c>
      <c r="F164" s="65" t="s">
        <v>1097</v>
      </c>
      <c r="G164" s="65" t="s">
        <v>1097</v>
      </c>
    </row>
    <row r="165" spans="1:7" ht="10.5" customHeight="1">
      <c r="A165" s="69" t="s">
        <v>1162</v>
      </c>
      <c r="B165" s="65">
        <v>52.7</v>
      </c>
      <c r="C165" s="65">
        <v>42.7</v>
      </c>
      <c r="D165" s="65">
        <v>3.7</v>
      </c>
      <c r="E165" s="65">
        <v>6.3</v>
      </c>
      <c r="F165" s="65" t="s">
        <v>1097</v>
      </c>
      <c r="G165" s="65" t="s">
        <v>1097</v>
      </c>
    </row>
    <row r="166" spans="1:7" ht="10.5" customHeight="1">
      <c r="A166" s="82" t="s">
        <v>1132</v>
      </c>
    </row>
    <row r="167" spans="1:7" ht="10.5" customHeight="1">
      <c r="A167" s="69" t="s">
        <v>1133</v>
      </c>
      <c r="B167" s="65">
        <v>26.1</v>
      </c>
      <c r="C167" s="65" t="s">
        <v>1097</v>
      </c>
      <c r="D167" s="65" t="s">
        <v>1097</v>
      </c>
      <c r="E167" s="65" t="s">
        <v>1097</v>
      </c>
      <c r="F167" s="65">
        <v>19.100000000000001</v>
      </c>
      <c r="G167" s="65">
        <v>6.9</v>
      </c>
    </row>
    <row r="168" spans="1:7" ht="10.5" customHeight="1">
      <c r="A168" s="78"/>
      <c r="B168" s="65"/>
      <c r="C168" s="65"/>
      <c r="D168" s="65"/>
      <c r="E168" s="65"/>
      <c r="F168" s="65"/>
      <c r="G168" s="65"/>
    </row>
    <row r="169" spans="1:7" ht="10.5" customHeight="1">
      <c r="A169" s="81" t="s">
        <v>1166</v>
      </c>
      <c r="B169" s="65"/>
      <c r="C169" s="65"/>
      <c r="D169" s="65"/>
      <c r="E169" s="65"/>
      <c r="F169" s="65"/>
      <c r="G169" s="65"/>
    </row>
    <row r="170" spans="1:7" ht="10.5" customHeight="1">
      <c r="A170" s="69" t="s">
        <v>1159</v>
      </c>
      <c r="B170" s="65">
        <v>18.600000000000001</v>
      </c>
      <c r="C170" s="65">
        <v>16.7</v>
      </c>
      <c r="D170" s="65">
        <v>1.3</v>
      </c>
      <c r="E170" s="65">
        <v>0.5</v>
      </c>
      <c r="F170" s="65" t="s">
        <v>1097</v>
      </c>
      <c r="G170" s="65" t="s">
        <v>1097</v>
      </c>
    </row>
    <row r="171" spans="1:7" ht="10.5" customHeight="1">
      <c r="A171" s="70" t="s">
        <v>1167</v>
      </c>
      <c r="B171" s="65">
        <v>13.1</v>
      </c>
      <c r="C171" s="65">
        <v>11.7</v>
      </c>
      <c r="D171" s="65">
        <v>1</v>
      </c>
      <c r="E171" s="65">
        <v>0.4</v>
      </c>
      <c r="F171" s="65" t="s">
        <v>1097</v>
      </c>
      <c r="G171" s="65" t="s">
        <v>1097</v>
      </c>
    </row>
    <row r="172" spans="1:7" ht="10.5" customHeight="1">
      <c r="A172" s="70" t="s">
        <v>1168</v>
      </c>
      <c r="B172" s="65">
        <v>5.5</v>
      </c>
      <c r="C172" s="65">
        <v>5</v>
      </c>
      <c r="D172" s="65">
        <v>0.3</v>
      </c>
      <c r="E172" s="65">
        <v>0.2</v>
      </c>
      <c r="F172" s="65" t="s">
        <v>1097</v>
      </c>
      <c r="G172" s="65" t="s">
        <v>1097</v>
      </c>
    </row>
    <row r="173" spans="1:7" ht="10.5" customHeight="1">
      <c r="A173" s="69" t="s">
        <v>1169</v>
      </c>
      <c r="B173" s="65">
        <v>16.3</v>
      </c>
      <c r="C173" s="65">
        <v>12.5</v>
      </c>
      <c r="D173" s="65">
        <v>1.7</v>
      </c>
      <c r="E173" s="65">
        <v>2.2000000000000002</v>
      </c>
      <c r="F173" s="65" t="s">
        <v>1097</v>
      </c>
      <c r="G173" s="65" t="s">
        <v>1097</v>
      </c>
    </row>
    <row r="174" spans="1:7" ht="10.5" customHeight="1">
      <c r="A174" s="69" t="s">
        <v>1162</v>
      </c>
      <c r="B174" s="65">
        <v>52.7</v>
      </c>
      <c r="C174" s="65">
        <v>42.7</v>
      </c>
      <c r="D174" s="65">
        <v>3.7</v>
      </c>
      <c r="E174" s="65">
        <v>6.3</v>
      </c>
      <c r="F174" s="65" t="s">
        <v>1097</v>
      </c>
      <c r="G174" s="65" t="s">
        <v>1097</v>
      </c>
    </row>
    <row r="175" spans="1:7" ht="10.5" customHeight="1">
      <c r="A175" s="82" t="s">
        <v>1132</v>
      </c>
      <c r="B175" s="65"/>
      <c r="C175" s="65"/>
      <c r="D175" s="65"/>
      <c r="E175" s="65"/>
      <c r="F175" s="65"/>
      <c r="G175" s="65"/>
    </row>
    <row r="176" spans="1:7" ht="10.5" customHeight="1">
      <c r="A176" s="69" t="s">
        <v>1133</v>
      </c>
      <c r="B176" s="65">
        <v>26.1</v>
      </c>
      <c r="C176" s="65" t="s">
        <v>1097</v>
      </c>
      <c r="D176" s="65" t="s">
        <v>1097</v>
      </c>
      <c r="E176" s="65" t="s">
        <v>1097</v>
      </c>
      <c r="F176" s="65">
        <v>19.100000000000001</v>
      </c>
      <c r="G176" s="65">
        <v>6.9</v>
      </c>
    </row>
    <row r="177" spans="1:7" ht="10.5" customHeight="1">
      <c r="A177" s="78"/>
      <c r="B177" s="65"/>
      <c r="C177" s="65"/>
      <c r="D177" s="65"/>
      <c r="E177" s="65"/>
      <c r="F177" s="65"/>
      <c r="G177" s="65"/>
    </row>
    <row r="178" spans="1:7" ht="10.5" customHeight="1">
      <c r="A178" s="81" t="s">
        <v>1170</v>
      </c>
      <c r="B178" s="65"/>
      <c r="C178" s="65"/>
      <c r="D178" s="65"/>
      <c r="E178" s="65"/>
      <c r="F178" s="65"/>
      <c r="G178" s="65"/>
    </row>
    <row r="179" spans="1:7" ht="10.5" customHeight="1">
      <c r="A179" s="69" t="s">
        <v>1159</v>
      </c>
      <c r="B179" s="65">
        <v>9.1</v>
      </c>
      <c r="C179" s="65">
        <v>8.3000000000000007</v>
      </c>
      <c r="D179" s="65">
        <v>0.8</v>
      </c>
      <c r="E179" s="65" t="s">
        <v>1085</v>
      </c>
      <c r="F179" s="65" t="s">
        <v>1097</v>
      </c>
      <c r="G179" s="65" t="s">
        <v>1097</v>
      </c>
    </row>
    <row r="180" spans="1:7" ht="10.5" customHeight="1">
      <c r="A180" s="70" t="s">
        <v>1167</v>
      </c>
      <c r="B180" s="65">
        <v>6.9</v>
      </c>
      <c r="C180" s="65">
        <v>6.2</v>
      </c>
      <c r="D180" s="65">
        <v>0.6</v>
      </c>
      <c r="E180" s="65" t="s">
        <v>1085</v>
      </c>
      <c r="F180" s="65" t="s">
        <v>1097</v>
      </c>
      <c r="G180" s="65" t="s">
        <v>1097</v>
      </c>
    </row>
    <row r="181" spans="1:7" ht="10.5" customHeight="1">
      <c r="A181" s="70" t="s">
        <v>1168</v>
      </c>
      <c r="B181" s="65">
        <v>2.2000000000000002</v>
      </c>
      <c r="C181" s="65">
        <v>2</v>
      </c>
      <c r="D181" s="65">
        <v>0.2</v>
      </c>
      <c r="E181" s="65" t="s">
        <v>1085</v>
      </c>
      <c r="F181" s="65" t="s">
        <v>1097</v>
      </c>
      <c r="G181" s="65" t="s">
        <v>1097</v>
      </c>
    </row>
    <row r="182" spans="1:7" ht="10.5" customHeight="1">
      <c r="A182" s="69" t="s">
        <v>1171</v>
      </c>
      <c r="B182" s="65">
        <v>25.8</v>
      </c>
      <c r="C182" s="65">
        <v>20.9</v>
      </c>
      <c r="D182" s="65">
        <v>2.2000000000000002</v>
      </c>
      <c r="E182" s="65">
        <v>2.7</v>
      </c>
      <c r="F182" s="65" t="s">
        <v>1097</v>
      </c>
      <c r="G182" s="65" t="s">
        <v>1097</v>
      </c>
    </row>
    <row r="183" spans="1:7" ht="10.5" customHeight="1">
      <c r="A183" s="69" t="s">
        <v>1162</v>
      </c>
      <c r="B183" s="65">
        <v>52.7</v>
      </c>
      <c r="C183" s="65">
        <v>42.7</v>
      </c>
      <c r="D183" s="65">
        <v>3.7</v>
      </c>
      <c r="E183" s="65">
        <v>6.3</v>
      </c>
      <c r="F183" s="65" t="s">
        <v>1097</v>
      </c>
      <c r="G183" s="65" t="s">
        <v>1097</v>
      </c>
    </row>
    <row r="184" spans="1:7" ht="10.5" customHeight="1">
      <c r="A184" s="82" t="s">
        <v>1132</v>
      </c>
      <c r="B184" s="65"/>
      <c r="C184" s="65"/>
      <c r="D184" s="65"/>
      <c r="E184" s="65"/>
      <c r="F184" s="65"/>
      <c r="G184" s="65"/>
    </row>
    <row r="185" spans="1:7" ht="10.5" customHeight="1">
      <c r="A185" s="69" t="s">
        <v>1133</v>
      </c>
      <c r="B185" s="65">
        <v>26.1</v>
      </c>
      <c r="C185" s="65" t="s">
        <v>1097</v>
      </c>
      <c r="D185" s="65" t="s">
        <v>1097</v>
      </c>
      <c r="E185" s="65" t="s">
        <v>1097</v>
      </c>
      <c r="F185" s="65">
        <v>19.100000000000001</v>
      </c>
      <c r="G185" s="65">
        <v>6.9</v>
      </c>
    </row>
    <row r="186" spans="1:7" ht="10.5" customHeight="1">
      <c r="A186" s="78"/>
      <c r="B186" s="65"/>
      <c r="C186" s="65"/>
      <c r="D186" s="65"/>
      <c r="E186" s="65"/>
      <c r="F186" s="65"/>
      <c r="G186" s="65"/>
    </row>
    <row r="187" spans="1:7" ht="10.5" customHeight="1">
      <c r="A187" s="79" t="s">
        <v>1172</v>
      </c>
      <c r="B187" s="65"/>
      <c r="C187" s="65"/>
      <c r="D187" s="65"/>
      <c r="E187" s="65"/>
      <c r="F187" s="65"/>
      <c r="G187" s="65"/>
    </row>
    <row r="188" spans="1:7" ht="10.5" customHeight="1">
      <c r="A188" s="79" t="s">
        <v>1158</v>
      </c>
      <c r="B188" s="65"/>
      <c r="C188" s="65"/>
      <c r="D188" s="65"/>
      <c r="E188" s="65"/>
      <c r="F188" s="65"/>
      <c r="G188" s="65"/>
    </row>
    <row r="189" spans="1:7" ht="10.5" customHeight="1">
      <c r="A189" s="68" t="s">
        <v>1159</v>
      </c>
      <c r="B189" s="65">
        <v>29.1</v>
      </c>
      <c r="C189" s="65">
        <v>26.6</v>
      </c>
      <c r="D189" s="65">
        <v>1.7</v>
      </c>
      <c r="E189" s="65">
        <v>0.8</v>
      </c>
      <c r="F189" s="65" t="s">
        <v>1097</v>
      </c>
      <c r="G189" s="65" t="s">
        <v>1097</v>
      </c>
    </row>
    <row r="190" spans="1:7" ht="10.5" customHeight="1">
      <c r="A190" s="68" t="s">
        <v>1160</v>
      </c>
      <c r="B190" s="65">
        <v>58.5</v>
      </c>
      <c r="C190" s="65">
        <v>45.3</v>
      </c>
      <c r="D190" s="65">
        <v>5.0999999999999996</v>
      </c>
      <c r="E190" s="65">
        <v>8.1999999999999993</v>
      </c>
      <c r="F190" s="65" t="s">
        <v>1097</v>
      </c>
      <c r="G190" s="65" t="s">
        <v>1097</v>
      </c>
    </row>
    <row r="191" spans="1:7" ht="10.5" customHeight="1">
      <c r="A191" s="72" t="s">
        <v>1173</v>
      </c>
    </row>
    <row r="192" spans="1:7" ht="10.5" customHeight="1">
      <c r="A192" s="68" t="s">
        <v>1133</v>
      </c>
      <c r="B192" s="65">
        <v>26.1</v>
      </c>
      <c r="C192" s="65" t="s">
        <v>1097</v>
      </c>
      <c r="D192" s="65" t="s">
        <v>1097</v>
      </c>
      <c r="E192" s="65" t="s">
        <v>1097</v>
      </c>
      <c r="F192" s="65">
        <v>19.100000000000001</v>
      </c>
      <c r="G192" s="65">
        <v>6.9</v>
      </c>
    </row>
    <row r="193" spans="1:7" ht="10.5" customHeight="1">
      <c r="A193" s="78"/>
      <c r="B193" s="65"/>
      <c r="C193" s="65"/>
      <c r="D193" s="65"/>
      <c r="E193" s="65"/>
      <c r="F193" s="65"/>
      <c r="G193" s="65"/>
    </row>
    <row r="194" spans="1:7" ht="10.5" customHeight="1">
      <c r="A194" s="81" t="s">
        <v>1174</v>
      </c>
      <c r="B194" s="65"/>
      <c r="C194" s="65"/>
      <c r="D194" s="65"/>
      <c r="E194" s="65"/>
      <c r="F194" s="65"/>
      <c r="G194" s="65"/>
    </row>
    <row r="195" spans="1:7" ht="10.5" customHeight="1">
      <c r="A195" s="69" t="s">
        <v>1159</v>
      </c>
      <c r="B195" s="65">
        <v>2.6</v>
      </c>
      <c r="C195" s="65">
        <v>2.1</v>
      </c>
      <c r="D195" s="65">
        <v>0.3</v>
      </c>
      <c r="E195" s="65">
        <v>0.2</v>
      </c>
      <c r="F195" s="65" t="s">
        <v>1097</v>
      </c>
      <c r="G195" s="65" t="s">
        <v>1097</v>
      </c>
    </row>
    <row r="196" spans="1:7" ht="10.5" customHeight="1">
      <c r="A196" s="69" t="s">
        <v>1160</v>
      </c>
      <c r="B196" s="65">
        <v>26.4</v>
      </c>
      <c r="C196" s="65">
        <v>24.4</v>
      </c>
      <c r="D196" s="65">
        <v>1.4</v>
      </c>
      <c r="E196" s="65">
        <v>0.6</v>
      </c>
      <c r="F196" s="65" t="s">
        <v>1097</v>
      </c>
      <c r="G196" s="65" t="s">
        <v>1097</v>
      </c>
    </row>
    <row r="197" spans="1:7" ht="10.5" customHeight="1">
      <c r="A197" s="69" t="s">
        <v>1175</v>
      </c>
      <c r="B197" s="65">
        <v>58.5</v>
      </c>
      <c r="C197" s="65">
        <v>45.3</v>
      </c>
      <c r="D197" s="65">
        <v>5.0999999999999996</v>
      </c>
      <c r="E197" s="65">
        <v>8.1999999999999993</v>
      </c>
      <c r="F197" s="65" t="s">
        <v>1097</v>
      </c>
      <c r="G197" s="65" t="s">
        <v>1097</v>
      </c>
    </row>
    <row r="198" spans="1:7" ht="10.5" customHeight="1">
      <c r="A198" s="82" t="s">
        <v>1132</v>
      </c>
    </row>
    <row r="199" spans="1:7" ht="10.5" customHeight="1">
      <c r="A199" s="69" t="s">
        <v>1133</v>
      </c>
      <c r="B199" s="65">
        <v>26.1</v>
      </c>
      <c r="C199" s="65" t="s">
        <v>1097</v>
      </c>
      <c r="D199" s="65" t="s">
        <v>1097</v>
      </c>
      <c r="E199" s="65" t="s">
        <v>1097</v>
      </c>
      <c r="F199" s="65">
        <v>19.100000000000001</v>
      </c>
      <c r="G199" s="65">
        <v>6.9</v>
      </c>
    </row>
    <row r="200" spans="1:7" ht="10.5" customHeight="1">
      <c r="A200" s="69"/>
      <c r="B200" s="65"/>
      <c r="C200" s="65"/>
      <c r="D200" s="65"/>
      <c r="E200" s="65"/>
      <c r="F200" s="65"/>
      <c r="G200" s="65"/>
    </row>
    <row r="201" spans="1:7" ht="10.5" customHeight="1">
      <c r="A201" s="81" t="s">
        <v>1176</v>
      </c>
      <c r="B201" s="65"/>
      <c r="C201" s="65"/>
      <c r="D201" s="65"/>
      <c r="E201" s="65"/>
      <c r="F201" s="65"/>
      <c r="G201" s="65"/>
    </row>
    <row r="202" spans="1:7" ht="10.5" customHeight="1">
      <c r="A202" s="69" t="s">
        <v>1146</v>
      </c>
      <c r="B202" s="65">
        <v>2.2000000000000002</v>
      </c>
      <c r="C202" s="65">
        <v>1.8</v>
      </c>
      <c r="D202" s="65">
        <v>0.3</v>
      </c>
      <c r="E202" s="65" t="s">
        <v>1085</v>
      </c>
      <c r="F202" s="65" t="s">
        <v>1097</v>
      </c>
      <c r="G202" s="65" t="s">
        <v>1097</v>
      </c>
    </row>
    <row r="203" spans="1:7" ht="10.5" customHeight="1">
      <c r="A203" s="69" t="s">
        <v>1156</v>
      </c>
      <c r="B203" s="65">
        <v>0.5</v>
      </c>
      <c r="C203" s="65">
        <v>0.3</v>
      </c>
      <c r="D203" s="65" t="s">
        <v>1085</v>
      </c>
      <c r="E203" s="65" t="s">
        <v>1085</v>
      </c>
      <c r="F203" s="65" t="s">
        <v>1097</v>
      </c>
      <c r="G203" s="65" t="s">
        <v>1097</v>
      </c>
    </row>
    <row r="204" spans="1:7" ht="10.5" customHeight="1">
      <c r="A204" s="69" t="s">
        <v>1177</v>
      </c>
      <c r="B204" s="65">
        <v>26.4</v>
      </c>
      <c r="C204" s="65">
        <v>24.4</v>
      </c>
      <c r="D204" s="65">
        <v>1.4</v>
      </c>
      <c r="E204" s="65">
        <v>0.6</v>
      </c>
      <c r="F204" s="65" t="s">
        <v>1097</v>
      </c>
      <c r="G204" s="65" t="s">
        <v>1097</v>
      </c>
    </row>
    <row r="205" spans="1:7" ht="10.5" customHeight="1">
      <c r="A205" s="69" t="s">
        <v>1175</v>
      </c>
      <c r="B205" s="65">
        <v>58.5</v>
      </c>
      <c r="C205" s="65">
        <v>45.3</v>
      </c>
      <c r="D205" s="65">
        <v>5.0999999999999996</v>
      </c>
      <c r="E205" s="65">
        <v>8.1999999999999993</v>
      </c>
      <c r="F205" s="65" t="s">
        <v>1097</v>
      </c>
      <c r="G205" s="65" t="s">
        <v>1097</v>
      </c>
    </row>
    <row r="206" spans="1:7" ht="10.5" customHeight="1">
      <c r="A206" s="82" t="s">
        <v>1132</v>
      </c>
    </row>
    <row r="207" spans="1:7" ht="10.5" customHeight="1">
      <c r="A207" s="69" t="s">
        <v>1133</v>
      </c>
      <c r="B207" s="65">
        <v>26.1</v>
      </c>
      <c r="C207" s="65" t="s">
        <v>1097</v>
      </c>
      <c r="D207" s="65" t="s">
        <v>1097</v>
      </c>
      <c r="E207" s="65" t="s">
        <v>1097</v>
      </c>
      <c r="F207" s="65">
        <v>19.100000000000001</v>
      </c>
      <c r="G207" s="65">
        <v>6.9</v>
      </c>
    </row>
    <row r="208" spans="1:7" ht="10.5" customHeight="1">
      <c r="A208" s="69"/>
      <c r="B208" s="65"/>
      <c r="C208" s="65"/>
      <c r="D208" s="65"/>
      <c r="E208" s="65"/>
      <c r="F208" s="65"/>
      <c r="G208" s="65"/>
    </row>
    <row r="209" spans="1:7" ht="10.5" customHeight="1">
      <c r="A209" s="81" t="s">
        <v>1178</v>
      </c>
      <c r="B209" s="65"/>
      <c r="C209" s="65"/>
      <c r="D209" s="65"/>
      <c r="E209" s="65"/>
      <c r="F209" s="65"/>
      <c r="G209" s="65"/>
    </row>
    <row r="210" spans="1:7" ht="10.5" customHeight="1">
      <c r="A210" s="69" t="s">
        <v>1159</v>
      </c>
      <c r="B210" s="65">
        <v>1.2</v>
      </c>
      <c r="C210" s="65">
        <v>0.9</v>
      </c>
      <c r="D210" s="65">
        <v>0.1</v>
      </c>
      <c r="E210" s="65" t="s">
        <v>1085</v>
      </c>
      <c r="F210" s="65" t="s">
        <v>1097</v>
      </c>
      <c r="G210" s="65" t="s">
        <v>1097</v>
      </c>
    </row>
    <row r="211" spans="1:7" ht="10.5" customHeight="1">
      <c r="A211" s="70" t="s">
        <v>1167</v>
      </c>
      <c r="B211" s="65">
        <v>0.8</v>
      </c>
      <c r="C211" s="65">
        <v>0.6</v>
      </c>
      <c r="D211" s="65" t="s">
        <v>1085</v>
      </c>
      <c r="E211" s="65" t="s">
        <v>1085</v>
      </c>
      <c r="F211" s="65" t="s">
        <v>1097</v>
      </c>
      <c r="G211" s="65" t="s">
        <v>1097</v>
      </c>
    </row>
    <row r="212" spans="1:7" ht="10.5" customHeight="1">
      <c r="A212" s="70" t="s">
        <v>1168</v>
      </c>
      <c r="B212" s="65">
        <v>0.3</v>
      </c>
      <c r="C212" s="65">
        <v>0.3</v>
      </c>
      <c r="D212" s="65" t="s">
        <v>1085</v>
      </c>
      <c r="E212" s="65" t="s">
        <v>1085</v>
      </c>
      <c r="F212" s="65" t="s">
        <v>1097</v>
      </c>
      <c r="G212" s="65" t="s">
        <v>1097</v>
      </c>
    </row>
    <row r="213" spans="1:7" ht="10.5" customHeight="1">
      <c r="A213" s="69" t="s">
        <v>1179</v>
      </c>
      <c r="B213" s="65">
        <v>27.9</v>
      </c>
      <c r="C213" s="65">
        <v>25.6</v>
      </c>
      <c r="D213" s="65">
        <v>1.5</v>
      </c>
      <c r="E213" s="65">
        <v>0.7</v>
      </c>
      <c r="F213" s="65" t="s">
        <v>1097</v>
      </c>
      <c r="G213" s="65" t="s">
        <v>1097</v>
      </c>
    </row>
    <row r="214" spans="1:7" ht="10.5" customHeight="1">
      <c r="A214" s="69" t="s">
        <v>1175</v>
      </c>
      <c r="B214" s="65">
        <v>58.5</v>
      </c>
      <c r="C214" s="65">
        <v>45.3</v>
      </c>
      <c r="D214" s="65">
        <v>5.0999999999999996</v>
      </c>
      <c r="E214" s="65">
        <v>8.1999999999999993</v>
      </c>
      <c r="F214" s="65" t="s">
        <v>1097</v>
      </c>
      <c r="G214" s="65" t="s">
        <v>1097</v>
      </c>
    </row>
    <row r="215" spans="1:7" ht="10.5" customHeight="1">
      <c r="A215" s="82" t="s">
        <v>1132</v>
      </c>
      <c r="B215" s="65"/>
      <c r="C215" s="65"/>
      <c r="D215" s="65"/>
      <c r="E215" s="65"/>
      <c r="F215" s="65"/>
      <c r="G215" s="65"/>
    </row>
    <row r="216" spans="1:7" ht="10.5" customHeight="1">
      <c r="A216" s="69" t="s">
        <v>1133</v>
      </c>
      <c r="B216" s="65">
        <v>26.1</v>
      </c>
      <c r="C216" s="65" t="s">
        <v>1097</v>
      </c>
      <c r="D216" s="65" t="s">
        <v>1097</v>
      </c>
      <c r="E216" s="65" t="s">
        <v>1097</v>
      </c>
      <c r="F216" s="65">
        <v>19.100000000000001</v>
      </c>
      <c r="G216" s="65">
        <v>6.9</v>
      </c>
    </row>
    <row r="217" spans="1:7" ht="10.5" customHeight="1">
      <c r="A217" s="69"/>
      <c r="B217" s="65"/>
      <c r="C217" s="65"/>
      <c r="D217" s="65"/>
      <c r="E217" s="65"/>
      <c r="F217" s="65"/>
      <c r="G217" s="65"/>
    </row>
    <row r="218" spans="1:7" ht="10.5" customHeight="1">
      <c r="A218" s="81" t="s">
        <v>1180</v>
      </c>
      <c r="B218" s="65"/>
      <c r="C218" s="65"/>
      <c r="D218" s="65"/>
      <c r="E218" s="65"/>
      <c r="F218" s="65"/>
      <c r="G218" s="65"/>
    </row>
    <row r="219" spans="1:7" ht="10.5" customHeight="1">
      <c r="A219" s="69" t="s">
        <v>1159</v>
      </c>
      <c r="B219" s="65">
        <v>0.9</v>
      </c>
      <c r="C219" s="65">
        <v>0.7</v>
      </c>
      <c r="D219" s="65" t="s">
        <v>1085</v>
      </c>
      <c r="E219" s="65" t="s">
        <v>1085</v>
      </c>
      <c r="F219" s="65" t="s">
        <v>1097</v>
      </c>
      <c r="G219" s="65" t="s">
        <v>1097</v>
      </c>
    </row>
    <row r="220" spans="1:7" ht="10.5" customHeight="1">
      <c r="A220" s="70" t="s">
        <v>1167</v>
      </c>
      <c r="B220" s="65">
        <v>0.6</v>
      </c>
      <c r="C220" s="65">
        <v>0.5</v>
      </c>
      <c r="D220" s="65" t="s">
        <v>1085</v>
      </c>
      <c r="E220" s="65" t="s">
        <v>1085</v>
      </c>
      <c r="F220" s="65" t="s">
        <v>1097</v>
      </c>
      <c r="G220" s="65" t="s">
        <v>1097</v>
      </c>
    </row>
    <row r="221" spans="1:7" ht="10.5" customHeight="1">
      <c r="A221" s="70" t="s">
        <v>1168</v>
      </c>
      <c r="B221" s="65">
        <v>0.3</v>
      </c>
      <c r="C221" s="65">
        <v>0.2</v>
      </c>
      <c r="D221" s="65" t="s">
        <v>1085</v>
      </c>
      <c r="E221" s="65" t="s">
        <v>1085</v>
      </c>
      <c r="F221" s="65" t="s">
        <v>1097</v>
      </c>
      <c r="G221" s="65" t="s">
        <v>1097</v>
      </c>
    </row>
    <row r="222" spans="1:7" ht="10.5" customHeight="1">
      <c r="A222" s="69" t="s">
        <v>1181</v>
      </c>
      <c r="B222" s="65">
        <v>28.2</v>
      </c>
      <c r="C222" s="65">
        <v>25.8</v>
      </c>
      <c r="D222" s="65">
        <v>1.6</v>
      </c>
      <c r="E222" s="65">
        <v>0.8</v>
      </c>
      <c r="F222" s="65" t="s">
        <v>1097</v>
      </c>
      <c r="G222" s="65" t="s">
        <v>1097</v>
      </c>
    </row>
    <row r="223" spans="1:7" ht="10.5" customHeight="1">
      <c r="A223" s="69" t="s">
        <v>1175</v>
      </c>
      <c r="B223" s="65">
        <v>58.5</v>
      </c>
      <c r="C223" s="65">
        <v>45.3</v>
      </c>
      <c r="D223" s="65">
        <v>5.0999999999999996</v>
      </c>
      <c r="E223" s="65">
        <v>8.1999999999999993</v>
      </c>
      <c r="F223" s="65" t="s">
        <v>1097</v>
      </c>
      <c r="G223" s="65" t="s">
        <v>1097</v>
      </c>
    </row>
    <row r="224" spans="1:7" ht="10.5" customHeight="1">
      <c r="A224" s="82" t="s">
        <v>1132</v>
      </c>
      <c r="B224" s="65"/>
      <c r="C224" s="65"/>
      <c r="D224" s="65"/>
      <c r="E224" s="65"/>
      <c r="F224" s="65"/>
      <c r="G224" s="65"/>
    </row>
    <row r="225" spans="1:7" ht="10.5" customHeight="1">
      <c r="A225" s="69" t="s">
        <v>1133</v>
      </c>
      <c r="B225" s="65">
        <v>26.1</v>
      </c>
      <c r="C225" s="65" t="s">
        <v>1097</v>
      </c>
      <c r="D225" s="65" t="s">
        <v>1097</v>
      </c>
      <c r="E225" s="65" t="s">
        <v>1097</v>
      </c>
      <c r="F225" s="65">
        <v>19.100000000000001</v>
      </c>
      <c r="G225" s="65">
        <v>6.9</v>
      </c>
    </row>
    <row r="226" spans="1:7" ht="10.5" customHeight="1">
      <c r="A226" s="69"/>
      <c r="B226" s="65"/>
      <c r="C226" s="65"/>
      <c r="D226" s="65"/>
      <c r="E226" s="65"/>
      <c r="F226" s="65"/>
      <c r="G226" s="65"/>
    </row>
    <row r="227" spans="1:7" ht="10.5" customHeight="1">
      <c r="A227" s="79" t="s">
        <v>1182</v>
      </c>
      <c r="B227" s="65"/>
      <c r="C227" s="65"/>
      <c r="D227" s="65"/>
      <c r="E227" s="65"/>
      <c r="F227" s="65"/>
      <c r="G227" s="65"/>
    </row>
    <row r="228" spans="1:7" ht="10.5" customHeight="1">
      <c r="A228" s="79" t="s">
        <v>1183</v>
      </c>
      <c r="B228" s="65"/>
      <c r="C228" s="65"/>
      <c r="D228" s="65"/>
      <c r="E228" s="65"/>
      <c r="F228" s="65"/>
      <c r="G228" s="65"/>
    </row>
    <row r="229" spans="1:7" ht="10.5" customHeight="1">
      <c r="A229" s="68" t="s">
        <v>1159</v>
      </c>
      <c r="B229" s="65">
        <v>63</v>
      </c>
      <c r="C229" s="65">
        <v>57.3</v>
      </c>
      <c r="D229" s="65">
        <v>3.7</v>
      </c>
      <c r="E229" s="65" t="s">
        <v>1097</v>
      </c>
      <c r="F229" s="65" t="s">
        <v>1097</v>
      </c>
      <c r="G229" s="65">
        <v>2</v>
      </c>
    </row>
    <row r="230" spans="1:7" ht="10.5" customHeight="1">
      <c r="A230" s="69" t="s">
        <v>1050</v>
      </c>
      <c r="B230" s="65">
        <v>42.8</v>
      </c>
      <c r="C230" s="65">
        <v>39.799999999999997</v>
      </c>
      <c r="D230" s="65">
        <v>2.8</v>
      </c>
      <c r="E230" s="65" t="s">
        <v>1097</v>
      </c>
      <c r="F230" s="65" t="s">
        <v>1097</v>
      </c>
      <c r="G230" s="65" t="s">
        <v>1085</v>
      </c>
    </row>
    <row r="231" spans="1:7" ht="10.5" customHeight="1">
      <c r="A231" s="70" t="s">
        <v>1184</v>
      </c>
      <c r="B231" s="65">
        <v>9.8000000000000007</v>
      </c>
      <c r="C231" s="65">
        <v>8.3000000000000007</v>
      </c>
      <c r="D231" s="65">
        <v>1.4</v>
      </c>
      <c r="E231" s="65" t="s">
        <v>1097</v>
      </c>
      <c r="F231" s="65" t="s">
        <v>1097</v>
      </c>
      <c r="G231" s="65" t="s">
        <v>1085</v>
      </c>
    </row>
    <row r="232" spans="1:7" ht="10.5" customHeight="1">
      <c r="A232" s="70" t="s">
        <v>1185</v>
      </c>
      <c r="B232" s="65">
        <v>28.7</v>
      </c>
      <c r="C232" s="65">
        <v>27.2</v>
      </c>
      <c r="D232" s="65">
        <v>1.4</v>
      </c>
      <c r="E232" s="65" t="s">
        <v>1097</v>
      </c>
      <c r="F232" s="65" t="s">
        <v>1097</v>
      </c>
      <c r="G232" s="65" t="s">
        <v>1085</v>
      </c>
    </row>
    <row r="233" spans="1:7" ht="10.5" customHeight="1">
      <c r="A233" s="70" t="s">
        <v>1186</v>
      </c>
      <c r="B233" s="65">
        <v>4.3</v>
      </c>
      <c r="C233" s="65">
        <v>4.3</v>
      </c>
      <c r="D233" s="65" t="s">
        <v>1085</v>
      </c>
      <c r="E233" s="65" t="s">
        <v>1097</v>
      </c>
      <c r="F233" s="65" t="s">
        <v>1097</v>
      </c>
      <c r="G233" s="65" t="s">
        <v>1085</v>
      </c>
    </row>
    <row r="234" spans="1:7" ht="10.5" customHeight="1">
      <c r="A234" s="69" t="s">
        <v>1049</v>
      </c>
      <c r="B234" s="65">
        <v>15.6</v>
      </c>
      <c r="C234" s="65">
        <v>14</v>
      </c>
      <c r="D234" s="65">
        <v>0.7</v>
      </c>
      <c r="E234" s="65" t="s">
        <v>1097</v>
      </c>
      <c r="F234" s="65" t="s">
        <v>1097</v>
      </c>
      <c r="G234" s="65">
        <v>0.9</v>
      </c>
    </row>
    <row r="235" spans="1:7" ht="10.5" customHeight="1">
      <c r="A235" s="70" t="s">
        <v>1184</v>
      </c>
      <c r="B235" s="65">
        <v>6</v>
      </c>
      <c r="C235" s="65">
        <v>5.2</v>
      </c>
      <c r="D235" s="65">
        <v>0.5</v>
      </c>
      <c r="E235" s="65" t="s">
        <v>1097</v>
      </c>
      <c r="F235" s="65" t="s">
        <v>1097</v>
      </c>
      <c r="G235" s="65">
        <v>0.4</v>
      </c>
    </row>
    <row r="236" spans="1:7" ht="10.5" customHeight="1">
      <c r="A236" s="70" t="s">
        <v>1185</v>
      </c>
      <c r="B236" s="65">
        <v>7.9</v>
      </c>
      <c r="C236" s="65">
        <v>7.4</v>
      </c>
      <c r="D236" s="65">
        <v>0.2</v>
      </c>
      <c r="E236" s="65" t="s">
        <v>1097</v>
      </c>
      <c r="F236" s="65" t="s">
        <v>1097</v>
      </c>
      <c r="G236" s="65">
        <v>0.3</v>
      </c>
    </row>
    <row r="237" spans="1:7" ht="10.5" customHeight="1">
      <c r="A237" s="70" t="s">
        <v>1186</v>
      </c>
      <c r="B237" s="65">
        <v>1.6</v>
      </c>
      <c r="C237" s="65">
        <v>1.4</v>
      </c>
      <c r="D237" s="65" t="s">
        <v>1085</v>
      </c>
      <c r="E237" s="65" t="s">
        <v>1097</v>
      </c>
      <c r="F237" s="65" t="s">
        <v>1097</v>
      </c>
      <c r="G237" s="65">
        <v>0.2</v>
      </c>
    </row>
    <row r="238" spans="1:7" ht="10.5" customHeight="1">
      <c r="A238" s="69" t="s">
        <v>1187</v>
      </c>
      <c r="B238" s="65">
        <v>4.5999999999999996</v>
      </c>
      <c r="C238" s="65">
        <v>3.5</v>
      </c>
      <c r="D238" s="65">
        <v>0.2</v>
      </c>
      <c r="E238" s="65" t="s">
        <v>1097</v>
      </c>
      <c r="F238" s="65" t="s">
        <v>1097</v>
      </c>
      <c r="G238" s="65">
        <v>1</v>
      </c>
    </row>
    <row r="239" spans="1:7" ht="10.5" customHeight="1">
      <c r="A239" s="68" t="s">
        <v>1160</v>
      </c>
      <c r="B239" s="65">
        <v>22.5</v>
      </c>
      <c r="C239" s="65">
        <v>14.6</v>
      </c>
      <c r="D239" s="65">
        <v>3</v>
      </c>
      <c r="E239" s="65" t="s">
        <v>1097</v>
      </c>
      <c r="F239" s="65" t="s">
        <v>1097</v>
      </c>
      <c r="G239" s="65">
        <v>4.9000000000000004</v>
      </c>
    </row>
    <row r="240" spans="1:7" ht="10.5" customHeight="1">
      <c r="A240" s="68" t="s">
        <v>1188</v>
      </c>
      <c r="B240" s="65">
        <v>28.1</v>
      </c>
      <c r="C240" s="65" t="s">
        <v>1097</v>
      </c>
      <c r="D240" s="65" t="s">
        <v>1097</v>
      </c>
      <c r="E240" s="65">
        <v>9</v>
      </c>
      <c r="F240" s="65">
        <v>19.100000000000001</v>
      </c>
      <c r="G240" s="65" t="s">
        <v>1097</v>
      </c>
    </row>
    <row r="241" spans="1:7" ht="10.5" customHeight="1">
      <c r="A241" s="83"/>
      <c r="B241" s="65"/>
      <c r="C241" s="65"/>
      <c r="D241" s="65"/>
      <c r="E241" s="65"/>
      <c r="F241" s="65"/>
      <c r="G241" s="65"/>
    </row>
    <row r="242" spans="1:7" ht="10.5" customHeight="1">
      <c r="A242" s="84" t="s">
        <v>1189</v>
      </c>
      <c r="B242" s="65"/>
      <c r="C242" s="65"/>
      <c r="D242" s="65"/>
      <c r="E242" s="65"/>
      <c r="F242" s="65"/>
      <c r="G242" s="65"/>
    </row>
    <row r="243" spans="1:7" ht="10.5" customHeight="1">
      <c r="A243" s="68" t="s">
        <v>1159</v>
      </c>
      <c r="B243" s="65">
        <v>50.2</v>
      </c>
      <c r="C243" s="65">
        <v>36.799999999999997</v>
      </c>
      <c r="D243" s="65">
        <v>2.2999999999999998</v>
      </c>
      <c r="E243" s="65">
        <v>3.3</v>
      </c>
      <c r="F243" s="65">
        <v>4.7</v>
      </c>
      <c r="G243" s="65">
        <v>3.1</v>
      </c>
    </row>
    <row r="244" spans="1:7" ht="10.5" customHeight="1">
      <c r="A244" s="68" t="s">
        <v>1160</v>
      </c>
      <c r="B244" s="65">
        <v>63.4</v>
      </c>
      <c r="C244" s="65">
        <v>35.1</v>
      </c>
      <c r="D244" s="65">
        <v>4.4000000000000004</v>
      </c>
      <c r="E244" s="65">
        <v>5.7</v>
      </c>
      <c r="F244" s="65">
        <v>14.4</v>
      </c>
      <c r="G244" s="65">
        <v>3.8</v>
      </c>
    </row>
    <row r="245" spans="1:7" ht="10.5" customHeight="1">
      <c r="A245" s="85"/>
      <c r="B245" s="65"/>
      <c r="C245" s="65"/>
      <c r="D245" s="65"/>
      <c r="E245" s="65"/>
      <c r="F245" s="65"/>
      <c r="G245" s="65"/>
    </row>
    <row r="246" spans="1:7" ht="10.5" customHeight="1">
      <c r="A246" s="84" t="s">
        <v>1190</v>
      </c>
      <c r="B246" s="65"/>
      <c r="C246" s="65"/>
      <c r="D246" s="65"/>
      <c r="E246" s="65"/>
      <c r="F246" s="65"/>
      <c r="G246" s="65"/>
    </row>
    <row r="247" spans="1:7" ht="10.5" customHeight="1">
      <c r="A247" s="68" t="s">
        <v>1191</v>
      </c>
      <c r="B247" s="65">
        <v>40.6</v>
      </c>
      <c r="C247" s="65">
        <v>27.7</v>
      </c>
      <c r="D247" s="65">
        <v>2.1</v>
      </c>
      <c r="E247" s="65">
        <v>2.4</v>
      </c>
      <c r="F247" s="65">
        <v>6.7</v>
      </c>
      <c r="G247" s="65">
        <v>1.7</v>
      </c>
    </row>
    <row r="248" spans="1:7" ht="10.5" customHeight="1">
      <c r="A248" s="68" t="s">
        <v>1192</v>
      </c>
      <c r="B248" s="65">
        <v>49.2</v>
      </c>
      <c r="C248" s="65">
        <v>31.4</v>
      </c>
      <c r="D248" s="65">
        <v>3</v>
      </c>
      <c r="E248" s="65">
        <v>3.7</v>
      </c>
      <c r="F248" s="65">
        <v>8.3000000000000007</v>
      </c>
      <c r="G248" s="65">
        <v>2.9</v>
      </c>
    </row>
    <row r="249" spans="1:7" ht="10.5" customHeight="1">
      <c r="A249" s="68" t="s">
        <v>1193</v>
      </c>
      <c r="B249" s="65">
        <v>22.8</v>
      </c>
      <c r="C249" s="65">
        <v>12.2</v>
      </c>
      <c r="D249" s="65">
        <v>1.6</v>
      </c>
      <c r="E249" s="65">
        <v>2.8</v>
      </c>
      <c r="F249" s="65">
        <v>3.8</v>
      </c>
      <c r="G249" s="65">
        <v>2.2999999999999998</v>
      </c>
    </row>
    <row r="250" spans="1:7" ht="10.5" customHeight="1">
      <c r="A250" s="68" t="s">
        <v>1194</v>
      </c>
      <c r="B250" s="65">
        <v>1</v>
      </c>
      <c r="C250" s="65">
        <v>0.5</v>
      </c>
      <c r="D250" s="65" t="s">
        <v>1085</v>
      </c>
      <c r="E250" s="65">
        <v>0.1</v>
      </c>
      <c r="F250" s="65">
        <v>0.3</v>
      </c>
      <c r="G250" s="65" t="s">
        <v>1085</v>
      </c>
    </row>
    <row r="251" spans="1:7" ht="10.5" customHeight="1">
      <c r="A251" s="85"/>
      <c r="B251" s="65"/>
      <c r="C251" s="65"/>
      <c r="D251" s="65"/>
      <c r="E251" s="65"/>
      <c r="F251" s="65"/>
      <c r="G251" s="65"/>
    </row>
    <row r="252" spans="1:7" ht="10.5" customHeight="1">
      <c r="A252" s="84" t="s">
        <v>1195</v>
      </c>
      <c r="B252" s="65"/>
      <c r="C252" s="65"/>
      <c r="D252" s="65"/>
      <c r="E252" s="65"/>
      <c r="F252" s="65"/>
      <c r="G252" s="65"/>
    </row>
    <row r="253" spans="1:7" ht="10.5" customHeight="1">
      <c r="A253" s="68" t="s">
        <v>1159</v>
      </c>
      <c r="B253" s="65">
        <v>25.5</v>
      </c>
      <c r="C253" s="65">
        <v>22.2</v>
      </c>
      <c r="D253" s="65">
        <v>1</v>
      </c>
      <c r="E253" s="65">
        <v>0.7</v>
      </c>
      <c r="F253" s="65">
        <v>0.5</v>
      </c>
      <c r="G253" s="65">
        <v>1.1000000000000001</v>
      </c>
    </row>
    <row r="254" spans="1:7" ht="10.5" customHeight="1">
      <c r="A254" s="68" t="s">
        <v>1160</v>
      </c>
      <c r="B254" s="65">
        <v>88.1</v>
      </c>
      <c r="C254" s="65">
        <v>49.6</v>
      </c>
      <c r="D254" s="65">
        <v>5.7</v>
      </c>
      <c r="E254" s="65">
        <v>8.3000000000000007</v>
      </c>
      <c r="F254" s="65">
        <v>18.600000000000001</v>
      </c>
      <c r="G254" s="65">
        <v>5.8</v>
      </c>
    </row>
    <row r="255" spans="1:7" ht="10.5" customHeight="1">
      <c r="A255" s="85"/>
      <c r="B255" s="65"/>
      <c r="C255" s="65"/>
      <c r="D255" s="65"/>
      <c r="E255" s="65"/>
      <c r="F255" s="65"/>
      <c r="G255" s="65"/>
    </row>
    <row r="256" spans="1:7" ht="10.5" customHeight="1">
      <c r="A256" s="84" t="s">
        <v>1196</v>
      </c>
      <c r="B256" s="65"/>
      <c r="C256" s="65"/>
      <c r="D256" s="65"/>
      <c r="E256" s="65"/>
      <c r="F256" s="65"/>
      <c r="G256" s="65"/>
    </row>
    <row r="257" spans="1:7" ht="10.5" customHeight="1">
      <c r="A257" s="68" t="s">
        <v>1197</v>
      </c>
      <c r="B257" s="65">
        <v>60.1</v>
      </c>
      <c r="C257" s="65">
        <v>39.9</v>
      </c>
      <c r="D257" s="65">
        <v>3.3</v>
      </c>
      <c r="E257" s="65">
        <v>3.6</v>
      </c>
      <c r="F257" s="65">
        <v>10.199999999999999</v>
      </c>
      <c r="G257" s="65">
        <v>3.1</v>
      </c>
    </row>
    <row r="258" spans="1:7" ht="10.5" customHeight="1">
      <c r="A258" s="68" t="s">
        <v>1198</v>
      </c>
      <c r="B258" s="65">
        <v>36</v>
      </c>
      <c r="C258" s="65">
        <v>22.7</v>
      </c>
      <c r="D258" s="65">
        <v>2.2000000000000002</v>
      </c>
      <c r="E258" s="65">
        <v>3.2</v>
      </c>
      <c r="F258" s="65">
        <v>5.7</v>
      </c>
      <c r="G258" s="65">
        <v>2.2999999999999998</v>
      </c>
    </row>
    <row r="259" spans="1:7" ht="10.5" customHeight="1">
      <c r="A259" s="68" t="s">
        <v>1199</v>
      </c>
      <c r="B259" s="65">
        <v>9.1</v>
      </c>
      <c r="C259" s="65">
        <v>5.0999999999999996</v>
      </c>
      <c r="D259" s="65">
        <v>0.6</v>
      </c>
      <c r="E259" s="65">
        <v>1</v>
      </c>
      <c r="F259" s="65">
        <v>1.7</v>
      </c>
      <c r="G259" s="65">
        <v>0.7</v>
      </c>
    </row>
    <row r="260" spans="1:7" ht="10.5" customHeight="1">
      <c r="A260" s="68" t="s">
        <v>1200</v>
      </c>
      <c r="B260" s="65">
        <v>8.4</v>
      </c>
      <c r="C260" s="65">
        <v>4.2</v>
      </c>
      <c r="D260" s="65">
        <v>0.7</v>
      </c>
      <c r="E260" s="65">
        <v>1.2</v>
      </c>
      <c r="F260" s="65">
        <v>1.5</v>
      </c>
      <c r="G260" s="65">
        <v>0.8</v>
      </c>
    </row>
    <row r="261" spans="1:7" ht="10.5" customHeight="1">
      <c r="B261" s="65"/>
      <c r="C261" s="65"/>
      <c r="D261" s="65"/>
      <c r="E261" s="65"/>
      <c r="F261" s="65"/>
      <c r="G261" s="65"/>
    </row>
    <row r="262" spans="1:7" ht="10.5" customHeight="1">
      <c r="A262" s="84" t="s">
        <v>1201</v>
      </c>
      <c r="B262" s="65"/>
      <c r="C262" s="65"/>
      <c r="D262" s="65"/>
      <c r="E262" s="65"/>
      <c r="F262" s="65"/>
      <c r="G262" s="65"/>
    </row>
    <row r="263" spans="1:7" ht="10.5" customHeight="1">
      <c r="A263" s="84" t="s">
        <v>1202</v>
      </c>
      <c r="B263" s="65"/>
      <c r="C263" s="65"/>
      <c r="D263" s="65"/>
      <c r="E263" s="65"/>
      <c r="F263" s="65"/>
      <c r="G263" s="65"/>
    </row>
    <row r="264" spans="1:7" ht="10.5" customHeight="1">
      <c r="A264" s="68" t="s">
        <v>1159</v>
      </c>
      <c r="B264" s="65">
        <v>40.799999999999997</v>
      </c>
      <c r="C264" s="65">
        <v>32.200000000000003</v>
      </c>
      <c r="D264" s="65">
        <v>2.1</v>
      </c>
      <c r="E264" s="65">
        <v>1.6</v>
      </c>
      <c r="F264" s="65">
        <v>2.4</v>
      </c>
      <c r="G264" s="65">
        <v>2.4</v>
      </c>
    </row>
    <row r="265" spans="1:7" ht="10.5" customHeight="1">
      <c r="A265" s="68" t="s">
        <v>1160</v>
      </c>
      <c r="B265" s="65">
        <v>72.900000000000006</v>
      </c>
      <c r="C265" s="65">
        <v>39.6</v>
      </c>
      <c r="D265" s="65">
        <v>4.5999999999999996</v>
      </c>
      <c r="E265" s="65">
        <v>7.4</v>
      </c>
      <c r="F265" s="65">
        <v>16.7</v>
      </c>
      <c r="G265" s="65">
        <v>4.5</v>
      </c>
    </row>
    <row r="266" spans="1:7" ht="10.5" customHeight="1">
      <c r="B266" s="65"/>
      <c r="C266" s="65"/>
      <c r="D266" s="65"/>
      <c r="E266" s="65"/>
      <c r="F266" s="65"/>
      <c r="G266" s="65"/>
    </row>
    <row r="267" spans="1:7" ht="10.5" customHeight="1">
      <c r="A267" s="84" t="s">
        <v>1203</v>
      </c>
      <c r="B267" s="65"/>
      <c r="C267" s="65"/>
      <c r="D267" s="65"/>
      <c r="E267" s="65"/>
      <c r="F267" s="65"/>
      <c r="G267" s="65"/>
    </row>
    <row r="268" spans="1:7" ht="10.5" customHeight="1">
      <c r="A268" s="68" t="s">
        <v>1159</v>
      </c>
      <c r="B268" s="65">
        <v>30.7</v>
      </c>
      <c r="C268" s="65">
        <v>24.8</v>
      </c>
      <c r="D268" s="65">
        <v>2</v>
      </c>
      <c r="E268" s="65">
        <v>1.3</v>
      </c>
      <c r="F268" s="65">
        <v>2.6</v>
      </c>
      <c r="G268" s="65" t="s">
        <v>1097</v>
      </c>
    </row>
    <row r="269" spans="1:7" ht="10.5" customHeight="1">
      <c r="A269" s="68" t="s">
        <v>1160</v>
      </c>
      <c r="B269" s="65">
        <v>76</v>
      </c>
      <c r="C269" s="65">
        <v>47</v>
      </c>
      <c r="D269" s="65">
        <v>4.7</v>
      </c>
      <c r="E269" s="65">
        <v>7.8</v>
      </c>
      <c r="F269" s="65">
        <v>16.5</v>
      </c>
      <c r="G269" s="65" t="s">
        <v>1097</v>
      </c>
    </row>
    <row r="270" spans="1:7" ht="10.5" customHeight="1">
      <c r="A270" s="68" t="s">
        <v>1204</v>
      </c>
      <c r="B270" s="65">
        <v>6.9</v>
      </c>
      <c r="C270" s="65" t="s">
        <v>1097</v>
      </c>
      <c r="D270" s="65" t="s">
        <v>1097</v>
      </c>
      <c r="E270" s="65" t="s">
        <v>1097</v>
      </c>
      <c r="F270" s="65" t="s">
        <v>1097</v>
      </c>
      <c r="G270" s="65">
        <v>6.9</v>
      </c>
    </row>
    <row r="271" spans="1:7" ht="10.5" customHeight="1">
      <c r="A271" s="69"/>
      <c r="B271" s="65"/>
      <c r="C271" s="65"/>
      <c r="D271" s="65"/>
      <c r="E271" s="65"/>
      <c r="F271" s="65"/>
      <c r="G271" s="65"/>
    </row>
    <row r="272" spans="1:7" ht="10.5" customHeight="1">
      <c r="A272" s="86" t="s">
        <v>1205</v>
      </c>
      <c r="B272" s="65"/>
      <c r="C272" s="65"/>
      <c r="D272" s="65"/>
      <c r="E272" s="65"/>
      <c r="F272" s="65"/>
      <c r="G272" s="65"/>
    </row>
    <row r="273" spans="1:7" ht="10.5" customHeight="1">
      <c r="A273" s="86" t="s">
        <v>1206</v>
      </c>
      <c r="B273" s="65"/>
      <c r="C273" s="65"/>
      <c r="D273" s="65"/>
      <c r="E273" s="65"/>
      <c r="F273" s="65"/>
      <c r="G273" s="65"/>
    </row>
    <row r="274" spans="1:7" ht="10.5" customHeight="1">
      <c r="A274" s="69" t="s">
        <v>1159</v>
      </c>
      <c r="B274" s="65">
        <v>18</v>
      </c>
      <c r="C274" s="65">
        <v>15.7</v>
      </c>
      <c r="D274" s="65">
        <v>1.1000000000000001</v>
      </c>
      <c r="E274" s="65">
        <v>0.3</v>
      </c>
      <c r="F274" s="65">
        <v>0.8</v>
      </c>
      <c r="G274" s="65" t="s">
        <v>1097</v>
      </c>
    </row>
    <row r="275" spans="1:7" ht="10.5" customHeight="1">
      <c r="A275" s="69" t="s">
        <v>1160</v>
      </c>
      <c r="B275" s="65">
        <v>12.7</v>
      </c>
      <c r="C275" s="65">
        <v>9.1</v>
      </c>
      <c r="D275" s="65">
        <v>0.9</v>
      </c>
      <c r="E275" s="65">
        <v>1</v>
      </c>
      <c r="F275" s="65">
        <v>1.8</v>
      </c>
      <c r="G275" s="65" t="s">
        <v>1097</v>
      </c>
    </row>
    <row r="276" spans="1:7" ht="10.5" customHeight="1">
      <c r="A276" s="85"/>
      <c r="B276" s="65"/>
      <c r="C276" s="65"/>
      <c r="D276" s="65"/>
      <c r="E276" s="65"/>
      <c r="F276" s="65"/>
      <c r="G276" s="65"/>
    </row>
    <row r="277" spans="1:7" ht="10.5" customHeight="1">
      <c r="A277" s="84" t="s">
        <v>1207</v>
      </c>
      <c r="B277" s="65"/>
      <c r="C277" s="65"/>
      <c r="D277" s="65"/>
      <c r="E277" s="65"/>
      <c r="F277" s="65"/>
      <c r="G277" s="65"/>
    </row>
    <row r="278" spans="1:7" ht="10.5" customHeight="1">
      <c r="A278" s="68" t="s">
        <v>1208</v>
      </c>
      <c r="B278" s="65">
        <v>47.2</v>
      </c>
      <c r="C278" s="65">
        <v>25.4</v>
      </c>
      <c r="D278" s="65">
        <v>2.6</v>
      </c>
      <c r="E278" s="65">
        <v>5</v>
      </c>
      <c r="F278" s="65">
        <v>9.9</v>
      </c>
      <c r="G278" s="65">
        <v>4.3</v>
      </c>
    </row>
    <row r="279" spans="1:7" ht="10.5" customHeight="1">
      <c r="A279" s="68" t="s">
        <v>1209</v>
      </c>
      <c r="B279" s="65">
        <v>64.099999999999994</v>
      </c>
      <c r="C279" s="65">
        <v>44.7</v>
      </c>
      <c r="D279" s="65">
        <v>4</v>
      </c>
      <c r="E279" s="65">
        <v>4</v>
      </c>
      <c r="F279" s="65">
        <v>8.9</v>
      </c>
      <c r="G279" s="65">
        <v>2.6</v>
      </c>
    </row>
    <row r="280" spans="1:7" ht="10.5" customHeight="1">
      <c r="A280" s="68" t="s">
        <v>1210</v>
      </c>
      <c r="B280" s="65">
        <v>1.6</v>
      </c>
      <c r="C280" s="65">
        <v>1.3</v>
      </c>
      <c r="D280" s="65">
        <v>0.1</v>
      </c>
      <c r="E280" s="65" t="s">
        <v>1085</v>
      </c>
      <c r="F280" s="65">
        <v>0.2</v>
      </c>
      <c r="G280" s="65" t="s">
        <v>1085</v>
      </c>
    </row>
    <row r="281" spans="1:7" ht="10.5" customHeight="1">
      <c r="A281" s="70"/>
      <c r="B281" s="65"/>
      <c r="C281" s="65"/>
      <c r="D281" s="65"/>
      <c r="E281" s="65"/>
      <c r="F281" s="65"/>
      <c r="G281" s="65"/>
    </row>
    <row r="282" spans="1:7" ht="10.5" customHeight="1">
      <c r="A282" s="80" t="s">
        <v>1211</v>
      </c>
      <c r="B282" s="65"/>
      <c r="C282" s="65"/>
      <c r="D282" s="65"/>
      <c r="E282" s="65"/>
      <c r="F282" s="65"/>
      <c r="G282" s="65"/>
    </row>
    <row r="283" spans="1:7" ht="10.5" customHeight="1">
      <c r="A283" s="68" t="s">
        <v>1167</v>
      </c>
      <c r="B283" s="65">
        <v>16.8</v>
      </c>
      <c r="C283" s="65">
        <v>13.5</v>
      </c>
      <c r="D283" s="65">
        <v>0.9</v>
      </c>
      <c r="E283" s="65">
        <v>1</v>
      </c>
      <c r="F283" s="65">
        <v>1</v>
      </c>
      <c r="G283" s="65">
        <v>0.4</v>
      </c>
    </row>
    <row r="284" spans="1:7" ht="10.5" customHeight="1">
      <c r="A284" s="68" t="s">
        <v>1212</v>
      </c>
      <c r="B284" s="65">
        <v>18</v>
      </c>
      <c r="C284" s="65">
        <v>14.2</v>
      </c>
      <c r="D284" s="65">
        <v>0.9</v>
      </c>
      <c r="E284" s="65">
        <v>1</v>
      </c>
      <c r="F284" s="65">
        <v>0.8</v>
      </c>
      <c r="G284" s="65">
        <v>1.1000000000000001</v>
      </c>
    </row>
    <row r="285" spans="1:7" ht="10.5" customHeight="1">
      <c r="A285" s="68" t="s">
        <v>1153</v>
      </c>
      <c r="B285" s="65">
        <v>78.099999999999994</v>
      </c>
      <c r="C285" s="65">
        <v>43.6</v>
      </c>
      <c r="D285" s="65">
        <v>4.9000000000000004</v>
      </c>
      <c r="E285" s="65">
        <v>7</v>
      </c>
      <c r="F285" s="65">
        <v>17.2</v>
      </c>
      <c r="G285" s="65">
        <v>5.4</v>
      </c>
    </row>
    <row r="286" spans="1:7" ht="10.5" customHeight="1">
      <c r="A286" s="83"/>
      <c r="B286" s="65"/>
      <c r="C286" s="65"/>
      <c r="D286" s="65"/>
      <c r="E286" s="65"/>
      <c r="F286" s="65"/>
      <c r="G286" s="65"/>
    </row>
    <row r="287" spans="1:7" ht="10.5" customHeight="1">
      <c r="A287" s="80" t="s">
        <v>1213</v>
      </c>
      <c r="B287" s="65"/>
      <c r="C287" s="65"/>
      <c r="D287" s="65"/>
      <c r="E287" s="65"/>
      <c r="F287" s="65"/>
      <c r="G287" s="65"/>
    </row>
    <row r="288" spans="1:7" ht="10.5" customHeight="1">
      <c r="A288" s="68" t="s">
        <v>1159</v>
      </c>
      <c r="B288" s="65">
        <v>68.099999999999994</v>
      </c>
      <c r="C288" s="65">
        <v>47</v>
      </c>
      <c r="D288" s="65">
        <v>3.9</v>
      </c>
      <c r="E288" s="65">
        <v>4.3</v>
      </c>
      <c r="F288" s="65">
        <v>9.1999999999999993</v>
      </c>
      <c r="G288" s="65">
        <v>3.7</v>
      </c>
    </row>
    <row r="289" spans="1:9" ht="10.5" customHeight="1">
      <c r="A289" s="68" t="s">
        <v>1160</v>
      </c>
      <c r="B289" s="65">
        <v>44.7</v>
      </c>
      <c r="C289" s="65">
        <v>24.4</v>
      </c>
      <c r="D289" s="65">
        <v>2.8</v>
      </c>
      <c r="E289" s="65">
        <v>4.5999999999999996</v>
      </c>
      <c r="F289" s="65">
        <v>9.8000000000000007</v>
      </c>
      <c r="G289" s="65">
        <v>3.2</v>
      </c>
    </row>
    <row r="290" spans="1:9" ht="10.5" customHeight="1">
      <c r="A290" s="68" t="s">
        <v>1214</v>
      </c>
      <c r="B290" s="65">
        <v>0.8</v>
      </c>
      <c r="C290" s="65">
        <v>0.4</v>
      </c>
      <c r="D290" s="65" t="s">
        <v>1085</v>
      </c>
      <c r="E290" s="65">
        <v>0.1</v>
      </c>
      <c r="F290" s="65">
        <v>0.2</v>
      </c>
      <c r="G290" s="65" t="s">
        <v>1085</v>
      </c>
    </row>
    <row r="291" spans="1:9" ht="10.5" customHeight="1">
      <c r="A291" s="83"/>
      <c r="B291" s="65"/>
      <c r="C291" s="65"/>
      <c r="D291" s="65"/>
      <c r="E291" s="65"/>
      <c r="F291" s="65"/>
      <c r="G291" s="65"/>
    </row>
    <row r="292" spans="1:9" ht="10.5" customHeight="1">
      <c r="A292" s="84" t="s">
        <v>1215</v>
      </c>
      <c r="B292" s="65"/>
      <c r="C292" s="65"/>
      <c r="D292" s="65"/>
      <c r="E292" s="65"/>
      <c r="F292" s="65"/>
      <c r="G292" s="65"/>
    </row>
    <row r="293" spans="1:9" ht="10.5" customHeight="1">
      <c r="A293" s="68" t="s">
        <v>1159</v>
      </c>
      <c r="B293" s="65">
        <v>4.5999999999999996</v>
      </c>
      <c r="C293" s="65">
        <v>3.6</v>
      </c>
      <c r="D293" s="65">
        <v>0.3</v>
      </c>
      <c r="E293" s="65">
        <v>0.1</v>
      </c>
      <c r="F293" s="65">
        <v>0.4</v>
      </c>
      <c r="G293" s="65">
        <v>0.2</v>
      </c>
    </row>
    <row r="294" spans="1:9" ht="10.5" customHeight="1">
      <c r="A294" s="68" t="s">
        <v>1160</v>
      </c>
      <c r="B294" s="65">
        <v>109</v>
      </c>
      <c r="C294" s="65">
        <v>68.2</v>
      </c>
      <c r="D294" s="65">
        <v>6.5</v>
      </c>
      <c r="E294" s="65">
        <v>8.9</v>
      </c>
      <c r="F294" s="65">
        <v>18.7</v>
      </c>
      <c r="G294" s="65">
        <v>6.7</v>
      </c>
    </row>
    <row r="295" spans="1:9" ht="10.5" customHeight="1">
      <c r="A295" s="83"/>
      <c r="B295" s="65"/>
      <c r="C295" s="65"/>
      <c r="D295" s="65"/>
      <c r="E295" s="65"/>
      <c r="F295" s="65"/>
      <c r="G295" s="65"/>
    </row>
    <row r="296" spans="1:9" ht="10.5" customHeight="1">
      <c r="A296" s="84" t="s">
        <v>1216</v>
      </c>
      <c r="B296" s="65"/>
      <c r="C296" s="65"/>
      <c r="D296" s="65"/>
      <c r="E296" s="65"/>
      <c r="F296" s="65"/>
      <c r="G296" s="65"/>
    </row>
    <row r="297" spans="1:9" ht="10.5" customHeight="1">
      <c r="A297" s="84" t="s">
        <v>1217</v>
      </c>
      <c r="B297" s="65"/>
      <c r="C297" s="65"/>
      <c r="D297" s="65"/>
      <c r="E297" s="65"/>
      <c r="F297" s="65"/>
      <c r="G297" s="65"/>
    </row>
    <row r="298" spans="1:9" ht="10.5" customHeight="1">
      <c r="A298" s="68" t="s">
        <v>1159</v>
      </c>
      <c r="B298" s="65">
        <v>49.6</v>
      </c>
      <c r="C298" s="65">
        <v>41.1</v>
      </c>
      <c r="D298" s="65">
        <v>2.8</v>
      </c>
      <c r="E298" s="65">
        <v>1.4</v>
      </c>
      <c r="F298" s="65">
        <v>1.5</v>
      </c>
      <c r="G298" s="65">
        <v>2.7</v>
      </c>
    </row>
    <row r="299" spans="1:9" ht="10.5" customHeight="1">
      <c r="A299" s="68" t="s">
        <v>1160</v>
      </c>
      <c r="B299" s="65">
        <v>52.3</v>
      </c>
      <c r="C299" s="65">
        <v>27.7</v>
      </c>
      <c r="D299" s="65">
        <v>3.2</v>
      </c>
      <c r="E299" s="65">
        <v>5.4</v>
      </c>
      <c r="F299" s="65">
        <v>12.4</v>
      </c>
      <c r="G299" s="65">
        <v>3.7</v>
      </c>
    </row>
    <row r="300" spans="1:9" ht="10.5" customHeight="1">
      <c r="A300" s="68" t="s">
        <v>1214</v>
      </c>
      <c r="B300" s="65">
        <v>0.5</v>
      </c>
      <c r="C300" s="65">
        <v>0.3</v>
      </c>
      <c r="D300" s="65" t="s">
        <v>1085</v>
      </c>
      <c r="E300" s="65" t="s">
        <v>1085</v>
      </c>
      <c r="F300" s="65">
        <v>0.1</v>
      </c>
      <c r="G300" s="65" t="s">
        <v>1085</v>
      </c>
    </row>
    <row r="301" spans="1:9" ht="10.5" customHeight="1">
      <c r="A301" s="68" t="s">
        <v>1218</v>
      </c>
      <c r="B301" s="65">
        <v>11.2</v>
      </c>
      <c r="C301" s="65">
        <v>2.7</v>
      </c>
      <c r="D301" s="65">
        <v>0.7</v>
      </c>
      <c r="E301" s="65">
        <v>2.2000000000000002</v>
      </c>
      <c r="F301" s="65">
        <v>5</v>
      </c>
      <c r="G301" s="65">
        <v>0.6</v>
      </c>
    </row>
    <row r="302" spans="1:9" ht="10.5" customHeight="1">
      <c r="A302" s="87"/>
      <c r="B302" s="88"/>
      <c r="C302" s="88"/>
      <c r="D302" s="88"/>
      <c r="E302" s="88"/>
      <c r="F302" s="88"/>
      <c r="G302" s="88"/>
    </row>
    <row r="303" spans="1:9" ht="10.5" customHeight="1">
      <c r="B303" s="65"/>
      <c r="C303" s="65"/>
      <c r="D303" s="65"/>
      <c r="E303" s="65"/>
      <c r="F303" s="65"/>
      <c r="G303" s="65"/>
    </row>
    <row r="304" spans="1:9" ht="10.5" customHeight="1">
      <c r="A304" s="162" t="s">
        <v>1219</v>
      </c>
      <c r="B304" s="162"/>
      <c r="C304" s="162"/>
      <c r="D304" s="162"/>
      <c r="E304" s="162"/>
      <c r="F304" s="162"/>
      <c r="G304" s="162"/>
      <c r="H304" s="89"/>
      <c r="I304" s="89"/>
    </row>
    <row r="305" spans="1:9" ht="10.5" customHeight="1">
      <c r="A305" s="162"/>
      <c r="B305" s="162"/>
      <c r="C305" s="162"/>
      <c r="D305" s="162"/>
      <c r="E305" s="162"/>
      <c r="F305" s="162"/>
      <c r="G305" s="162"/>
      <c r="H305" s="89"/>
      <c r="I305" s="89"/>
    </row>
    <row r="306" spans="1:9" ht="10.5" customHeight="1">
      <c r="A306" s="162"/>
      <c r="B306" s="162"/>
      <c r="C306" s="162"/>
      <c r="D306" s="162"/>
      <c r="E306" s="162"/>
      <c r="F306" s="162"/>
      <c r="G306" s="162"/>
      <c r="H306" s="89"/>
      <c r="I306" s="89"/>
    </row>
    <row r="307" spans="1:9" ht="10.5" customHeight="1">
      <c r="A307" s="162"/>
      <c r="B307" s="162"/>
      <c r="C307" s="162"/>
      <c r="D307" s="162"/>
      <c r="E307" s="162"/>
      <c r="F307" s="162"/>
      <c r="G307" s="162"/>
      <c r="H307" s="89"/>
      <c r="I307" s="89"/>
    </row>
    <row r="308" spans="1:9" ht="10.5" customHeight="1">
      <c r="A308" s="162"/>
      <c r="B308" s="162"/>
      <c r="C308" s="162"/>
      <c r="D308" s="162"/>
      <c r="E308" s="162"/>
      <c r="F308" s="162"/>
      <c r="G308" s="162"/>
      <c r="H308" s="89"/>
      <c r="I308" s="89"/>
    </row>
    <row r="309" spans="1:9" ht="10.5" customHeight="1">
      <c r="A309" s="162"/>
      <c r="B309" s="162"/>
      <c r="C309" s="162"/>
      <c r="D309" s="162"/>
      <c r="E309" s="162"/>
      <c r="F309" s="162"/>
      <c r="G309" s="162"/>
      <c r="H309" s="89"/>
      <c r="I309" s="89"/>
    </row>
    <row r="310" spans="1:9" ht="10.5" customHeight="1">
      <c r="A310" s="162"/>
      <c r="B310" s="162"/>
      <c r="C310" s="162"/>
      <c r="D310" s="162"/>
      <c r="E310" s="162"/>
      <c r="F310" s="162"/>
      <c r="G310" s="162"/>
      <c r="H310" s="89"/>
      <c r="I310" s="89"/>
    </row>
    <row r="311" spans="1:9" ht="10.5" customHeight="1">
      <c r="A311" s="162"/>
      <c r="B311" s="162"/>
      <c r="C311" s="162"/>
      <c r="D311" s="162"/>
      <c r="E311" s="162"/>
      <c r="F311" s="162"/>
      <c r="G311" s="162"/>
      <c r="H311" s="89"/>
      <c r="I311" s="89"/>
    </row>
    <row r="312" spans="1:9" ht="10.5" customHeight="1">
      <c r="A312" s="162"/>
      <c r="B312" s="162"/>
      <c r="C312" s="162"/>
      <c r="D312" s="162"/>
      <c r="E312" s="162"/>
      <c r="F312" s="162"/>
      <c r="G312" s="162"/>
      <c r="H312" s="89"/>
      <c r="I312" s="89"/>
    </row>
    <row r="313" spans="1:9" ht="10.5" customHeight="1">
      <c r="A313" s="162"/>
      <c r="B313" s="162"/>
      <c r="C313" s="162"/>
      <c r="D313" s="162"/>
      <c r="E313" s="162"/>
      <c r="F313" s="162"/>
      <c r="G313" s="162"/>
      <c r="H313" s="89"/>
      <c r="I313" s="89"/>
    </row>
    <row r="314" spans="1:9" ht="10.5" customHeight="1">
      <c r="A314" s="162"/>
      <c r="B314" s="162"/>
      <c r="C314" s="162"/>
      <c r="D314" s="162"/>
      <c r="E314" s="162"/>
      <c r="F314" s="162"/>
      <c r="G314" s="162"/>
      <c r="H314" s="89"/>
      <c r="I314" s="89"/>
    </row>
    <row r="315" spans="1:9" ht="10.5" customHeight="1">
      <c r="A315" s="162"/>
      <c r="B315" s="162"/>
      <c r="C315" s="162"/>
      <c r="D315" s="162"/>
      <c r="E315" s="162"/>
      <c r="F315" s="162"/>
      <c r="G315" s="162"/>
      <c r="H315" s="89"/>
      <c r="I315" s="89"/>
    </row>
    <row r="316" spans="1:9" ht="10.5" customHeight="1">
      <c r="A316" s="162"/>
      <c r="B316" s="162"/>
      <c r="C316" s="162"/>
      <c r="D316" s="162"/>
      <c r="E316" s="162"/>
      <c r="F316" s="162"/>
      <c r="G316" s="162"/>
      <c r="H316" s="89"/>
      <c r="I316" s="89"/>
    </row>
    <row r="317" spans="1:9" ht="10.5" customHeight="1">
      <c r="A317" s="162"/>
      <c r="B317" s="162"/>
      <c r="C317" s="162"/>
      <c r="D317" s="162"/>
      <c r="E317" s="162"/>
      <c r="F317" s="162"/>
      <c r="G317" s="162"/>
      <c r="H317" s="89"/>
      <c r="I317" s="89"/>
    </row>
    <row r="318" spans="1:9">
      <c r="A318" s="44"/>
      <c r="B318" s="44"/>
      <c r="C318" s="44"/>
      <c r="D318" s="44"/>
      <c r="E318" s="44"/>
      <c r="F318" s="44"/>
      <c r="G318" s="44"/>
      <c r="H318" s="89"/>
      <c r="I318" s="89"/>
    </row>
    <row r="319" spans="1:9">
      <c r="A319" s="44"/>
      <c r="B319" s="44"/>
      <c r="C319" s="44"/>
      <c r="D319" s="44"/>
      <c r="E319" s="44"/>
      <c r="F319" s="44"/>
      <c r="G319" s="44"/>
      <c r="H319" s="89"/>
      <c r="I319" s="89"/>
    </row>
    <row r="320" spans="1:9">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61"/>
  <sheetViews>
    <sheetView topLeftCell="B1" workbookViewId="0">
      <selection activeCell="I96" sqref="I96"/>
    </sheetView>
  </sheetViews>
  <sheetFormatPr defaultRowHeight="14.5"/>
  <cols>
    <col min="1" max="1" width="0" hidden="1" customWidth="1"/>
    <col min="2" max="2" width="27.08984375" customWidth="1"/>
  </cols>
  <sheetData>
    <row r="1" spans="1:32" ht="15" thickBot="1">
      <c r="A1" s="95"/>
      <c r="B1" s="113" t="s">
        <v>1226</v>
      </c>
      <c r="C1" s="112">
        <v>2012</v>
      </c>
      <c r="D1" s="112">
        <v>2013</v>
      </c>
      <c r="E1" s="112">
        <v>2014</v>
      </c>
      <c r="F1" s="112">
        <v>2015</v>
      </c>
      <c r="G1" s="112">
        <v>2016</v>
      </c>
      <c r="H1" s="112">
        <v>2017</v>
      </c>
      <c r="I1" s="112">
        <v>2018</v>
      </c>
      <c r="J1" s="112">
        <v>2019</v>
      </c>
      <c r="K1" s="112">
        <v>2020</v>
      </c>
      <c r="L1" s="112">
        <v>2021</v>
      </c>
      <c r="M1" s="112">
        <v>2022</v>
      </c>
      <c r="N1" s="112">
        <v>2023</v>
      </c>
      <c r="O1" s="112">
        <v>2024</v>
      </c>
      <c r="P1" s="112">
        <v>2025</v>
      </c>
      <c r="Q1" s="112">
        <v>2026</v>
      </c>
      <c r="R1" s="112">
        <v>2027</v>
      </c>
      <c r="S1" s="112">
        <v>2028</v>
      </c>
      <c r="T1" s="112">
        <v>2029</v>
      </c>
      <c r="U1" s="112">
        <v>2030</v>
      </c>
      <c r="V1" s="112">
        <v>2031</v>
      </c>
      <c r="W1" s="112">
        <v>2032</v>
      </c>
      <c r="X1" s="112">
        <v>2033</v>
      </c>
      <c r="Y1" s="112">
        <v>2034</v>
      </c>
      <c r="Z1" s="112">
        <v>2035</v>
      </c>
      <c r="AA1" s="112">
        <v>2036</v>
      </c>
      <c r="AB1" s="112">
        <v>2037</v>
      </c>
      <c r="AC1" s="112">
        <v>2038</v>
      </c>
      <c r="AD1" s="112">
        <v>2039</v>
      </c>
      <c r="AE1" s="112">
        <v>2040</v>
      </c>
      <c r="AF1" s="95"/>
    </row>
    <row r="2" spans="1:32" ht="15" thickTop="1">
      <c r="A2" s="95"/>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row>
    <row r="3" spans="1:32">
      <c r="A3" s="95"/>
      <c r="B3" s="95"/>
      <c r="C3" s="111" t="s">
        <v>1227</v>
      </c>
      <c r="D3" s="111" t="s">
        <v>1228</v>
      </c>
      <c r="E3" s="111"/>
      <c r="F3" s="111"/>
      <c r="G3" s="111"/>
      <c r="H3" s="95"/>
      <c r="I3" s="95"/>
      <c r="J3" s="95"/>
      <c r="K3" s="95"/>
      <c r="L3" s="95"/>
      <c r="M3" s="95"/>
      <c r="N3" s="95"/>
      <c r="O3" s="95"/>
      <c r="P3" s="95"/>
      <c r="Q3" s="95"/>
      <c r="R3" s="95"/>
      <c r="S3" s="95"/>
      <c r="T3" s="95"/>
      <c r="U3" s="95"/>
      <c r="V3" s="95"/>
      <c r="W3" s="95"/>
      <c r="X3" s="95"/>
      <c r="Y3" s="95"/>
      <c r="Z3" s="95"/>
      <c r="AA3" s="95"/>
      <c r="AB3" s="95"/>
      <c r="AC3" s="95"/>
      <c r="AD3" s="95"/>
      <c r="AE3" s="95"/>
      <c r="AF3" s="95"/>
    </row>
    <row r="4" spans="1:32">
      <c r="A4" s="95"/>
      <c r="B4" s="95"/>
      <c r="C4" s="111" t="s">
        <v>1229</v>
      </c>
      <c r="D4" s="111" t="s">
        <v>1230</v>
      </c>
      <c r="E4" s="111"/>
      <c r="F4" s="111"/>
      <c r="G4" s="111" t="s">
        <v>1231</v>
      </c>
      <c r="H4" s="95"/>
      <c r="I4" s="95"/>
      <c r="J4" s="95"/>
      <c r="K4" s="95"/>
      <c r="L4" s="95"/>
      <c r="M4" s="95"/>
      <c r="N4" s="95"/>
      <c r="O4" s="95"/>
      <c r="P4" s="95"/>
      <c r="Q4" s="95"/>
      <c r="R4" s="95"/>
      <c r="S4" s="95"/>
      <c r="T4" s="95"/>
      <c r="U4" s="95"/>
      <c r="V4" s="95"/>
      <c r="W4" s="95"/>
      <c r="X4" s="95"/>
      <c r="Y4" s="95"/>
      <c r="Z4" s="95"/>
      <c r="AA4" s="95"/>
      <c r="AB4" s="95"/>
      <c r="AC4" s="95"/>
      <c r="AD4" s="95"/>
      <c r="AE4" s="95"/>
      <c r="AF4" s="95"/>
    </row>
    <row r="5" spans="1:32">
      <c r="A5" s="95"/>
      <c r="B5" s="95"/>
      <c r="C5" s="111" t="s">
        <v>1232</v>
      </c>
      <c r="D5" s="111" t="s">
        <v>1233</v>
      </c>
      <c r="E5" s="111"/>
      <c r="F5" s="111"/>
      <c r="G5" s="111"/>
      <c r="H5" s="95"/>
      <c r="I5" s="95"/>
      <c r="J5" s="95"/>
      <c r="K5" s="95"/>
      <c r="L5" s="95"/>
      <c r="M5" s="95"/>
      <c r="N5" s="95"/>
      <c r="O5" s="95"/>
      <c r="P5" s="95"/>
      <c r="Q5" s="95"/>
      <c r="R5" s="95"/>
      <c r="S5" s="95"/>
      <c r="T5" s="95"/>
      <c r="U5" s="95"/>
      <c r="V5" s="95"/>
      <c r="W5" s="95"/>
      <c r="X5" s="95"/>
      <c r="Y5" s="95"/>
      <c r="Z5" s="95"/>
      <c r="AA5" s="95"/>
      <c r="AB5" s="95"/>
      <c r="AC5" s="95"/>
      <c r="AD5" s="95"/>
      <c r="AE5" s="95"/>
      <c r="AF5" s="95"/>
    </row>
    <row r="6" spans="1:32">
      <c r="A6" s="95"/>
      <c r="B6" s="95"/>
      <c r="C6" s="111" t="s">
        <v>1234</v>
      </c>
      <c r="D6" s="111"/>
      <c r="E6" s="111" t="s">
        <v>1235</v>
      </c>
      <c r="F6" s="111"/>
      <c r="G6" s="111"/>
      <c r="H6" s="95"/>
      <c r="I6" s="95"/>
      <c r="J6" s="95"/>
      <c r="K6" s="95"/>
      <c r="L6" s="95"/>
      <c r="M6" s="95"/>
      <c r="N6" s="95"/>
      <c r="O6" s="95"/>
      <c r="P6" s="95"/>
      <c r="Q6" s="95"/>
      <c r="R6" s="95"/>
      <c r="S6" s="95"/>
      <c r="T6" s="95"/>
      <c r="U6" s="95"/>
      <c r="V6" s="95"/>
      <c r="W6" s="95"/>
      <c r="X6" s="95"/>
      <c r="Y6" s="95"/>
      <c r="Z6" s="95"/>
      <c r="AA6" s="95"/>
      <c r="AB6" s="95"/>
      <c r="AC6" s="95"/>
      <c r="AD6" s="95"/>
      <c r="AE6" s="95"/>
      <c r="AF6" s="95"/>
    </row>
    <row r="10" spans="1:32" ht="15.5">
      <c r="A10" s="98" t="s">
        <v>1236</v>
      </c>
      <c r="B10" s="99" t="s">
        <v>1237</v>
      </c>
      <c r="C10" s="95"/>
      <c r="D10" s="95"/>
      <c r="E10" s="95"/>
      <c r="F10" s="95"/>
      <c r="G10" s="95"/>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row>
    <row r="11" spans="1:32">
      <c r="A11" s="95"/>
      <c r="B11" s="96" t="s">
        <v>1238</v>
      </c>
      <c r="C11" s="95"/>
      <c r="D11" s="95"/>
      <c r="E11" s="95"/>
      <c r="F11" s="95"/>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row>
    <row r="12" spans="1:32">
      <c r="A12" s="95"/>
      <c r="B12" s="96" t="s">
        <v>1239</v>
      </c>
      <c r="C12" s="100" t="s">
        <v>1239</v>
      </c>
      <c r="D12" s="100" t="s">
        <v>1239</v>
      </c>
      <c r="E12" s="100" t="s">
        <v>1239</v>
      </c>
      <c r="F12" s="100" t="s">
        <v>1239</v>
      </c>
      <c r="G12" s="100" t="s">
        <v>1239</v>
      </c>
      <c r="H12" s="100" t="s">
        <v>1239</v>
      </c>
      <c r="I12" s="100" t="s">
        <v>1239</v>
      </c>
      <c r="J12" s="100" t="s">
        <v>1239</v>
      </c>
      <c r="K12" s="100" t="s">
        <v>1239</v>
      </c>
      <c r="L12" s="100" t="s">
        <v>1239</v>
      </c>
      <c r="M12" s="100" t="s">
        <v>1239</v>
      </c>
      <c r="N12" s="100" t="s">
        <v>1239</v>
      </c>
      <c r="O12" s="100" t="s">
        <v>1239</v>
      </c>
      <c r="P12" s="100" t="s">
        <v>1239</v>
      </c>
      <c r="Q12" s="100" t="s">
        <v>1239</v>
      </c>
      <c r="R12" s="100" t="s">
        <v>1239</v>
      </c>
      <c r="S12" s="100" t="s">
        <v>1239</v>
      </c>
      <c r="T12" s="100" t="s">
        <v>1239</v>
      </c>
      <c r="U12" s="100" t="s">
        <v>1239</v>
      </c>
      <c r="V12" s="100" t="s">
        <v>1239</v>
      </c>
      <c r="W12" s="100" t="s">
        <v>1239</v>
      </c>
      <c r="X12" s="100" t="s">
        <v>1239</v>
      </c>
      <c r="Y12" s="100" t="s">
        <v>1239</v>
      </c>
      <c r="Z12" s="100" t="s">
        <v>1239</v>
      </c>
      <c r="AA12" s="100" t="s">
        <v>1239</v>
      </c>
      <c r="AB12" s="100" t="s">
        <v>1239</v>
      </c>
      <c r="AC12" s="100" t="s">
        <v>1239</v>
      </c>
      <c r="AD12" s="100" t="s">
        <v>1239</v>
      </c>
      <c r="AE12" s="100" t="s">
        <v>1239</v>
      </c>
      <c r="AF12" s="114" t="s">
        <v>1240</v>
      </c>
    </row>
    <row r="13" spans="1:32" ht="15" thickBot="1">
      <c r="A13" s="95"/>
      <c r="B13" s="97" t="s">
        <v>1241</v>
      </c>
      <c r="C13" s="97">
        <v>2012</v>
      </c>
      <c r="D13" s="97">
        <v>2013</v>
      </c>
      <c r="E13" s="97">
        <v>2014</v>
      </c>
      <c r="F13" s="97">
        <v>2015</v>
      </c>
      <c r="G13" s="97">
        <v>2016</v>
      </c>
      <c r="H13" s="97">
        <v>2017</v>
      </c>
      <c r="I13" s="97">
        <v>2018</v>
      </c>
      <c r="J13" s="97">
        <v>2019</v>
      </c>
      <c r="K13" s="97">
        <v>2020</v>
      </c>
      <c r="L13" s="97">
        <v>2021</v>
      </c>
      <c r="M13" s="97">
        <v>2022</v>
      </c>
      <c r="N13" s="97">
        <v>2023</v>
      </c>
      <c r="O13" s="97">
        <v>2024</v>
      </c>
      <c r="P13" s="97">
        <v>2025</v>
      </c>
      <c r="Q13" s="97">
        <v>2026</v>
      </c>
      <c r="R13" s="97">
        <v>2027</v>
      </c>
      <c r="S13" s="97">
        <v>2028</v>
      </c>
      <c r="T13" s="97">
        <v>2029</v>
      </c>
      <c r="U13" s="97">
        <v>2030</v>
      </c>
      <c r="V13" s="97">
        <v>2031</v>
      </c>
      <c r="W13" s="97">
        <v>2032</v>
      </c>
      <c r="X13" s="97">
        <v>2033</v>
      </c>
      <c r="Y13" s="97">
        <v>2034</v>
      </c>
      <c r="Z13" s="97">
        <v>2035</v>
      </c>
      <c r="AA13" s="97">
        <v>2036</v>
      </c>
      <c r="AB13" s="97">
        <v>2037</v>
      </c>
      <c r="AC13" s="97">
        <v>2038</v>
      </c>
      <c r="AD13" s="97">
        <v>2039</v>
      </c>
      <c r="AE13" s="97">
        <v>2040</v>
      </c>
      <c r="AF13" s="97">
        <v>2040</v>
      </c>
    </row>
    <row r="14" spans="1:32" ht="15" thickTop="1">
      <c r="A14" s="95"/>
      <c r="B14" s="95"/>
      <c r="C14" s="95"/>
      <c r="D14" s="95"/>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95"/>
    </row>
    <row r="15" spans="1:32">
      <c r="A15" s="95"/>
      <c r="B15" s="101" t="s">
        <v>1242</v>
      </c>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row>
    <row r="16" spans="1:32">
      <c r="A16" s="95"/>
      <c r="B16" s="101" t="s">
        <v>1243</v>
      </c>
      <c r="C16" s="95"/>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95"/>
      <c r="AE16" s="95"/>
      <c r="AF16" s="95"/>
    </row>
    <row r="17" spans="1:32">
      <c r="A17" s="98" t="s">
        <v>1244</v>
      </c>
      <c r="B17" s="102" t="s">
        <v>1245</v>
      </c>
      <c r="C17" s="103">
        <v>79.286323999999993</v>
      </c>
      <c r="D17" s="103">
        <v>79.669539999999998</v>
      </c>
      <c r="E17" s="103">
        <v>80.067131000000003</v>
      </c>
      <c r="F17" s="103">
        <v>80.606300000000005</v>
      </c>
      <c r="G17" s="103">
        <v>81.249077</v>
      </c>
      <c r="H17" s="103">
        <v>82.043739000000002</v>
      </c>
      <c r="I17" s="103">
        <v>82.886466999999996</v>
      </c>
      <c r="J17" s="103">
        <v>83.716476</v>
      </c>
      <c r="K17" s="103">
        <v>84.548591999999999</v>
      </c>
      <c r="L17" s="103">
        <v>85.337776000000005</v>
      </c>
      <c r="M17" s="103">
        <v>86.104523</v>
      </c>
      <c r="N17" s="103">
        <v>86.857117000000002</v>
      </c>
      <c r="O17" s="103">
        <v>87.602576999999997</v>
      </c>
      <c r="P17" s="103">
        <v>88.370429999999999</v>
      </c>
      <c r="Q17" s="103">
        <v>89.148726999999994</v>
      </c>
      <c r="R17" s="103">
        <v>89.917381000000006</v>
      </c>
      <c r="S17" s="103">
        <v>90.642280999999997</v>
      </c>
      <c r="T17" s="103">
        <v>91.358124000000004</v>
      </c>
      <c r="U17" s="103">
        <v>92.079757999999998</v>
      </c>
      <c r="V17" s="103">
        <v>92.787407000000002</v>
      </c>
      <c r="W17" s="103">
        <v>93.447792000000007</v>
      </c>
      <c r="X17" s="103">
        <v>94.099997999999999</v>
      </c>
      <c r="Y17" s="103">
        <v>94.751518000000004</v>
      </c>
      <c r="Z17" s="103">
        <v>95.409035000000003</v>
      </c>
      <c r="AA17" s="103">
        <v>96.059264999999996</v>
      </c>
      <c r="AB17" s="103">
        <v>96.704918000000006</v>
      </c>
      <c r="AC17" s="103">
        <v>97.347206</v>
      </c>
      <c r="AD17" s="103">
        <v>97.972960999999998</v>
      </c>
      <c r="AE17" s="103">
        <v>98.601768000000007</v>
      </c>
      <c r="AF17" s="104">
        <v>7.9279999999999993E-3</v>
      </c>
    </row>
    <row r="18" spans="1:32">
      <c r="A18" s="98" t="s">
        <v>1246</v>
      </c>
      <c r="B18" s="102" t="s">
        <v>1247</v>
      </c>
      <c r="C18" s="103">
        <v>28.239370000000001</v>
      </c>
      <c r="D18" s="103">
        <v>28.406755</v>
      </c>
      <c r="E18" s="103">
        <v>28.627268000000001</v>
      </c>
      <c r="F18" s="103">
        <v>28.930540000000001</v>
      </c>
      <c r="G18" s="103">
        <v>29.241268000000002</v>
      </c>
      <c r="H18" s="103">
        <v>29.520444999999999</v>
      </c>
      <c r="I18" s="103">
        <v>29.803366</v>
      </c>
      <c r="J18" s="103">
        <v>30.122005000000001</v>
      </c>
      <c r="K18" s="103">
        <v>30.448563</v>
      </c>
      <c r="L18" s="103">
        <v>30.763988000000001</v>
      </c>
      <c r="M18" s="103">
        <v>31.087349</v>
      </c>
      <c r="N18" s="103">
        <v>31.424852000000001</v>
      </c>
      <c r="O18" s="103">
        <v>31.784711999999999</v>
      </c>
      <c r="P18" s="103">
        <v>32.145488999999998</v>
      </c>
      <c r="Q18" s="103">
        <v>32.499599000000003</v>
      </c>
      <c r="R18" s="103">
        <v>32.845078000000001</v>
      </c>
      <c r="S18" s="103">
        <v>33.191406000000001</v>
      </c>
      <c r="T18" s="103">
        <v>33.545811</v>
      </c>
      <c r="U18" s="103">
        <v>33.907974000000003</v>
      </c>
      <c r="V18" s="103">
        <v>34.265560000000001</v>
      </c>
      <c r="W18" s="103">
        <v>34.622188999999999</v>
      </c>
      <c r="X18" s="103">
        <v>34.979697999999999</v>
      </c>
      <c r="Y18" s="103">
        <v>35.340271000000001</v>
      </c>
      <c r="Z18" s="103">
        <v>35.703239000000004</v>
      </c>
      <c r="AA18" s="103">
        <v>36.071606000000003</v>
      </c>
      <c r="AB18" s="103">
        <v>36.441524999999999</v>
      </c>
      <c r="AC18" s="103">
        <v>36.810921</v>
      </c>
      <c r="AD18" s="103">
        <v>37.178780000000003</v>
      </c>
      <c r="AE18" s="103">
        <v>37.548347</v>
      </c>
      <c r="AF18" s="104">
        <v>1.0387E-2</v>
      </c>
    </row>
    <row r="19" spans="1:32">
      <c r="A19" s="98" t="s">
        <v>1248</v>
      </c>
      <c r="B19" s="102" t="s">
        <v>1249</v>
      </c>
      <c r="C19" s="103">
        <v>6.4084320000000004</v>
      </c>
      <c r="D19" s="103">
        <v>6.250629</v>
      </c>
      <c r="E19" s="103">
        <v>6.1013609999999998</v>
      </c>
      <c r="F19" s="103">
        <v>5.9667630000000003</v>
      </c>
      <c r="G19" s="103">
        <v>5.8338479999999997</v>
      </c>
      <c r="H19" s="103">
        <v>5.7231240000000003</v>
      </c>
      <c r="I19" s="103">
        <v>5.6376910000000002</v>
      </c>
      <c r="J19" s="103">
        <v>5.5677770000000004</v>
      </c>
      <c r="K19" s="103">
        <v>5.5107650000000001</v>
      </c>
      <c r="L19" s="103">
        <v>5.4571579999999997</v>
      </c>
      <c r="M19" s="103">
        <v>5.4093390000000001</v>
      </c>
      <c r="N19" s="103">
        <v>5.3682350000000003</v>
      </c>
      <c r="O19" s="103">
        <v>5.3344449999999997</v>
      </c>
      <c r="P19" s="103">
        <v>5.299963</v>
      </c>
      <c r="Q19" s="103">
        <v>5.2605300000000002</v>
      </c>
      <c r="R19" s="103">
        <v>5.2194599999999998</v>
      </c>
      <c r="S19" s="103">
        <v>5.1787609999999997</v>
      </c>
      <c r="T19" s="103">
        <v>5.1386589999999996</v>
      </c>
      <c r="U19" s="103">
        <v>5.0997669999999999</v>
      </c>
      <c r="V19" s="103">
        <v>5.0612430000000002</v>
      </c>
      <c r="W19" s="103">
        <v>5.0249490000000003</v>
      </c>
      <c r="X19" s="103">
        <v>4.9916790000000004</v>
      </c>
      <c r="Y19" s="103">
        <v>4.9606450000000004</v>
      </c>
      <c r="Z19" s="103">
        <v>4.931711</v>
      </c>
      <c r="AA19" s="103">
        <v>4.9048600000000002</v>
      </c>
      <c r="AB19" s="103">
        <v>4.8790950000000004</v>
      </c>
      <c r="AC19" s="103">
        <v>4.854336</v>
      </c>
      <c r="AD19" s="103">
        <v>4.8312160000000004</v>
      </c>
      <c r="AE19" s="103">
        <v>4.8110249999999999</v>
      </c>
      <c r="AF19" s="104">
        <v>-9.6480000000000003E-3</v>
      </c>
    </row>
    <row r="20" spans="1:32">
      <c r="A20" s="98" t="s">
        <v>1250</v>
      </c>
      <c r="B20" s="101" t="s">
        <v>1251</v>
      </c>
      <c r="C20" s="105">
        <v>113.934128</v>
      </c>
      <c r="D20" s="105">
        <v>114.32692</v>
      </c>
      <c r="E20" s="105">
        <v>114.795761</v>
      </c>
      <c r="F20" s="105">
        <v>115.503601</v>
      </c>
      <c r="G20" s="105">
        <v>116.32418800000001</v>
      </c>
      <c r="H20" s="105">
        <v>117.287308</v>
      </c>
      <c r="I20" s="105">
        <v>118.327522</v>
      </c>
      <c r="J20" s="105">
        <v>119.406265</v>
      </c>
      <c r="K20" s="105">
        <v>120.507919</v>
      </c>
      <c r="L20" s="105">
        <v>121.558922</v>
      </c>
      <c r="M20" s="105">
        <v>122.601212</v>
      </c>
      <c r="N20" s="105">
        <v>123.6502</v>
      </c>
      <c r="O20" s="105">
        <v>124.721733</v>
      </c>
      <c r="P20" s="105">
        <v>125.81588000000001</v>
      </c>
      <c r="Q20" s="105">
        <v>126.90885900000001</v>
      </c>
      <c r="R20" s="105">
        <v>127.98191799999999</v>
      </c>
      <c r="S20" s="105">
        <v>129.012451</v>
      </c>
      <c r="T20" s="105">
        <v>130.042587</v>
      </c>
      <c r="U20" s="105">
        <v>131.08749399999999</v>
      </c>
      <c r="V20" s="105">
        <v>132.11421200000001</v>
      </c>
      <c r="W20" s="105">
        <v>133.09492499999999</v>
      </c>
      <c r="X20" s="105">
        <v>134.071381</v>
      </c>
      <c r="Y20" s="105">
        <v>135.05244400000001</v>
      </c>
      <c r="Z20" s="105">
        <v>136.04399100000001</v>
      </c>
      <c r="AA20" s="105">
        <v>137.03573600000001</v>
      </c>
      <c r="AB20" s="105">
        <v>138.02552800000001</v>
      </c>
      <c r="AC20" s="105">
        <v>139.01246599999999</v>
      </c>
      <c r="AD20" s="105">
        <v>139.982956</v>
      </c>
      <c r="AE20" s="105">
        <v>140.96113600000001</v>
      </c>
      <c r="AF20" s="106">
        <v>7.7869999999999997E-3</v>
      </c>
    </row>
    <row r="22" spans="1:32">
      <c r="A22" s="98" t="s">
        <v>1252</v>
      </c>
      <c r="B22" s="101" t="s">
        <v>1253</v>
      </c>
      <c r="C22" s="110">
        <v>1670.101807</v>
      </c>
      <c r="D22" s="110">
        <v>1678.3287350000001</v>
      </c>
      <c r="E22" s="110">
        <v>1686.077393</v>
      </c>
      <c r="F22" s="110">
        <v>1693.5635990000001</v>
      </c>
      <c r="G22" s="110">
        <v>1701.3232419999999</v>
      </c>
      <c r="H22" s="110">
        <v>1709.712524</v>
      </c>
      <c r="I22" s="110">
        <v>1718.0180660000001</v>
      </c>
      <c r="J22" s="110">
        <v>1725.811279</v>
      </c>
      <c r="K22" s="110">
        <v>1733.3870850000001</v>
      </c>
      <c r="L22" s="110">
        <v>1740.7823490000001</v>
      </c>
      <c r="M22" s="110">
        <v>1747.9139399999999</v>
      </c>
      <c r="N22" s="110">
        <v>1754.7695309999999</v>
      </c>
      <c r="O22" s="110">
        <v>1761.3127440000001</v>
      </c>
      <c r="P22" s="110">
        <v>1767.876953</v>
      </c>
      <c r="Q22" s="110">
        <v>1774.495361</v>
      </c>
      <c r="R22" s="110">
        <v>1781.0882570000001</v>
      </c>
      <c r="S22" s="110">
        <v>1787.444702</v>
      </c>
      <c r="T22" s="110">
        <v>1793.646606</v>
      </c>
      <c r="U22" s="110">
        <v>1799.7529300000001</v>
      </c>
      <c r="V22" s="110">
        <v>1805.7913820000001</v>
      </c>
      <c r="W22" s="110">
        <v>1811.597168</v>
      </c>
      <c r="X22" s="110">
        <v>1817.3032229999999</v>
      </c>
      <c r="Y22" s="110">
        <v>1822.9320070000001</v>
      </c>
      <c r="Z22" s="110">
        <v>1828.5147710000001</v>
      </c>
      <c r="AA22" s="110">
        <v>1833.982788</v>
      </c>
      <c r="AB22" s="110">
        <v>1839.3820800000001</v>
      </c>
      <c r="AC22" s="110">
        <v>1844.7342530000001</v>
      </c>
      <c r="AD22" s="110">
        <v>1849.990967</v>
      </c>
      <c r="AE22" s="110">
        <v>1855.200317</v>
      </c>
      <c r="AF22" s="106">
        <v>3.718E-3</v>
      </c>
    </row>
    <row r="24" spans="1:32">
      <c r="A24" s="95"/>
      <c r="B24" s="101" t="s">
        <v>1254</v>
      </c>
      <c r="C24" s="95"/>
      <c r="D24" s="95"/>
      <c r="E24" s="95"/>
      <c r="F24" s="95"/>
      <c r="G24" s="95"/>
      <c r="H24" s="95"/>
      <c r="I24" s="95"/>
      <c r="J24" s="95"/>
      <c r="K24" s="95"/>
      <c r="L24" s="95"/>
      <c r="M24" s="95"/>
      <c r="N24" s="95"/>
      <c r="O24" s="95"/>
      <c r="P24" s="95"/>
      <c r="Q24" s="95"/>
      <c r="R24" s="95"/>
      <c r="S24" s="95"/>
      <c r="T24" s="95"/>
      <c r="U24" s="95"/>
      <c r="V24" s="95"/>
      <c r="W24" s="95"/>
      <c r="X24" s="95"/>
      <c r="Y24" s="95"/>
      <c r="Z24" s="95"/>
      <c r="AA24" s="95"/>
      <c r="AB24" s="95"/>
      <c r="AC24" s="95"/>
      <c r="AD24" s="95"/>
      <c r="AE24" s="95"/>
      <c r="AF24" s="95"/>
    </row>
    <row r="25" spans="1:32">
      <c r="A25" s="95"/>
      <c r="B25" s="101" t="s">
        <v>1255</v>
      </c>
      <c r="C25" s="95"/>
      <c r="D25" s="95"/>
      <c r="E25" s="95"/>
      <c r="F25" s="95"/>
      <c r="G25" s="95"/>
      <c r="H25" s="95"/>
      <c r="I25" s="95"/>
      <c r="J25" s="95"/>
      <c r="K25" s="95"/>
      <c r="L25" s="95"/>
      <c r="M25" s="95"/>
      <c r="N25" s="95"/>
      <c r="O25" s="95"/>
      <c r="P25" s="95"/>
      <c r="Q25" s="95"/>
      <c r="R25" s="95"/>
      <c r="S25" s="95"/>
      <c r="T25" s="95"/>
      <c r="U25" s="95"/>
      <c r="V25" s="95"/>
      <c r="W25" s="95"/>
      <c r="X25" s="95"/>
      <c r="Y25" s="95"/>
      <c r="Z25" s="95"/>
      <c r="AA25" s="95"/>
      <c r="AB25" s="95"/>
      <c r="AC25" s="95"/>
      <c r="AD25" s="95"/>
      <c r="AE25" s="95"/>
      <c r="AF25" s="95"/>
    </row>
    <row r="26" spans="1:32">
      <c r="A26" s="98" t="s">
        <v>1256</v>
      </c>
      <c r="B26" s="102" t="s">
        <v>1257</v>
      </c>
      <c r="C26" s="107">
        <v>90.241851999999994</v>
      </c>
      <c r="D26" s="107">
        <v>98.986373999999998</v>
      </c>
      <c r="E26" s="107">
        <v>102.03964999999999</v>
      </c>
      <c r="F26" s="107">
        <v>94.410338999999993</v>
      </c>
      <c r="G26" s="107">
        <v>92.611992000000001</v>
      </c>
      <c r="H26" s="107">
        <v>91.707618999999994</v>
      </c>
      <c r="I26" s="107">
        <v>90.825637999999998</v>
      </c>
      <c r="J26" s="107">
        <v>89.820869000000002</v>
      </c>
      <c r="K26" s="107">
        <v>88.224486999999996</v>
      </c>
      <c r="L26" s="107">
        <v>86.958870000000005</v>
      </c>
      <c r="M26" s="107">
        <v>85.942183999999997</v>
      </c>
      <c r="N26" s="107">
        <v>85.075423999999998</v>
      </c>
      <c r="O26" s="107">
        <v>84.329346000000001</v>
      </c>
      <c r="P26" s="107">
        <v>83.541054000000003</v>
      </c>
      <c r="Q26" s="107">
        <v>82.810012999999998</v>
      </c>
      <c r="R26" s="107">
        <v>82.183700999999999</v>
      </c>
      <c r="S26" s="107">
        <v>81.659508000000002</v>
      </c>
      <c r="T26" s="107">
        <v>81.186165000000003</v>
      </c>
      <c r="U26" s="107">
        <v>80.618362000000005</v>
      </c>
      <c r="V26" s="107">
        <v>80.025977999999995</v>
      </c>
      <c r="W26" s="107">
        <v>79.403419</v>
      </c>
      <c r="X26" s="107">
        <v>78.793457000000004</v>
      </c>
      <c r="Y26" s="107">
        <v>78.207611</v>
      </c>
      <c r="Z26" s="107">
        <v>77.646088000000006</v>
      </c>
      <c r="AA26" s="107">
        <v>77.106376999999995</v>
      </c>
      <c r="AB26" s="107">
        <v>76.590171999999995</v>
      </c>
      <c r="AC26" s="107">
        <v>76.062270999999996</v>
      </c>
      <c r="AD26" s="107">
        <v>75.521179000000004</v>
      </c>
      <c r="AE26" s="107">
        <v>74.997208000000001</v>
      </c>
      <c r="AF26" s="104">
        <v>-1.0226000000000001E-2</v>
      </c>
    </row>
    <row r="27" spans="1:32">
      <c r="A27" s="98" t="s">
        <v>1258</v>
      </c>
      <c r="B27" s="102" t="s">
        <v>1259</v>
      </c>
      <c r="C27" s="107">
        <v>174.26431299999999</v>
      </c>
      <c r="D27" s="107">
        <v>184.58917199999999</v>
      </c>
      <c r="E27" s="107">
        <v>188.51220699999999</v>
      </c>
      <c r="F27" s="107">
        <v>179.25054900000001</v>
      </c>
      <c r="G27" s="107">
        <v>176.610367</v>
      </c>
      <c r="H27" s="107">
        <v>174.28564499999999</v>
      </c>
      <c r="I27" s="107">
        <v>172.84816000000001</v>
      </c>
      <c r="J27" s="107">
        <v>171.848175</v>
      </c>
      <c r="K27" s="107">
        <v>169.13659699999999</v>
      </c>
      <c r="L27" s="107">
        <v>166.86578399999999</v>
      </c>
      <c r="M27" s="107">
        <v>165.033478</v>
      </c>
      <c r="N27" s="107">
        <v>163.62927199999999</v>
      </c>
      <c r="O27" s="107">
        <v>162.461105</v>
      </c>
      <c r="P27" s="107">
        <v>160.96987899999999</v>
      </c>
      <c r="Q27" s="107">
        <v>159.737076</v>
      </c>
      <c r="R27" s="107">
        <v>158.73564099999999</v>
      </c>
      <c r="S27" s="107">
        <v>157.83078</v>
      </c>
      <c r="T27" s="107">
        <v>157.10217299999999</v>
      </c>
      <c r="U27" s="107">
        <v>156.221802</v>
      </c>
      <c r="V27" s="107">
        <v>155.26364100000001</v>
      </c>
      <c r="W27" s="107">
        <v>154.371735</v>
      </c>
      <c r="X27" s="107">
        <v>153.504074</v>
      </c>
      <c r="Y27" s="107">
        <v>152.680328</v>
      </c>
      <c r="Z27" s="107">
        <v>151.876068</v>
      </c>
      <c r="AA27" s="107">
        <v>151.14425700000001</v>
      </c>
      <c r="AB27" s="107">
        <v>150.46060199999999</v>
      </c>
      <c r="AC27" s="107">
        <v>149.790268</v>
      </c>
      <c r="AD27" s="107">
        <v>149.04135099999999</v>
      </c>
      <c r="AE27" s="107">
        <v>148.31127900000001</v>
      </c>
      <c r="AF27" s="104">
        <v>-8.0719999999999993E-3</v>
      </c>
    </row>
    <row r="28" spans="1:32">
      <c r="A28" s="95"/>
      <c r="B28" s="101" t="s">
        <v>1260</v>
      </c>
      <c r="C28" s="95"/>
      <c r="D28" s="95"/>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c r="AE28" s="95"/>
      <c r="AF28" s="95"/>
    </row>
    <row r="29" spans="1:32">
      <c r="A29" s="98" t="s">
        <v>1261</v>
      </c>
      <c r="B29" s="102" t="s">
        <v>1257</v>
      </c>
      <c r="C29" s="107">
        <v>54.033740999999999</v>
      </c>
      <c r="D29" s="107">
        <v>58.979129999999998</v>
      </c>
      <c r="E29" s="107">
        <v>60.518962999999999</v>
      </c>
      <c r="F29" s="107">
        <v>55.746555000000001</v>
      </c>
      <c r="G29" s="107">
        <v>54.435271999999998</v>
      </c>
      <c r="H29" s="107">
        <v>53.639201999999997</v>
      </c>
      <c r="I29" s="107">
        <v>52.866523999999998</v>
      </c>
      <c r="J29" s="107">
        <v>52.045589</v>
      </c>
      <c r="K29" s="107">
        <v>50.897167000000003</v>
      </c>
      <c r="L29" s="107">
        <v>49.953899</v>
      </c>
      <c r="M29" s="107">
        <v>49.168430000000001</v>
      </c>
      <c r="N29" s="107">
        <v>48.482391</v>
      </c>
      <c r="O29" s="107">
        <v>47.878689000000001</v>
      </c>
      <c r="P29" s="107">
        <v>47.255015999999998</v>
      </c>
      <c r="Q29" s="107">
        <v>46.666798</v>
      </c>
      <c r="R29" s="107">
        <v>46.142406000000001</v>
      </c>
      <c r="S29" s="107">
        <v>45.685051000000001</v>
      </c>
      <c r="T29" s="107">
        <v>45.263190999999999</v>
      </c>
      <c r="U29" s="107">
        <v>44.794128000000001</v>
      </c>
      <c r="V29" s="107">
        <v>44.316291999999997</v>
      </c>
      <c r="W29" s="107">
        <v>43.830615999999999</v>
      </c>
      <c r="X29" s="107">
        <v>43.357353000000003</v>
      </c>
      <c r="Y29" s="107">
        <v>42.902099999999997</v>
      </c>
      <c r="Z29" s="107">
        <v>42.464019999999998</v>
      </c>
      <c r="AA29" s="107">
        <v>42.043129</v>
      </c>
      <c r="AB29" s="107">
        <v>41.63908</v>
      </c>
      <c r="AC29" s="107">
        <v>41.232101</v>
      </c>
      <c r="AD29" s="107">
        <v>40.822456000000003</v>
      </c>
      <c r="AE29" s="107">
        <v>40.425395999999999</v>
      </c>
      <c r="AF29" s="104">
        <v>-1.3892E-2</v>
      </c>
    </row>
    <row r="30" spans="1:32">
      <c r="A30" s="98" t="s">
        <v>1262</v>
      </c>
      <c r="B30" s="102" t="s">
        <v>1259</v>
      </c>
      <c r="C30" s="107">
        <v>104.343529</v>
      </c>
      <c r="D30" s="107">
        <v>109.98391700000001</v>
      </c>
      <c r="E30" s="107">
        <v>111.80519099999999</v>
      </c>
      <c r="F30" s="107">
        <v>105.842232</v>
      </c>
      <c r="G30" s="107">
        <v>103.807648</v>
      </c>
      <c r="H30" s="107">
        <v>101.938568</v>
      </c>
      <c r="I30" s="107">
        <v>100.609047</v>
      </c>
      <c r="J30" s="107">
        <v>99.575294</v>
      </c>
      <c r="K30" s="107">
        <v>97.575774999999993</v>
      </c>
      <c r="L30" s="107">
        <v>95.856780999999998</v>
      </c>
      <c r="M30" s="107">
        <v>94.417396999999994</v>
      </c>
      <c r="N30" s="107">
        <v>93.248299000000003</v>
      </c>
      <c r="O30" s="107">
        <v>92.238647</v>
      </c>
      <c r="P30" s="107">
        <v>91.05265</v>
      </c>
      <c r="Q30" s="107">
        <v>90.018310999999997</v>
      </c>
      <c r="R30" s="107">
        <v>89.122840999999994</v>
      </c>
      <c r="S30" s="107">
        <v>88.299666999999999</v>
      </c>
      <c r="T30" s="107">
        <v>87.588142000000005</v>
      </c>
      <c r="U30" s="107">
        <v>86.801804000000004</v>
      </c>
      <c r="V30" s="107">
        <v>85.980934000000005</v>
      </c>
      <c r="W30" s="107">
        <v>85.213058000000004</v>
      </c>
      <c r="X30" s="107">
        <v>84.468056000000004</v>
      </c>
      <c r="Y30" s="107">
        <v>83.755356000000006</v>
      </c>
      <c r="Z30" s="107">
        <v>83.059792000000002</v>
      </c>
      <c r="AA30" s="107">
        <v>82.413132000000004</v>
      </c>
      <c r="AB30" s="107">
        <v>81.799537999999998</v>
      </c>
      <c r="AC30" s="107">
        <v>81.198836999999997</v>
      </c>
      <c r="AD30" s="107">
        <v>80.563286000000005</v>
      </c>
      <c r="AE30" s="107">
        <v>79.943534999999997</v>
      </c>
      <c r="AF30" s="104">
        <v>-1.1745999999999999E-2</v>
      </c>
    </row>
    <row r="32" spans="1:32" ht="24.5">
      <c r="A32" s="95"/>
      <c r="B32" s="101" t="s">
        <v>1263</v>
      </c>
      <c r="C32" s="95"/>
      <c r="D32" s="95"/>
      <c r="E32" s="95"/>
      <c r="F32" s="95"/>
      <c r="G32" s="95"/>
      <c r="H32" s="95"/>
      <c r="I32" s="95"/>
      <c r="J32" s="95"/>
      <c r="K32" s="95"/>
      <c r="L32" s="95"/>
      <c r="M32" s="95"/>
      <c r="N32" s="95"/>
      <c r="O32" s="95"/>
      <c r="P32" s="95"/>
      <c r="Q32" s="95"/>
      <c r="R32" s="95"/>
      <c r="S32" s="95"/>
      <c r="T32" s="95"/>
      <c r="U32" s="95"/>
      <c r="V32" s="95"/>
      <c r="W32" s="95"/>
      <c r="X32" s="95"/>
      <c r="Y32" s="95"/>
      <c r="Z32" s="95"/>
      <c r="AA32" s="95"/>
      <c r="AB32" s="95"/>
      <c r="AC32" s="95"/>
      <c r="AD32" s="95"/>
      <c r="AE32" s="95"/>
      <c r="AF32" s="95"/>
    </row>
    <row r="33" spans="1:32">
      <c r="A33" s="95"/>
      <c r="B33" s="101" t="s">
        <v>1264</v>
      </c>
      <c r="C33" s="95"/>
      <c r="D33" s="95"/>
      <c r="E33" s="95"/>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row>
    <row r="34" spans="1:32">
      <c r="A34" s="98" t="s">
        <v>1265</v>
      </c>
      <c r="B34" s="102" t="s">
        <v>1266</v>
      </c>
      <c r="C34" s="103">
        <v>0.28530800000000001</v>
      </c>
      <c r="D34" s="103">
        <v>0.40077800000000002</v>
      </c>
      <c r="E34" s="103">
        <v>0.44980199999999998</v>
      </c>
      <c r="F34" s="103">
        <v>0.37048900000000001</v>
      </c>
      <c r="G34" s="103">
        <v>0.353854</v>
      </c>
      <c r="H34" s="103">
        <v>0.35068899999999997</v>
      </c>
      <c r="I34" s="103">
        <v>0.34918399999999999</v>
      </c>
      <c r="J34" s="103">
        <v>0.34802499999999997</v>
      </c>
      <c r="K34" s="103">
        <v>0.34587800000000002</v>
      </c>
      <c r="L34" s="103">
        <v>0.34305400000000003</v>
      </c>
      <c r="M34" s="103">
        <v>0.34070600000000001</v>
      </c>
      <c r="N34" s="103">
        <v>0.33877099999999999</v>
      </c>
      <c r="O34" s="103">
        <v>0.33732200000000001</v>
      </c>
      <c r="P34" s="103">
        <v>0.33562700000000001</v>
      </c>
      <c r="Q34" s="103">
        <v>0.33394299999999999</v>
      </c>
      <c r="R34" s="103">
        <v>0.33231500000000003</v>
      </c>
      <c r="S34" s="103">
        <v>0.33086500000000002</v>
      </c>
      <c r="T34" s="103">
        <v>0.32955800000000002</v>
      </c>
      <c r="U34" s="103">
        <v>0.32826</v>
      </c>
      <c r="V34" s="103">
        <v>0.32685599999999998</v>
      </c>
      <c r="W34" s="103">
        <v>0.32495200000000002</v>
      </c>
      <c r="X34" s="103">
        <v>0.32292300000000002</v>
      </c>
      <c r="Y34" s="103">
        <v>0.32093300000000002</v>
      </c>
      <c r="Z34" s="103">
        <v>0.31892999999999999</v>
      </c>
      <c r="AA34" s="103">
        <v>0.31703399999999998</v>
      </c>
      <c r="AB34" s="103">
        <v>0.315139</v>
      </c>
      <c r="AC34" s="103">
        <v>0.31292999999999999</v>
      </c>
      <c r="AD34" s="103">
        <v>0.31056099999999998</v>
      </c>
      <c r="AE34" s="103">
        <v>0.30805900000000003</v>
      </c>
      <c r="AF34" s="104">
        <v>-9.698E-3</v>
      </c>
    </row>
    <row r="35" spans="1:32">
      <c r="A35" s="98" t="s">
        <v>1267</v>
      </c>
      <c r="B35" s="102" t="s">
        <v>1268</v>
      </c>
      <c r="C35" s="103">
        <v>0.83385200000000004</v>
      </c>
      <c r="D35" s="103">
        <v>0.66397499999999998</v>
      </c>
      <c r="E35" s="103">
        <v>0.64424800000000004</v>
      </c>
      <c r="F35" s="103">
        <v>0.713781</v>
      </c>
      <c r="G35" s="103">
        <v>0.75714800000000004</v>
      </c>
      <c r="H35" s="103">
        <v>0.76120299999999996</v>
      </c>
      <c r="I35" s="103">
        <v>0.76937599999999995</v>
      </c>
      <c r="J35" s="103">
        <v>0.77835799999999999</v>
      </c>
      <c r="K35" s="103">
        <v>0.78511699999999995</v>
      </c>
      <c r="L35" s="103">
        <v>0.79035500000000003</v>
      </c>
      <c r="M35" s="103">
        <v>0.79668000000000005</v>
      </c>
      <c r="N35" s="103">
        <v>0.80394299999999996</v>
      </c>
      <c r="O35" s="103">
        <v>0.81280200000000002</v>
      </c>
      <c r="P35" s="103">
        <v>0.82235400000000003</v>
      </c>
      <c r="Q35" s="103">
        <v>0.83280299999999996</v>
      </c>
      <c r="R35" s="103">
        <v>0.84343999999999997</v>
      </c>
      <c r="S35" s="103">
        <v>0.85501700000000003</v>
      </c>
      <c r="T35" s="103">
        <v>0.86810200000000004</v>
      </c>
      <c r="U35" s="103">
        <v>0.882081</v>
      </c>
      <c r="V35" s="103">
        <v>0.895814</v>
      </c>
      <c r="W35" s="103">
        <v>0.90818699999999997</v>
      </c>
      <c r="X35" s="103">
        <v>0.92001699999999997</v>
      </c>
      <c r="Y35" s="103">
        <v>0.93199600000000005</v>
      </c>
      <c r="Z35" s="103">
        <v>0.944048</v>
      </c>
      <c r="AA35" s="103">
        <v>0.95656600000000003</v>
      </c>
      <c r="AB35" s="103">
        <v>0.969001</v>
      </c>
      <c r="AC35" s="103">
        <v>0.98087000000000002</v>
      </c>
      <c r="AD35" s="103">
        <v>0.99185500000000004</v>
      </c>
      <c r="AE35" s="103">
        <v>1.0024919999999999</v>
      </c>
      <c r="AF35" s="104">
        <v>1.5376000000000001E-2</v>
      </c>
    </row>
    <row r="36" spans="1:32">
      <c r="A36" s="98" t="s">
        <v>1269</v>
      </c>
      <c r="B36" s="102" t="s">
        <v>1270</v>
      </c>
      <c r="C36" s="103">
        <v>0.441301</v>
      </c>
      <c r="D36" s="103">
        <v>0.44489200000000001</v>
      </c>
      <c r="E36" s="103">
        <v>0.450685</v>
      </c>
      <c r="F36" s="103">
        <v>0.45388200000000001</v>
      </c>
      <c r="G36" s="103">
        <v>0.45521800000000001</v>
      </c>
      <c r="H36" s="103">
        <v>0.45718999999999999</v>
      </c>
      <c r="I36" s="103">
        <v>0.46022099999999999</v>
      </c>
      <c r="J36" s="103">
        <v>0.46365899999999999</v>
      </c>
      <c r="K36" s="103">
        <v>0.46499499999999999</v>
      </c>
      <c r="L36" s="103">
        <v>0.46584199999999998</v>
      </c>
      <c r="M36" s="103">
        <v>0.467026</v>
      </c>
      <c r="N36" s="103">
        <v>0.46857199999999999</v>
      </c>
      <c r="O36" s="103">
        <v>0.47049800000000003</v>
      </c>
      <c r="P36" s="103">
        <v>0.47211500000000001</v>
      </c>
      <c r="Q36" s="103">
        <v>0.47378100000000001</v>
      </c>
      <c r="R36" s="103">
        <v>0.47538599999999998</v>
      </c>
      <c r="S36" s="103">
        <v>0.47696699999999997</v>
      </c>
      <c r="T36" s="103">
        <v>0.47871599999999997</v>
      </c>
      <c r="U36" s="103">
        <v>0.48012100000000002</v>
      </c>
      <c r="V36" s="103">
        <v>0.48105500000000001</v>
      </c>
      <c r="W36" s="103">
        <v>0.48122500000000001</v>
      </c>
      <c r="X36" s="103">
        <v>0.48061700000000002</v>
      </c>
      <c r="Y36" s="103">
        <v>0.47961199999999998</v>
      </c>
      <c r="Z36" s="103">
        <v>0.47843000000000002</v>
      </c>
      <c r="AA36" s="103">
        <v>0.477294</v>
      </c>
      <c r="AB36" s="103">
        <v>0.47630299999999998</v>
      </c>
      <c r="AC36" s="103">
        <v>0.47544900000000001</v>
      </c>
      <c r="AD36" s="103">
        <v>0.474968</v>
      </c>
      <c r="AE36" s="103">
        <v>0.475078</v>
      </c>
      <c r="AF36" s="104">
        <v>2.434E-3</v>
      </c>
    </row>
    <row r="37" spans="1:32">
      <c r="A37" s="98" t="s">
        <v>1271</v>
      </c>
      <c r="B37" s="102" t="s">
        <v>1272</v>
      </c>
      <c r="C37" s="103">
        <v>0.36892900000000001</v>
      </c>
      <c r="D37" s="103">
        <v>0.36451099999999997</v>
      </c>
      <c r="E37" s="103">
        <v>0.35997699999999999</v>
      </c>
      <c r="F37" s="103">
        <v>0.35592299999999999</v>
      </c>
      <c r="G37" s="103">
        <v>0.35201100000000002</v>
      </c>
      <c r="H37" s="103">
        <v>0.34838999999999998</v>
      </c>
      <c r="I37" s="103">
        <v>0.34527200000000002</v>
      </c>
      <c r="J37" s="103">
        <v>0.34253</v>
      </c>
      <c r="K37" s="103">
        <v>0.340144</v>
      </c>
      <c r="L37" s="103">
        <v>0.337924</v>
      </c>
      <c r="M37" s="103">
        <v>0.335984</v>
      </c>
      <c r="N37" s="103">
        <v>0.33436700000000003</v>
      </c>
      <c r="O37" s="103">
        <v>0.333146</v>
      </c>
      <c r="P37" s="103">
        <v>0.33241799999999999</v>
      </c>
      <c r="Q37" s="103">
        <v>0.332117</v>
      </c>
      <c r="R37" s="103">
        <v>0.33219199999999999</v>
      </c>
      <c r="S37" s="103">
        <v>0.33256799999999997</v>
      </c>
      <c r="T37" s="103">
        <v>0.33335300000000001</v>
      </c>
      <c r="U37" s="103">
        <v>0.334592</v>
      </c>
      <c r="V37" s="103">
        <v>0.33617999999999998</v>
      </c>
      <c r="W37" s="103">
        <v>0.33804499999999998</v>
      </c>
      <c r="X37" s="103">
        <v>0.34028999999999998</v>
      </c>
      <c r="Y37" s="103">
        <v>0.34295700000000001</v>
      </c>
      <c r="Z37" s="103">
        <v>0.34608299999999997</v>
      </c>
      <c r="AA37" s="103">
        <v>0.34961999999999999</v>
      </c>
      <c r="AB37" s="103">
        <v>0.35315000000000002</v>
      </c>
      <c r="AC37" s="103">
        <v>0.35666199999999998</v>
      </c>
      <c r="AD37" s="103">
        <v>0.36010300000000001</v>
      </c>
      <c r="AE37" s="103">
        <v>0.363535</v>
      </c>
      <c r="AF37" s="104">
        <v>-9.8999999999999994E-5</v>
      </c>
    </row>
    <row r="38" spans="1:32">
      <c r="A38" s="98" t="s">
        <v>1273</v>
      </c>
      <c r="B38" s="102" t="s">
        <v>1274</v>
      </c>
      <c r="C38" s="103">
        <v>0.10602</v>
      </c>
      <c r="D38" s="103">
        <v>0.10637099999999999</v>
      </c>
      <c r="E38" s="103">
        <v>0.107102</v>
      </c>
      <c r="F38" s="103">
        <v>0.108116</v>
      </c>
      <c r="G38" s="103">
        <v>0.109264</v>
      </c>
      <c r="H38" s="103">
        <v>0.11057400000000001</v>
      </c>
      <c r="I38" s="103">
        <v>0.111967</v>
      </c>
      <c r="J38" s="103">
        <v>0.113401</v>
      </c>
      <c r="K38" s="103">
        <v>0.114857</v>
      </c>
      <c r="L38" s="103">
        <v>0.11625099999999999</v>
      </c>
      <c r="M38" s="103">
        <v>0.117631</v>
      </c>
      <c r="N38" s="103">
        <v>0.119015</v>
      </c>
      <c r="O38" s="103">
        <v>0.120424</v>
      </c>
      <c r="P38" s="103">
        <v>0.12185600000000001</v>
      </c>
      <c r="Q38" s="103">
        <v>0.123284</v>
      </c>
      <c r="R38" s="103">
        <v>0.124683</v>
      </c>
      <c r="S38" s="103">
        <v>0.126031</v>
      </c>
      <c r="T38" s="103">
        <v>0.12737699999999999</v>
      </c>
      <c r="U38" s="103">
        <v>0.12873699999999999</v>
      </c>
      <c r="V38" s="103">
        <v>0.130075</v>
      </c>
      <c r="W38" s="103">
        <v>0.131358</v>
      </c>
      <c r="X38" s="103">
        <v>0.132637</v>
      </c>
      <c r="Y38" s="103">
        <v>0.13392100000000001</v>
      </c>
      <c r="Z38" s="103">
        <v>0.135217</v>
      </c>
      <c r="AA38" s="103">
        <v>0.136514</v>
      </c>
      <c r="AB38" s="103">
        <v>0.13780899999999999</v>
      </c>
      <c r="AC38" s="103">
        <v>0.1391</v>
      </c>
      <c r="AD38" s="103">
        <v>0.140372</v>
      </c>
      <c r="AE38" s="103">
        <v>0.141654</v>
      </c>
      <c r="AF38" s="104">
        <v>1.0666E-2</v>
      </c>
    </row>
    <row r="39" spans="1:32">
      <c r="A39" s="98" t="s">
        <v>1275</v>
      </c>
      <c r="B39" s="102" t="s">
        <v>1276</v>
      </c>
      <c r="C39" s="103">
        <v>0.20144000000000001</v>
      </c>
      <c r="D39" s="103">
        <v>0.20230899999999999</v>
      </c>
      <c r="E39" s="103">
        <v>0.20425099999999999</v>
      </c>
      <c r="F39" s="103">
        <v>0.205569</v>
      </c>
      <c r="G39" s="103">
        <v>0.20627300000000001</v>
      </c>
      <c r="H39" s="103">
        <v>0.20734</v>
      </c>
      <c r="I39" s="103">
        <v>0.20918200000000001</v>
      </c>
      <c r="J39" s="103">
        <v>0.21113399999999999</v>
      </c>
      <c r="K39" s="103">
        <v>0.212224</v>
      </c>
      <c r="L39" s="103">
        <v>0.212871</v>
      </c>
      <c r="M39" s="103">
        <v>0.21380199999999999</v>
      </c>
      <c r="N39" s="103">
        <v>0.215007</v>
      </c>
      <c r="O39" s="103">
        <v>0.21654799999999999</v>
      </c>
      <c r="P39" s="103">
        <v>0.218028</v>
      </c>
      <c r="Q39" s="103">
        <v>0.219608</v>
      </c>
      <c r="R39" s="103">
        <v>0.22126699999999999</v>
      </c>
      <c r="S39" s="103">
        <v>0.22304199999999999</v>
      </c>
      <c r="T39" s="103">
        <v>0.22509000000000001</v>
      </c>
      <c r="U39" s="103">
        <v>0.227293</v>
      </c>
      <c r="V39" s="103">
        <v>0.22942799999999999</v>
      </c>
      <c r="W39" s="103">
        <v>0.23134299999999999</v>
      </c>
      <c r="X39" s="103">
        <v>0.23321500000000001</v>
      </c>
      <c r="Y39" s="103">
        <v>0.23513700000000001</v>
      </c>
      <c r="Z39" s="103">
        <v>0.23715900000000001</v>
      </c>
      <c r="AA39" s="103">
        <v>0.23926900000000001</v>
      </c>
      <c r="AB39" s="103">
        <v>0.24137700000000001</v>
      </c>
      <c r="AC39" s="103">
        <v>0.24332699999999999</v>
      </c>
      <c r="AD39" s="103">
        <v>0.24510699999999999</v>
      </c>
      <c r="AE39" s="103">
        <v>0.246809</v>
      </c>
      <c r="AF39" s="104">
        <v>7.391E-3</v>
      </c>
    </row>
    <row r="40" spans="1:32">
      <c r="A40" s="98" t="s">
        <v>1277</v>
      </c>
      <c r="B40" s="102" t="s">
        <v>1278</v>
      </c>
      <c r="C40" s="103">
        <v>7.7752000000000002E-2</v>
      </c>
      <c r="D40" s="103">
        <v>7.7201000000000006E-2</v>
      </c>
      <c r="E40" s="103">
        <v>7.6284000000000005E-2</v>
      </c>
      <c r="F40" s="103">
        <v>7.5467999999999993E-2</v>
      </c>
      <c r="G40" s="103">
        <v>7.4709999999999999E-2</v>
      </c>
      <c r="H40" s="103">
        <v>7.4018E-2</v>
      </c>
      <c r="I40" s="103">
        <v>7.3328000000000004E-2</v>
      </c>
      <c r="J40" s="103">
        <v>7.2604000000000002E-2</v>
      </c>
      <c r="K40" s="103">
        <v>7.1846999999999994E-2</v>
      </c>
      <c r="L40" s="103">
        <v>7.1035000000000001E-2</v>
      </c>
      <c r="M40" s="103">
        <v>7.0253999999999997E-2</v>
      </c>
      <c r="N40" s="103">
        <v>6.9509000000000001E-2</v>
      </c>
      <c r="O40" s="103">
        <v>6.8808999999999995E-2</v>
      </c>
      <c r="P40" s="103">
        <v>6.8163000000000001E-2</v>
      </c>
      <c r="Q40" s="103">
        <v>6.7558000000000007E-2</v>
      </c>
      <c r="R40" s="103">
        <v>6.6989999999999994E-2</v>
      </c>
      <c r="S40" s="103">
        <v>6.6447000000000006E-2</v>
      </c>
      <c r="T40" s="103">
        <v>6.5948000000000007E-2</v>
      </c>
      <c r="U40" s="103">
        <v>6.5513000000000002E-2</v>
      </c>
      <c r="V40" s="103">
        <v>6.5126000000000003E-2</v>
      </c>
      <c r="W40" s="103">
        <v>6.4773999999999998E-2</v>
      </c>
      <c r="X40" s="103">
        <v>6.4477999999999994E-2</v>
      </c>
      <c r="Y40" s="103">
        <v>6.4241000000000006E-2</v>
      </c>
      <c r="Z40" s="103">
        <v>6.4082E-2</v>
      </c>
      <c r="AA40" s="103">
        <v>6.3989000000000004E-2</v>
      </c>
      <c r="AB40" s="103">
        <v>6.3975000000000004E-2</v>
      </c>
      <c r="AC40" s="103">
        <v>6.4047000000000007E-2</v>
      </c>
      <c r="AD40" s="103">
        <v>6.4199000000000006E-2</v>
      </c>
      <c r="AE40" s="103">
        <v>6.4445000000000002E-2</v>
      </c>
      <c r="AF40" s="104">
        <v>-6.6670000000000002E-3</v>
      </c>
    </row>
    <row r="41" spans="1:32">
      <c r="A41" s="98" t="s">
        <v>1279</v>
      </c>
      <c r="B41" s="102" t="s">
        <v>1280</v>
      </c>
      <c r="C41" s="103">
        <v>0.63901399999999997</v>
      </c>
      <c r="D41" s="103">
        <v>0.58809100000000003</v>
      </c>
      <c r="E41" s="103">
        <v>0.51187000000000005</v>
      </c>
      <c r="F41" s="103">
        <v>0.49734899999999999</v>
      </c>
      <c r="G41" s="103">
        <v>0.490064</v>
      </c>
      <c r="H41" s="103">
        <v>0.48708000000000001</v>
      </c>
      <c r="I41" s="103">
        <v>0.48707400000000001</v>
      </c>
      <c r="J41" s="103">
        <v>0.486794</v>
      </c>
      <c r="K41" s="103">
        <v>0.43010999999999999</v>
      </c>
      <c r="L41" s="103">
        <v>0.40997800000000001</v>
      </c>
      <c r="M41" s="103">
        <v>0.40008899999999997</v>
      </c>
      <c r="N41" s="103">
        <v>0.39308500000000002</v>
      </c>
      <c r="O41" s="103">
        <v>0.38956299999999999</v>
      </c>
      <c r="P41" s="103">
        <v>0.37859300000000001</v>
      </c>
      <c r="Q41" s="103">
        <v>0.37017600000000001</v>
      </c>
      <c r="R41" s="103">
        <v>0.36359799999999998</v>
      </c>
      <c r="S41" s="103">
        <v>0.35850700000000002</v>
      </c>
      <c r="T41" s="103">
        <v>0.35465000000000002</v>
      </c>
      <c r="U41" s="103">
        <v>0.34007300000000001</v>
      </c>
      <c r="V41" s="103">
        <v>0.32717299999999999</v>
      </c>
      <c r="W41" s="103">
        <v>0.31587599999999999</v>
      </c>
      <c r="X41" s="103">
        <v>0.30614000000000002</v>
      </c>
      <c r="Y41" s="103">
        <v>0.297676</v>
      </c>
      <c r="Z41" s="103">
        <v>0.29042800000000002</v>
      </c>
      <c r="AA41" s="103">
        <v>0.28422700000000001</v>
      </c>
      <c r="AB41" s="103">
        <v>0.27879599999999999</v>
      </c>
      <c r="AC41" s="103">
        <v>0.27385999999999999</v>
      </c>
      <c r="AD41" s="103">
        <v>0.26943299999999998</v>
      </c>
      <c r="AE41" s="103">
        <v>0.26642900000000003</v>
      </c>
      <c r="AF41" s="104">
        <v>-2.8899000000000001E-2</v>
      </c>
    </row>
    <row r="42" spans="1:32">
      <c r="A42" s="98" t="s">
        <v>1281</v>
      </c>
      <c r="B42" s="102" t="s">
        <v>1282</v>
      </c>
      <c r="C42" s="103">
        <v>2.9447999999999998E-2</v>
      </c>
      <c r="D42" s="103">
        <v>2.8205999999999998E-2</v>
      </c>
      <c r="E42" s="103">
        <v>2.7732E-2</v>
      </c>
      <c r="F42" s="103">
        <v>2.7313E-2</v>
      </c>
      <c r="G42" s="103">
        <v>2.6919999999999999E-2</v>
      </c>
      <c r="H42" s="103">
        <v>2.6572999999999999E-2</v>
      </c>
      <c r="I42" s="103">
        <v>2.5419000000000001E-2</v>
      </c>
      <c r="J42" s="103">
        <v>2.4257999999999998E-2</v>
      </c>
      <c r="K42" s="103">
        <v>2.3022999999999998E-2</v>
      </c>
      <c r="L42" s="103">
        <v>2.1728000000000001E-2</v>
      </c>
      <c r="M42" s="103">
        <v>2.0612999999999999E-2</v>
      </c>
      <c r="N42" s="103">
        <v>1.9671000000000001E-2</v>
      </c>
      <c r="O42" s="103">
        <v>1.8887999999999999E-2</v>
      </c>
      <c r="P42" s="103">
        <v>1.8262E-2</v>
      </c>
      <c r="Q42" s="103">
        <v>1.7781999999999999E-2</v>
      </c>
      <c r="R42" s="103">
        <v>1.7451000000000001E-2</v>
      </c>
      <c r="S42" s="103">
        <v>1.7267999999999999E-2</v>
      </c>
      <c r="T42" s="103">
        <v>1.7024999999999998E-2</v>
      </c>
      <c r="U42" s="103">
        <v>1.6743999999999998E-2</v>
      </c>
      <c r="V42" s="103">
        <v>1.6455999999999998E-2</v>
      </c>
      <c r="W42" s="103">
        <v>1.6199000000000002E-2</v>
      </c>
      <c r="X42" s="103">
        <v>1.6017E-2</v>
      </c>
      <c r="Y42" s="103">
        <v>1.5928000000000001E-2</v>
      </c>
      <c r="Z42" s="103">
        <v>1.593E-2</v>
      </c>
      <c r="AA42" s="103">
        <v>1.6E-2</v>
      </c>
      <c r="AB42" s="103">
        <v>1.6111E-2</v>
      </c>
      <c r="AC42" s="103">
        <v>1.6240999999999998E-2</v>
      </c>
      <c r="AD42" s="103">
        <v>1.6376000000000002E-2</v>
      </c>
      <c r="AE42" s="103">
        <v>1.6514000000000001E-2</v>
      </c>
      <c r="AF42" s="104">
        <v>-1.9633000000000001E-2</v>
      </c>
    </row>
    <row r="43" spans="1:32">
      <c r="A43" s="98" t="s">
        <v>1283</v>
      </c>
      <c r="B43" s="102" t="s">
        <v>1284</v>
      </c>
      <c r="C43" s="103">
        <v>9.6069000000000002E-2</v>
      </c>
      <c r="D43" s="103">
        <v>9.4547000000000006E-2</v>
      </c>
      <c r="E43" s="103">
        <v>9.4473000000000001E-2</v>
      </c>
      <c r="F43" s="103">
        <v>9.4621999999999998E-2</v>
      </c>
      <c r="G43" s="103">
        <v>9.4797999999999993E-2</v>
      </c>
      <c r="H43" s="103">
        <v>9.5093999999999998E-2</v>
      </c>
      <c r="I43" s="103">
        <v>9.5443E-2</v>
      </c>
      <c r="J43" s="103">
        <v>9.5780000000000004E-2</v>
      </c>
      <c r="K43" s="103">
        <v>9.6060999999999994E-2</v>
      </c>
      <c r="L43" s="103">
        <v>9.6210000000000004E-2</v>
      </c>
      <c r="M43" s="103">
        <v>9.6615000000000006E-2</v>
      </c>
      <c r="N43" s="103">
        <v>9.7311999999999996E-2</v>
      </c>
      <c r="O43" s="103">
        <v>9.8327999999999999E-2</v>
      </c>
      <c r="P43" s="103">
        <v>9.9656999999999996E-2</v>
      </c>
      <c r="Q43" s="103">
        <v>0.101271</v>
      </c>
      <c r="R43" s="103">
        <v>0.10313</v>
      </c>
      <c r="S43" s="103">
        <v>0.105169</v>
      </c>
      <c r="T43" s="103">
        <v>0.10710799999999999</v>
      </c>
      <c r="U43" s="103">
        <v>0.10893700000000001</v>
      </c>
      <c r="V43" s="103">
        <v>0.110628</v>
      </c>
      <c r="W43" s="103">
        <v>0.112174</v>
      </c>
      <c r="X43" s="103">
        <v>0.113661</v>
      </c>
      <c r="Y43" s="103">
        <v>0.115129</v>
      </c>
      <c r="Z43" s="103">
        <v>0.116602</v>
      </c>
      <c r="AA43" s="103">
        <v>0.118078</v>
      </c>
      <c r="AB43" s="103">
        <v>0.11955</v>
      </c>
      <c r="AC43" s="103">
        <v>0.121006</v>
      </c>
      <c r="AD43" s="103">
        <v>0.12242599999999999</v>
      </c>
      <c r="AE43" s="103">
        <v>0.123833</v>
      </c>
      <c r="AF43" s="104">
        <v>1.0044000000000001E-2</v>
      </c>
    </row>
    <row r="44" spans="1:32">
      <c r="A44" s="98" t="s">
        <v>1285</v>
      </c>
      <c r="B44" s="102" t="s">
        <v>1286</v>
      </c>
      <c r="C44" s="103">
        <v>0.333621</v>
      </c>
      <c r="D44" s="103">
        <v>0.32995000000000002</v>
      </c>
      <c r="E44" s="103">
        <v>0.32883400000000002</v>
      </c>
      <c r="F44" s="103">
        <v>0.32750499999999999</v>
      </c>
      <c r="G44" s="103">
        <v>0.325021</v>
      </c>
      <c r="H44" s="103">
        <v>0.323189</v>
      </c>
      <c r="I44" s="103">
        <v>0.32253199999999999</v>
      </c>
      <c r="J44" s="103">
        <v>0.32216800000000001</v>
      </c>
      <c r="K44" s="103">
        <v>0.321328</v>
      </c>
      <c r="L44" s="103">
        <v>0.32017499999999999</v>
      </c>
      <c r="M44" s="103">
        <v>0.31983499999999998</v>
      </c>
      <c r="N44" s="103">
        <v>0.32033600000000001</v>
      </c>
      <c r="O44" s="103">
        <v>0.32167800000000002</v>
      </c>
      <c r="P44" s="103">
        <v>0.32329400000000003</v>
      </c>
      <c r="Q44" s="103">
        <v>0.32537700000000003</v>
      </c>
      <c r="R44" s="103">
        <v>0.32799400000000001</v>
      </c>
      <c r="S44" s="103">
        <v>0.33108399999999999</v>
      </c>
      <c r="T44" s="103">
        <v>0.334733</v>
      </c>
      <c r="U44" s="103">
        <v>0.33866200000000002</v>
      </c>
      <c r="V44" s="103">
        <v>0.34276200000000001</v>
      </c>
      <c r="W44" s="103">
        <v>0.34671099999999999</v>
      </c>
      <c r="X44" s="103">
        <v>0.35072700000000001</v>
      </c>
      <c r="Y44" s="103">
        <v>0.35474499999999998</v>
      </c>
      <c r="Z44" s="103">
        <v>0.35886200000000001</v>
      </c>
      <c r="AA44" s="103">
        <v>0.36296099999999998</v>
      </c>
      <c r="AB44" s="103">
        <v>0.36675799999999997</v>
      </c>
      <c r="AC44" s="103">
        <v>0.37002299999999999</v>
      </c>
      <c r="AD44" s="103">
        <v>0.37261</v>
      </c>
      <c r="AE44" s="103">
        <v>0.37459399999999998</v>
      </c>
      <c r="AF44" s="104">
        <v>4.7109999999999999E-3</v>
      </c>
    </row>
    <row r="45" spans="1:32">
      <c r="A45" s="98" t="s">
        <v>1287</v>
      </c>
      <c r="B45" s="102" t="s">
        <v>1288</v>
      </c>
      <c r="C45" s="103">
        <v>0.12496599999999999</v>
      </c>
      <c r="D45" s="103">
        <v>0.12076000000000001</v>
      </c>
      <c r="E45" s="103">
        <v>0.117468</v>
      </c>
      <c r="F45" s="103">
        <v>0.11403099999999999</v>
      </c>
      <c r="G45" s="103">
        <v>0.11014400000000001</v>
      </c>
      <c r="H45" s="103">
        <v>0.106407</v>
      </c>
      <c r="I45" s="103">
        <v>0.103023</v>
      </c>
      <c r="J45" s="103">
        <v>9.9694000000000005E-2</v>
      </c>
      <c r="K45" s="103">
        <v>9.6189999999999998E-2</v>
      </c>
      <c r="L45" s="103">
        <v>9.2613000000000001E-2</v>
      </c>
      <c r="M45" s="103">
        <v>8.9274000000000006E-2</v>
      </c>
      <c r="N45" s="103">
        <v>8.6202000000000001E-2</v>
      </c>
      <c r="O45" s="103">
        <v>8.3378999999999995E-2</v>
      </c>
      <c r="P45" s="103">
        <v>8.0633999999999997E-2</v>
      </c>
      <c r="Q45" s="103">
        <v>7.8050999999999995E-2</v>
      </c>
      <c r="R45" s="103">
        <v>7.5634000000000007E-2</v>
      </c>
      <c r="S45" s="103">
        <v>7.3349999999999999E-2</v>
      </c>
      <c r="T45" s="103">
        <v>7.1237999999999996E-2</v>
      </c>
      <c r="U45" s="103">
        <v>6.9221000000000005E-2</v>
      </c>
      <c r="V45" s="103">
        <v>6.7280000000000006E-2</v>
      </c>
      <c r="W45" s="103">
        <v>6.5365000000000006E-2</v>
      </c>
      <c r="X45" s="103">
        <v>6.3502000000000003E-2</v>
      </c>
      <c r="Y45" s="103">
        <v>6.1696000000000001E-2</v>
      </c>
      <c r="Z45" s="103">
        <v>5.9956000000000002E-2</v>
      </c>
      <c r="AA45" s="103">
        <v>5.824E-2</v>
      </c>
      <c r="AB45" s="103">
        <v>5.6515000000000003E-2</v>
      </c>
      <c r="AC45" s="103">
        <v>5.4740999999999998E-2</v>
      </c>
      <c r="AD45" s="103">
        <v>5.2880000000000003E-2</v>
      </c>
      <c r="AE45" s="103">
        <v>5.0953999999999999E-2</v>
      </c>
      <c r="AF45" s="104">
        <v>-3.1453000000000002E-2</v>
      </c>
    </row>
    <row r="46" spans="1:32" ht="24.5">
      <c r="A46" s="98" t="s">
        <v>1289</v>
      </c>
      <c r="B46" s="102" t="s">
        <v>1290</v>
      </c>
      <c r="C46" s="103">
        <v>9.0528999999999998E-2</v>
      </c>
      <c r="D46" s="103">
        <v>0.131135</v>
      </c>
      <c r="E46" s="103">
        <v>0.14733299999999999</v>
      </c>
      <c r="F46" s="103">
        <v>0.12009</v>
      </c>
      <c r="G46" s="103">
        <v>0.116586</v>
      </c>
      <c r="H46" s="103">
        <v>0.11691</v>
      </c>
      <c r="I46" s="103">
        <v>0.11707099999999999</v>
      </c>
      <c r="J46" s="103">
        <v>0.115119</v>
      </c>
      <c r="K46" s="103">
        <v>0.114306</v>
      </c>
      <c r="L46" s="103">
        <v>0.11350200000000001</v>
      </c>
      <c r="M46" s="103">
        <v>0.112735</v>
      </c>
      <c r="N46" s="103">
        <v>0.111931</v>
      </c>
      <c r="O46" s="103">
        <v>0.111058</v>
      </c>
      <c r="P46" s="103">
        <v>0.110069</v>
      </c>
      <c r="Q46" s="103">
        <v>0.108954</v>
      </c>
      <c r="R46" s="103">
        <v>0.107823</v>
      </c>
      <c r="S46" s="103">
        <v>0.106679</v>
      </c>
      <c r="T46" s="103">
        <v>0.105477</v>
      </c>
      <c r="U46" s="103">
        <v>0.104181</v>
      </c>
      <c r="V46" s="103">
        <v>0.10274999999999999</v>
      </c>
      <c r="W46" s="103">
        <v>0.101171</v>
      </c>
      <c r="X46" s="103">
        <v>9.9631999999999998E-2</v>
      </c>
      <c r="Y46" s="103">
        <v>9.8209000000000005E-2</v>
      </c>
      <c r="Z46" s="103">
        <v>9.6911999999999998E-2</v>
      </c>
      <c r="AA46" s="103">
        <v>9.5661999999999997E-2</v>
      </c>
      <c r="AB46" s="103">
        <v>9.4536999999999996E-2</v>
      </c>
      <c r="AC46" s="103">
        <v>9.3454999999999996E-2</v>
      </c>
      <c r="AD46" s="103">
        <v>9.2408000000000004E-2</v>
      </c>
      <c r="AE46" s="103">
        <v>9.1447000000000001E-2</v>
      </c>
      <c r="AF46" s="104">
        <v>-1.3261999999999999E-2</v>
      </c>
    </row>
    <row r="47" spans="1:32">
      <c r="A47" s="98" t="s">
        <v>1291</v>
      </c>
      <c r="B47" s="102" t="s">
        <v>1292</v>
      </c>
      <c r="C47" s="103">
        <v>1.0615920000000001</v>
      </c>
      <c r="D47" s="103">
        <v>1.1936720000000001</v>
      </c>
      <c r="E47" s="103">
        <v>1.307266</v>
      </c>
      <c r="F47" s="103">
        <v>1.337421</v>
      </c>
      <c r="G47" s="103">
        <v>1.3546659999999999</v>
      </c>
      <c r="H47" s="103">
        <v>1.3759110000000001</v>
      </c>
      <c r="I47" s="103">
        <v>1.3976120000000001</v>
      </c>
      <c r="J47" s="103">
        <v>1.4199569999999999</v>
      </c>
      <c r="K47" s="103">
        <v>1.4395469999999999</v>
      </c>
      <c r="L47" s="103">
        <v>1.4540930000000001</v>
      </c>
      <c r="M47" s="103">
        <v>1.4707190000000001</v>
      </c>
      <c r="N47" s="103">
        <v>1.4903960000000001</v>
      </c>
      <c r="O47" s="103">
        <v>1.5117719999999999</v>
      </c>
      <c r="P47" s="103">
        <v>1.5341340000000001</v>
      </c>
      <c r="Q47" s="103">
        <v>1.5570850000000001</v>
      </c>
      <c r="R47" s="103">
        <v>1.5813649999999999</v>
      </c>
      <c r="S47" s="103">
        <v>1.605405</v>
      </c>
      <c r="T47" s="103">
        <v>1.629394</v>
      </c>
      <c r="U47" s="103">
        <v>1.652908</v>
      </c>
      <c r="V47" s="103">
        <v>1.675297</v>
      </c>
      <c r="W47" s="103">
        <v>1.6973780000000001</v>
      </c>
      <c r="X47" s="103">
        <v>1.7202040000000001</v>
      </c>
      <c r="Y47" s="103">
        <v>1.7434419999999999</v>
      </c>
      <c r="Z47" s="103">
        <v>1.7674620000000001</v>
      </c>
      <c r="AA47" s="103">
        <v>1.7921370000000001</v>
      </c>
      <c r="AB47" s="103">
        <v>1.817062</v>
      </c>
      <c r="AC47" s="103">
        <v>1.8416410000000001</v>
      </c>
      <c r="AD47" s="103">
        <v>1.8656269999999999</v>
      </c>
      <c r="AE47" s="103">
        <v>1.8900520000000001</v>
      </c>
      <c r="AF47" s="104">
        <v>1.7167000000000002E-2</v>
      </c>
    </row>
    <row r="48" spans="1:32">
      <c r="A48" s="98" t="s">
        <v>1293</v>
      </c>
      <c r="B48" s="101" t="s">
        <v>1294</v>
      </c>
      <c r="C48" s="105">
        <v>4.6898400000000002</v>
      </c>
      <c r="D48" s="105">
        <v>4.7463980000000001</v>
      </c>
      <c r="E48" s="105">
        <v>4.8273239999999999</v>
      </c>
      <c r="F48" s="105">
        <v>4.801558</v>
      </c>
      <c r="G48" s="105">
        <v>4.8266770000000001</v>
      </c>
      <c r="H48" s="105">
        <v>4.8405690000000003</v>
      </c>
      <c r="I48" s="105">
        <v>4.8667040000000004</v>
      </c>
      <c r="J48" s="105">
        <v>4.8934819999999997</v>
      </c>
      <c r="K48" s="105">
        <v>4.8556270000000001</v>
      </c>
      <c r="L48" s="105">
        <v>4.8456320000000002</v>
      </c>
      <c r="M48" s="105">
        <v>4.8519629999999996</v>
      </c>
      <c r="N48" s="105">
        <v>4.8681179999999999</v>
      </c>
      <c r="O48" s="105">
        <v>4.894215</v>
      </c>
      <c r="P48" s="105">
        <v>4.9152040000000001</v>
      </c>
      <c r="Q48" s="105">
        <v>4.941789</v>
      </c>
      <c r="R48" s="105">
        <v>4.9732669999999999</v>
      </c>
      <c r="S48" s="105">
        <v>5.0083989999999998</v>
      </c>
      <c r="T48" s="105">
        <v>5.0477679999999996</v>
      </c>
      <c r="U48" s="105">
        <v>5.0773239999999999</v>
      </c>
      <c r="V48" s="105">
        <v>5.1068790000000002</v>
      </c>
      <c r="W48" s="105">
        <v>5.1347589999999999</v>
      </c>
      <c r="X48" s="105">
        <v>5.1640600000000001</v>
      </c>
      <c r="Y48" s="105">
        <v>5.1956220000000002</v>
      </c>
      <c r="Z48" s="105">
        <v>5.2301029999999997</v>
      </c>
      <c r="AA48" s="105">
        <v>5.2675910000000004</v>
      </c>
      <c r="AB48" s="105">
        <v>5.3060830000000001</v>
      </c>
      <c r="AC48" s="105">
        <v>5.3433510000000002</v>
      </c>
      <c r="AD48" s="105">
        <v>5.3789259999999999</v>
      </c>
      <c r="AE48" s="105">
        <v>5.4158970000000002</v>
      </c>
      <c r="AF48" s="106">
        <v>4.8989999999999997E-3</v>
      </c>
    </row>
    <row r="50" spans="1:32">
      <c r="A50" s="95"/>
      <c r="B50" s="101" t="s">
        <v>1295</v>
      </c>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c r="AE50" s="95"/>
      <c r="AF50" s="95"/>
    </row>
    <row r="51" spans="1:32">
      <c r="A51" s="98" t="s">
        <v>1296</v>
      </c>
      <c r="B51" s="102" t="s">
        <v>1266</v>
      </c>
      <c r="C51" s="103">
        <v>2.5238100000000001</v>
      </c>
      <c r="D51" s="103">
        <v>3.323096</v>
      </c>
      <c r="E51" s="103">
        <v>3.550354</v>
      </c>
      <c r="F51" s="103">
        <v>3.0530750000000002</v>
      </c>
      <c r="G51" s="103">
        <v>2.9698519999999999</v>
      </c>
      <c r="H51" s="103">
        <v>2.9632700000000001</v>
      </c>
      <c r="I51" s="103">
        <v>2.950434</v>
      </c>
      <c r="J51" s="103">
        <v>2.9263569999999999</v>
      </c>
      <c r="K51" s="103">
        <v>2.8972639999999998</v>
      </c>
      <c r="L51" s="103">
        <v>2.869615</v>
      </c>
      <c r="M51" s="103">
        <v>2.8482750000000001</v>
      </c>
      <c r="N51" s="103">
        <v>2.830848</v>
      </c>
      <c r="O51" s="103">
        <v>2.8161049999999999</v>
      </c>
      <c r="P51" s="103">
        <v>2.8023880000000001</v>
      </c>
      <c r="Q51" s="103">
        <v>2.7888289999999998</v>
      </c>
      <c r="R51" s="103">
        <v>2.778934</v>
      </c>
      <c r="S51" s="103">
        <v>2.7724760000000002</v>
      </c>
      <c r="T51" s="103">
        <v>2.767077</v>
      </c>
      <c r="U51" s="103">
        <v>2.7605740000000001</v>
      </c>
      <c r="V51" s="103">
        <v>2.7504789999999999</v>
      </c>
      <c r="W51" s="103">
        <v>2.7362380000000002</v>
      </c>
      <c r="X51" s="103">
        <v>2.7214909999999999</v>
      </c>
      <c r="Y51" s="103">
        <v>2.707335</v>
      </c>
      <c r="Z51" s="103">
        <v>2.6933769999999999</v>
      </c>
      <c r="AA51" s="103">
        <v>2.6785969999999999</v>
      </c>
      <c r="AB51" s="103">
        <v>2.6639300000000001</v>
      </c>
      <c r="AC51" s="103">
        <v>2.6468569999999998</v>
      </c>
      <c r="AD51" s="103">
        <v>2.6266449999999999</v>
      </c>
      <c r="AE51" s="103">
        <v>2.6052759999999999</v>
      </c>
      <c r="AF51" s="104">
        <v>-8.9730000000000001E-3</v>
      </c>
    </row>
    <row r="52" spans="1:32">
      <c r="A52" s="98" t="s">
        <v>1297</v>
      </c>
      <c r="B52" s="102" t="s">
        <v>1268</v>
      </c>
      <c r="C52" s="103">
        <v>2.2764E-2</v>
      </c>
      <c r="D52" s="103">
        <v>1.9026000000000001E-2</v>
      </c>
      <c r="E52" s="103">
        <v>1.8825999999999999E-2</v>
      </c>
      <c r="F52" s="103">
        <v>2.0400999999999999E-2</v>
      </c>
      <c r="G52" s="103">
        <v>2.1226999999999999E-2</v>
      </c>
      <c r="H52" s="103">
        <v>2.1329999999999998E-2</v>
      </c>
      <c r="I52" s="103">
        <v>2.1388999999999998E-2</v>
      </c>
      <c r="J52" s="103">
        <v>2.1356E-2</v>
      </c>
      <c r="K52" s="103">
        <v>2.1078E-2</v>
      </c>
      <c r="L52" s="103">
        <v>2.0815E-2</v>
      </c>
      <c r="M52" s="103">
        <v>2.0587999999999999E-2</v>
      </c>
      <c r="N52" s="103">
        <v>2.0393999999999999E-2</v>
      </c>
      <c r="O52" s="103">
        <v>2.0197E-2</v>
      </c>
      <c r="P52" s="103">
        <v>2.0008000000000001E-2</v>
      </c>
      <c r="Q52" s="103">
        <v>1.9817999999999999E-2</v>
      </c>
      <c r="R52" s="103">
        <v>1.9656E-2</v>
      </c>
      <c r="S52" s="103">
        <v>1.9521E-2</v>
      </c>
      <c r="T52" s="103">
        <v>1.9400000000000001E-2</v>
      </c>
      <c r="U52" s="103">
        <v>1.9309E-2</v>
      </c>
      <c r="V52" s="103">
        <v>1.9200999999999999E-2</v>
      </c>
      <c r="W52" s="103">
        <v>1.9078000000000001E-2</v>
      </c>
      <c r="X52" s="103">
        <v>1.8966E-2</v>
      </c>
      <c r="Y52" s="103">
        <v>1.8858E-2</v>
      </c>
      <c r="Z52" s="103">
        <v>1.8754E-2</v>
      </c>
      <c r="AA52" s="103">
        <v>1.8644999999999998E-2</v>
      </c>
      <c r="AB52" s="103">
        <v>1.8540000000000001E-2</v>
      </c>
      <c r="AC52" s="103">
        <v>1.8433000000000001E-2</v>
      </c>
      <c r="AD52" s="103">
        <v>1.8329999999999999E-2</v>
      </c>
      <c r="AE52" s="103">
        <v>1.8224000000000001E-2</v>
      </c>
      <c r="AF52" s="104">
        <v>-1.593E-3</v>
      </c>
    </row>
    <row r="53" spans="1:32">
      <c r="A53" s="98" t="s">
        <v>1298</v>
      </c>
      <c r="B53" s="102" t="s">
        <v>1270</v>
      </c>
      <c r="C53" s="103">
        <v>1.197333</v>
      </c>
      <c r="D53" s="103">
        <v>1.202658</v>
      </c>
      <c r="E53" s="103">
        <v>1.205573</v>
      </c>
      <c r="F53" s="103">
        <v>1.20421</v>
      </c>
      <c r="G53" s="103">
        <v>1.206156</v>
      </c>
      <c r="H53" s="103">
        <v>1.210116</v>
      </c>
      <c r="I53" s="103">
        <v>1.2119439999999999</v>
      </c>
      <c r="J53" s="103">
        <v>1.2120280000000001</v>
      </c>
      <c r="K53" s="103">
        <v>1.2099569999999999</v>
      </c>
      <c r="L53" s="103">
        <v>1.2093469999999999</v>
      </c>
      <c r="M53" s="103">
        <v>1.2113879999999999</v>
      </c>
      <c r="N53" s="103">
        <v>1.2153320000000001</v>
      </c>
      <c r="O53" s="103">
        <v>1.2205410000000001</v>
      </c>
      <c r="P53" s="103">
        <v>1.22441</v>
      </c>
      <c r="Q53" s="103">
        <v>1.2277020000000001</v>
      </c>
      <c r="R53" s="103">
        <v>1.231706</v>
      </c>
      <c r="S53" s="103">
        <v>1.2362040000000001</v>
      </c>
      <c r="T53" s="103">
        <v>1.240294</v>
      </c>
      <c r="U53" s="103">
        <v>1.2434149999999999</v>
      </c>
      <c r="V53" s="103">
        <v>1.243744</v>
      </c>
      <c r="W53" s="103">
        <v>1.2411829999999999</v>
      </c>
      <c r="X53" s="103">
        <v>1.2370939999999999</v>
      </c>
      <c r="Y53" s="103">
        <v>1.2317830000000001</v>
      </c>
      <c r="Z53" s="103">
        <v>1.2255240000000001</v>
      </c>
      <c r="AA53" s="103">
        <v>1.218556</v>
      </c>
      <c r="AB53" s="103">
        <v>1.211692</v>
      </c>
      <c r="AC53" s="103">
        <v>1.2051940000000001</v>
      </c>
      <c r="AD53" s="103">
        <v>1.1990780000000001</v>
      </c>
      <c r="AE53" s="103">
        <v>1.194383</v>
      </c>
      <c r="AF53" s="104">
        <v>-2.5599999999999999E-4</v>
      </c>
    </row>
    <row r="54" spans="1:32">
      <c r="A54" s="98" t="s">
        <v>1299</v>
      </c>
      <c r="B54" s="102" t="s">
        <v>1274</v>
      </c>
      <c r="C54" s="103">
        <v>0.20982999999999999</v>
      </c>
      <c r="D54" s="103">
        <v>0.20893</v>
      </c>
      <c r="E54" s="103">
        <v>0.20863599999999999</v>
      </c>
      <c r="F54" s="103">
        <v>0.208569</v>
      </c>
      <c r="G54" s="103">
        <v>0.208648</v>
      </c>
      <c r="H54" s="103">
        <v>0.20896200000000001</v>
      </c>
      <c r="I54" s="103">
        <v>0.20938399999999999</v>
      </c>
      <c r="J54" s="103">
        <v>0.20982600000000001</v>
      </c>
      <c r="K54" s="103">
        <v>0.210281</v>
      </c>
      <c r="L54" s="103">
        <v>0.21066099999999999</v>
      </c>
      <c r="M54" s="103">
        <v>0.21102199999999999</v>
      </c>
      <c r="N54" s="103">
        <v>0.21138499999999999</v>
      </c>
      <c r="O54" s="103">
        <v>0.211761</v>
      </c>
      <c r="P54" s="103">
        <v>0.21217900000000001</v>
      </c>
      <c r="Q54" s="103">
        <v>0.212617</v>
      </c>
      <c r="R54" s="103">
        <v>0.21315200000000001</v>
      </c>
      <c r="S54" s="103">
        <v>0.21373200000000001</v>
      </c>
      <c r="T54" s="103">
        <v>0.214417</v>
      </c>
      <c r="U54" s="103">
        <v>0.21523100000000001</v>
      </c>
      <c r="V54" s="103">
        <v>0.21613599999999999</v>
      </c>
      <c r="W54" s="103">
        <v>0.216975</v>
      </c>
      <c r="X54" s="103">
        <v>0.217808</v>
      </c>
      <c r="Y54" s="103">
        <v>0.21864400000000001</v>
      </c>
      <c r="Z54" s="103">
        <v>0.21949399999999999</v>
      </c>
      <c r="AA54" s="103">
        <v>0.22033800000000001</v>
      </c>
      <c r="AB54" s="103">
        <v>0.22117800000000001</v>
      </c>
      <c r="AC54" s="103">
        <v>0.22201299999999999</v>
      </c>
      <c r="AD54" s="103">
        <v>0.222825</v>
      </c>
      <c r="AE54" s="103">
        <v>0.22364400000000001</v>
      </c>
      <c r="AF54" s="104">
        <v>2.5240000000000002E-3</v>
      </c>
    </row>
    <row r="55" spans="1:32">
      <c r="A55" s="98" t="s">
        <v>1300</v>
      </c>
      <c r="B55" s="102" t="s">
        <v>1276</v>
      </c>
      <c r="C55" s="103">
        <v>4.9999000000000002E-2</v>
      </c>
      <c r="D55" s="103">
        <v>5.0497E-2</v>
      </c>
      <c r="E55" s="103">
        <v>5.0743000000000003E-2</v>
      </c>
      <c r="F55" s="103">
        <v>5.0901000000000002E-2</v>
      </c>
      <c r="G55" s="103">
        <v>5.1215999999999998E-2</v>
      </c>
      <c r="H55" s="103">
        <v>5.1581000000000002E-2</v>
      </c>
      <c r="I55" s="103">
        <v>5.1891E-2</v>
      </c>
      <c r="J55" s="103">
        <v>5.2037E-2</v>
      </c>
      <c r="K55" s="103">
        <v>5.2107000000000001E-2</v>
      </c>
      <c r="L55" s="103">
        <v>5.2179000000000003E-2</v>
      </c>
      <c r="M55" s="103">
        <v>5.2340999999999999E-2</v>
      </c>
      <c r="N55" s="103">
        <v>5.2560000000000003E-2</v>
      </c>
      <c r="O55" s="103">
        <v>5.2818999999999998E-2</v>
      </c>
      <c r="P55" s="103">
        <v>5.3089999999999998E-2</v>
      </c>
      <c r="Q55" s="103">
        <v>5.3359999999999998E-2</v>
      </c>
      <c r="R55" s="103">
        <v>5.3691999999999997E-2</v>
      </c>
      <c r="S55" s="103">
        <v>5.4085000000000001E-2</v>
      </c>
      <c r="T55" s="103">
        <v>5.4503999999999997E-2</v>
      </c>
      <c r="U55" s="103">
        <v>5.4932000000000002E-2</v>
      </c>
      <c r="V55" s="103">
        <v>5.5299000000000001E-2</v>
      </c>
      <c r="W55" s="103">
        <v>5.5603E-2</v>
      </c>
      <c r="X55" s="103">
        <v>5.5903000000000001E-2</v>
      </c>
      <c r="Y55" s="103">
        <v>5.6215000000000001E-2</v>
      </c>
      <c r="Z55" s="103">
        <v>5.6533E-2</v>
      </c>
      <c r="AA55" s="103">
        <v>5.6847000000000002E-2</v>
      </c>
      <c r="AB55" s="103">
        <v>5.7162999999999999E-2</v>
      </c>
      <c r="AC55" s="103">
        <v>5.7450000000000001E-2</v>
      </c>
      <c r="AD55" s="103">
        <v>5.7672000000000001E-2</v>
      </c>
      <c r="AE55" s="103">
        <v>5.7862999999999998E-2</v>
      </c>
      <c r="AF55" s="104">
        <v>5.0559999999999997E-3</v>
      </c>
    </row>
    <row r="56" spans="1:32">
      <c r="A56" s="98" t="s">
        <v>1301</v>
      </c>
      <c r="B56" s="102" t="s">
        <v>1302</v>
      </c>
      <c r="C56" s="103">
        <v>0.24849299999999999</v>
      </c>
      <c r="D56" s="103">
        <v>0.248805</v>
      </c>
      <c r="E56" s="103">
        <v>0.248247</v>
      </c>
      <c r="F56" s="103">
        <v>0.247502</v>
      </c>
      <c r="G56" s="103">
        <v>0.24682899999999999</v>
      </c>
      <c r="H56" s="103">
        <v>0.24571899999999999</v>
      </c>
      <c r="I56" s="103">
        <v>0.24418999999999999</v>
      </c>
      <c r="J56" s="103">
        <v>0.24198900000000001</v>
      </c>
      <c r="K56" s="103">
        <v>0.23951600000000001</v>
      </c>
      <c r="L56" s="103">
        <v>0.237237</v>
      </c>
      <c r="M56" s="103">
        <v>0.23541799999999999</v>
      </c>
      <c r="N56" s="103">
        <v>0.233875</v>
      </c>
      <c r="O56" s="103">
        <v>0.23250599999999999</v>
      </c>
      <c r="P56" s="103">
        <v>0.23114499999999999</v>
      </c>
      <c r="Q56" s="103">
        <v>0.22980100000000001</v>
      </c>
      <c r="R56" s="103">
        <v>0.22874900000000001</v>
      </c>
      <c r="S56" s="103">
        <v>0.22800500000000001</v>
      </c>
      <c r="T56" s="103">
        <v>0.22731399999999999</v>
      </c>
      <c r="U56" s="103">
        <v>0.22656000000000001</v>
      </c>
      <c r="V56" s="103">
        <v>0.225545</v>
      </c>
      <c r="W56" s="103">
        <v>0.224333</v>
      </c>
      <c r="X56" s="103">
        <v>0.22305800000000001</v>
      </c>
      <c r="Y56" s="103">
        <v>0.22179599999999999</v>
      </c>
      <c r="Z56" s="103">
        <v>0.22051599999999999</v>
      </c>
      <c r="AA56" s="103">
        <v>0.21923100000000001</v>
      </c>
      <c r="AB56" s="103">
        <v>0.21793799999999999</v>
      </c>
      <c r="AC56" s="103">
        <v>0.21653700000000001</v>
      </c>
      <c r="AD56" s="103">
        <v>0.214921</v>
      </c>
      <c r="AE56" s="103">
        <v>0.21323700000000001</v>
      </c>
      <c r="AF56" s="104">
        <v>-5.6969999999999998E-3</v>
      </c>
    </row>
    <row r="57" spans="1:32">
      <c r="A57" s="98" t="s">
        <v>1303</v>
      </c>
      <c r="B57" s="101" t="s">
        <v>1294</v>
      </c>
      <c r="C57" s="105">
        <v>4.25223</v>
      </c>
      <c r="D57" s="105">
        <v>5.0530099999999996</v>
      </c>
      <c r="E57" s="105">
        <v>5.2823799999999999</v>
      </c>
      <c r="F57" s="105">
        <v>4.7846580000000003</v>
      </c>
      <c r="G57" s="105">
        <v>4.7039270000000002</v>
      </c>
      <c r="H57" s="105">
        <v>4.7009790000000002</v>
      </c>
      <c r="I57" s="105">
        <v>4.6892329999999998</v>
      </c>
      <c r="J57" s="105">
        <v>4.6635939999999998</v>
      </c>
      <c r="K57" s="105">
        <v>4.6302019999999997</v>
      </c>
      <c r="L57" s="105">
        <v>4.5998549999999998</v>
      </c>
      <c r="M57" s="105">
        <v>4.5790319999999998</v>
      </c>
      <c r="N57" s="105">
        <v>4.5643950000000002</v>
      </c>
      <c r="O57" s="105">
        <v>4.5539300000000003</v>
      </c>
      <c r="P57" s="105">
        <v>4.5432189999999997</v>
      </c>
      <c r="Q57" s="105">
        <v>4.5321259999999999</v>
      </c>
      <c r="R57" s="105">
        <v>4.5258890000000003</v>
      </c>
      <c r="S57" s="105">
        <v>4.5240229999999997</v>
      </c>
      <c r="T57" s="105">
        <v>4.5230059999999996</v>
      </c>
      <c r="U57" s="105">
        <v>4.520022</v>
      </c>
      <c r="V57" s="105">
        <v>4.5104050000000004</v>
      </c>
      <c r="W57" s="105">
        <v>4.4934089999999998</v>
      </c>
      <c r="X57" s="105">
        <v>4.4743199999999996</v>
      </c>
      <c r="Y57" s="105">
        <v>4.4546299999999999</v>
      </c>
      <c r="Z57" s="105">
        <v>4.4341989999999996</v>
      </c>
      <c r="AA57" s="105">
        <v>4.4122159999999999</v>
      </c>
      <c r="AB57" s="105">
        <v>4.390441</v>
      </c>
      <c r="AC57" s="105">
        <v>4.3664849999999999</v>
      </c>
      <c r="AD57" s="105">
        <v>4.3394700000000004</v>
      </c>
      <c r="AE57" s="105">
        <v>4.3126280000000001</v>
      </c>
      <c r="AF57" s="106">
        <v>-5.8510000000000003E-3</v>
      </c>
    </row>
    <row r="59" spans="1:32">
      <c r="A59" s="95"/>
      <c r="B59" s="101" t="s">
        <v>1304</v>
      </c>
      <c r="C59" s="95"/>
      <c r="D59" s="95"/>
      <c r="E59" s="95"/>
      <c r="F59" s="95"/>
      <c r="G59" s="95"/>
      <c r="H59" s="95"/>
      <c r="I59" s="95"/>
      <c r="J59" s="95"/>
      <c r="K59" s="95"/>
      <c r="L59" s="95"/>
      <c r="M59" s="95"/>
      <c r="N59" s="95"/>
      <c r="O59" s="95"/>
      <c r="P59" s="95"/>
      <c r="Q59" s="95"/>
      <c r="R59" s="95"/>
      <c r="S59" s="95"/>
      <c r="T59" s="95"/>
      <c r="U59" s="95"/>
      <c r="V59" s="95"/>
      <c r="W59" s="95"/>
      <c r="X59" s="95"/>
      <c r="Y59" s="95"/>
      <c r="Z59" s="95"/>
      <c r="AA59" s="95"/>
      <c r="AB59" s="95"/>
      <c r="AC59" s="95"/>
      <c r="AD59" s="95"/>
      <c r="AE59" s="95"/>
      <c r="AF59" s="95"/>
    </row>
    <row r="60" spans="1:32">
      <c r="A60" s="98" t="s">
        <v>1305</v>
      </c>
      <c r="B60" s="102" t="s">
        <v>1266</v>
      </c>
      <c r="C60" s="103">
        <v>0.42539500000000002</v>
      </c>
      <c r="D60" s="103">
        <v>0.44034600000000002</v>
      </c>
      <c r="E60" s="103">
        <v>0.48913499999999999</v>
      </c>
      <c r="F60" s="103">
        <v>0.41821799999999998</v>
      </c>
      <c r="G60" s="103">
        <v>0.39291100000000001</v>
      </c>
      <c r="H60" s="103">
        <v>0.38675900000000002</v>
      </c>
      <c r="I60" s="103">
        <v>0.37820500000000001</v>
      </c>
      <c r="J60" s="103">
        <v>0.37008099999999999</v>
      </c>
      <c r="K60" s="103">
        <v>0.36179499999999998</v>
      </c>
      <c r="L60" s="103">
        <v>0.35336299999999998</v>
      </c>
      <c r="M60" s="103">
        <v>0.34492200000000001</v>
      </c>
      <c r="N60" s="103">
        <v>0.33653899999999998</v>
      </c>
      <c r="O60" s="103">
        <v>0.32839600000000002</v>
      </c>
      <c r="P60" s="103">
        <v>0.32042199999999998</v>
      </c>
      <c r="Q60" s="103">
        <v>0.31253799999999998</v>
      </c>
      <c r="R60" s="103">
        <v>0.30480299999999999</v>
      </c>
      <c r="S60" s="103">
        <v>0.297101</v>
      </c>
      <c r="T60" s="103">
        <v>0.28960000000000002</v>
      </c>
      <c r="U60" s="103">
        <v>0.28215800000000002</v>
      </c>
      <c r="V60" s="103">
        <v>0.275003</v>
      </c>
      <c r="W60" s="103">
        <v>0.268038</v>
      </c>
      <c r="X60" s="103">
        <v>0.26137100000000002</v>
      </c>
      <c r="Y60" s="103">
        <v>0.25488899999999998</v>
      </c>
      <c r="Z60" s="103">
        <v>0.2487</v>
      </c>
      <c r="AA60" s="103">
        <v>0.24260699999999999</v>
      </c>
      <c r="AB60" s="103">
        <v>0.236733</v>
      </c>
      <c r="AC60" s="103">
        <v>0.23089499999999999</v>
      </c>
      <c r="AD60" s="103">
        <v>0.225326</v>
      </c>
      <c r="AE60" s="103">
        <v>0.219943</v>
      </c>
      <c r="AF60" s="104">
        <v>-2.5382999999999999E-2</v>
      </c>
    </row>
    <row r="61" spans="1:32">
      <c r="A61" s="98" t="s">
        <v>1306</v>
      </c>
      <c r="B61" s="102" t="s">
        <v>1270</v>
      </c>
      <c r="C61" s="103">
        <v>5.4200999999999999E-2</v>
      </c>
      <c r="D61" s="103">
        <v>5.0244999999999998E-2</v>
      </c>
      <c r="E61" s="103">
        <v>4.6732999999999997E-2</v>
      </c>
      <c r="F61" s="103">
        <v>4.4685000000000002E-2</v>
      </c>
      <c r="G61" s="103">
        <v>4.2064999999999998E-2</v>
      </c>
      <c r="H61" s="103">
        <v>3.9217000000000002E-2</v>
      </c>
      <c r="I61" s="103">
        <v>3.6473999999999999E-2</v>
      </c>
      <c r="J61" s="103">
        <v>3.4144000000000001E-2</v>
      </c>
      <c r="K61" s="103">
        <v>3.2064000000000002E-2</v>
      </c>
      <c r="L61" s="103">
        <v>3.0252999999999999E-2</v>
      </c>
      <c r="M61" s="103">
        <v>2.8708000000000001E-2</v>
      </c>
      <c r="N61" s="103">
        <v>2.7449000000000001E-2</v>
      </c>
      <c r="O61" s="103">
        <v>2.6488999999999999E-2</v>
      </c>
      <c r="P61" s="103">
        <v>2.5484E-2</v>
      </c>
      <c r="Q61" s="103">
        <v>2.4479999999999998E-2</v>
      </c>
      <c r="R61" s="103">
        <v>2.3491000000000001E-2</v>
      </c>
      <c r="S61" s="103">
        <v>2.2523999999999999E-2</v>
      </c>
      <c r="T61" s="103">
        <v>2.1592E-2</v>
      </c>
      <c r="U61" s="103">
        <v>2.0695999999999999E-2</v>
      </c>
      <c r="V61" s="103">
        <v>1.9838999999999999E-2</v>
      </c>
      <c r="W61" s="103">
        <v>1.9016999999999999E-2</v>
      </c>
      <c r="X61" s="103">
        <v>1.8231000000000001E-2</v>
      </c>
      <c r="Y61" s="103">
        <v>1.7478E-2</v>
      </c>
      <c r="Z61" s="103">
        <v>1.6761000000000002E-2</v>
      </c>
      <c r="AA61" s="103">
        <v>1.6084000000000001E-2</v>
      </c>
      <c r="AB61" s="103">
        <v>1.5454000000000001E-2</v>
      </c>
      <c r="AC61" s="103">
        <v>1.4874999999999999E-2</v>
      </c>
      <c r="AD61" s="103">
        <v>1.4352999999999999E-2</v>
      </c>
      <c r="AE61" s="103">
        <v>1.3891000000000001E-2</v>
      </c>
      <c r="AF61" s="104">
        <v>-4.6501000000000001E-2</v>
      </c>
    </row>
    <row r="62" spans="1:32">
      <c r="A62" s="98" t="s">
        <v>1307</v>
      </c>
      <c r="B62" s="102" t="s">
        <v>1308</v>
      </c>
      <c r="C62" s="103">
        <v>6.9940000000000002E-3</v>
      </c>
      <c r="D62" s="103">
        <v>6.9059999999999998E-3</v>
      </c>
      <c r="E62" s="103">
        <v>6.8910000000000004E-3</v>
      </c>
      <c r="F62" s="103">
        <v>7.0470000000000003E-3</v>
      </c>
      <c r="G62" s="103">
        <v>7.0959999999999999E-3</v>
      </c>
      <c r="H62" s="103">
        <v>7.0759999999999998E-3</v>
      </c>
      <c r="I62" s="103">
        <v>7.0239999999999999E-3</v>
      </c>
      <c r="J62" s="103">
        <v>6.9820000000000004E-3</v>
      </c>
      <c r="K62" s="103">
        <v>6.9389999999999999E-3</v>
      </c>
      <c r="L62" s="103">
        <v>6.8910000000000004E-3</v>
      </c>
      <c r="M62" s="103">
        <v>6.842E-3</v>
      </c>
      <c r="N62" s="103">
        <v>6.7920000000000003E-3</v>
      </c>
      <c r="O62" s="103">
        <v>6.7419999999999997E-3</v>
      </c>
      <c r="P62" s="103">
        <v>6.692E-3</v>
      </c>
      <c r="Q62" s="103">
        <v>6.6429999999999996E-3</v>
      </c>
      <c r="R62" s="103">
        <v>6.5929999999999999E-3</v>
      </c>
      <c r="S62" s="103">
        <v>6.5430000000000002E-3</v>
      </c>
      <c r="T62" s="103">
        <v>6.4939999999999998E-3</v>
      </c>
      <c r="U62" s="103">
        <v>6.4450000000000002E-3</v>
      </c>
      <c r="V62" s="103">
        <v>6.3959999999999998E-3</v>
      </c>
      <c r="W62" s="103">
        <v>6.3480000000000003E-3</v>
      </c>
      <c r="X62" s="103">
        <v>6.3010000000000002E-3</v>
      </c>
      <c r="Y62" s="103">
        <v>6.254E-3</v>
      </c>
      <c r="Z62" s="103">
        <v>6.2069999999999998E-3</v>
      </c>
      <c r="AA62" s="103">
        <v>6.1609999999999998E-3</v>
      </c>
      <c r="AB62" s="103">
        <v>6.1159999999999999E-3</v>
      </c>
      <c r="AC62" s="103">
        <v>6.0689999999999997E-3</v>
      </c>
      <c r="AD62" s="103">
        <v>6.0239999999999998E-3</v>
      </c>
      <c r="AE62" s="103">
        <v>5.9800000000000001E-3</v>
      </c>
      <c r="AF62" s="104">
        <v>-5.3210000000000002E-3</v>
      </c>
    </row>
    <row r="63" spans="1:32">
      <c r="A63" s="98" t="s">
        <v>1309</v>
      </c>
      <c r="B63" s="101" t="s">
        <v>1294</v>
      </c>
      <c r="C63" s="105">
        <v>0.48659000000000002</v>
      </c>
      <c r="D63" s="105">
        <v>0.49749700000000002</v>
      </c>
      <c r="E63" s="105">
        <v>0.54275899999999999</v>
      </c>
      <c r="F63" s="105">
        <v>0.46994999999999998</v>
      </c>
      <c r="G63" s="105">
        <v>0.44207299999999999</v>
      </c>
      <c r="H63" s="105">
        <v>0.43305100000000002</v>
      </c>
      <c r="I63" s="105">
        <v>0.42170299999999999</v>
      </c>
      <c r="J63" s="105">
        <v>0.41120600000000002</v>
      </c>
      <c r="K63" s="105">
        <v>0.40079900000000002</v>
      </c>
      <c r="L63" s="105">
        <v>0.39050800000000002</v>
      </c>
      <c r="M63" s="105">
        <v>0.38047199999999998</v>
      </c>
      <c r="N63" s="105">
        <v>0.37078</v>
      </c>
      <c r="O63" s="105">
        <v>0.361626</v>
      </c>
      <c r="P63" s="105">
        <v>0.352599</v>
      </c>
      <c r="Q63" s="105">
        <v>0.34366000000000002</v>
      </c>
      <c r="R63" s="105">
        <v>0.33488699999999999</v>
      </c>
      <c r="S63" s="105">
        <v>0.32616899999999999</v>
      </c>
      <c r="T63" s="105">
        <v>0.31768600000000002</v>
      </c>
      <c r="U63" s="105">
        <v>0.30929899999999999</v>
      </c>
      <c r="V63" s="105">
        <v>0.30123699999999998</v>
      </c>
      <c r="W63" s="105">
        <v>0.293404</v>
      </c>
      <c r="X63" s="105">
        <v>0.28590300000000002</v>
      </c>
      <c r="Y63" s="105">
        <v>0.27862199999999998</v>
      </c>
      <c r="Z63" s="105">
        <v>0.27166899999999999</v>
      </c>
      <c r="AA63" s="105">
        <v>0.26485300000000001</v>
      </c>
      <c r="AB63" s="105">
        <v>0.25830199999999998</v>
      </c>
      <c r="AC63" s="105">
        <v>0.25183899999999998</v>
      </c>
      <c r="AD63" s="105">
        <v>0.245703</v>
      </c>
      <c r="AE63" s="105">
        <v>0.239814</v>
      </c>
      <c r="AF63" s="106">
        <v>-2.6665000000000001E-2</v>
      </c>
    </row>
    <row r="65" spans="1:32">
      <c r="A65" s="95"/>
      <c r="B65" s="101" t="s">
        <v>1310</v>
      </c>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c r="AE65" s="95"/>
      <c r="AF65" s="95"/>
    </row>
    <row r="66" spans="1:32">
      <c r="A66" s="98" t="s">
        <v>1311</v>
      </c>
      <c r="B66" s="102" t="s">
        <v>1266</v>
      </c>
      <c r="C66" s="103">
        <v>0.26444899999999999</v>
      </c>
      <c r="D66" s="103">
        <v>0.29527999999999999</v>
      </c>
      <c r="E66" s="103">
        <v>0.309311</v>
      </c>
      <c r="F66" s="103">
        <v>0.23997099999999999</v>
      </c>
      <c r="G66" s="103">
        <v>0.22526299999999999</v>
      </c>
      <c r="H66" s="103">
        <v>0.219975</v>
      </c>
      <c r="I66" s="103">
        <v>0.214339</v>
      </c>
      <c r="J66" s="103">
        <v>0.209372</v>
      </c>
      <c r="K66" s="103">
        <v>0.20468800000000001</v>
      </c>
      <c r="L66" s="103">
        <v>0.20019500000000001</v>
      </c>
      <c r="M66" s="103">
        <v>0.19592899999999999</v>
      </c>
      <c r="N66" s="103">
        <v>0.19175</v>
      </c>
      <c r="O66" s="103">
        <v>0.18776000000000001</v>
      </c>
      <c r="P66" s="103">
        <v>0.18396399999999999</v>
      </c>
      <c r="Q66" s="103">
        <v>0.18027899999999999</v>
      </c>
      <c r="R66" s="103">
        <v>0.176729</v>
      </c>
      <c r="S66" s="103">
        <v>0.17332700000000001</v>
      </c>
      <c r="T66" s="103">
        <v>0.170048</v>
      </c>
      <c r="U66" s="103">
        <v>0.16658200000000001</v>
      </c>
      <c r="V66" s="103">
        <v>0.16322800000000001</v>
      </c>
      <c r="W66" s="103">
        <v>0.159829</v>
      </c>
      <c r="X66" s="103">
        <v>0.15654599999999999</v>
      </c>
      <c r="Y66" s="103">
        <v>0.15345400000000001</v>
      </c>
      <c r="Z66" s="103">
        <v>0.150502</v>
      </c>
      <c r="AA66" s="103">
        <v>0.147561</v>
      </c>
      <c r="AB66" s="103">
        <v>0.144709</v>
      </c>
      <c r="AC66" s="103">
        <v>0.14183999999999999</v>
      </c>
      <c r="AD66" s="103">
        <v>0.13896900000000001</v>
      </c>
      <c r="AE66" s="103">
        <v>0.13609099999999999</v>
      </c>
      <c r="AF66" s="104">
        <v>-2.8281000000000001E-2</v>
      </c>
    </row>
    <row r="67" spans="1:32">
      <c r="A67" s="98" t="s">
        <v>1312</v>
      </c>
      <c r="B67" s="102" t="s">
        <v>1270</v>
      </c>
      <c r="C67" s="103">
        <v>6.7442000000000002E-2</v>
      </c>
      <c r="D67" s="103">
        <v>6.3301999999999997E-2</v>
      </c>
      <c r="E67" s="103">
        <v>5.9878000000000001E-2</v>
      </c>
      <c r="F67" s="103">
        <v>5.7499000000000001E-2</v>
      </c>
      <c r="G67" s="103">
        <v>5.4925000000000002E-2</v>
      </c>
      <c r="H67" s="103">
        <v>5.2504000000000002E-2</v>
      </c>
      <c r="I67" s="103">
        <v>5.0259999999999999E-2</v>
      </c>
      <c r="J67" s="103">
        <v>4.8376000000000002E-2</v>
      </c>
      <c r="K67" s="103">
        <v>4.6705000000000003E-2</v>
      </c>
      <c r="L67" s="103">
        <v>4.5249999999999999E-2</v>
      </c>
      <c r="M67" s="103">
        <v>4.3985000000000003E-2</v>
      </c>
      <c r="N67" s="103">
        <v>4.2908000000000002E-2</v>
      </c>
      <c r="O67" s="103">
        <v>4.2039E-2</v>
      </c>
      <c r="P67" s="103">
        <v>4.1069000000000001E-2</v>
      </c>
      <c r="Q67" s="103">
        <v>4.0046999999999999E-2</v>
      </c>
      <c r="R67" s="103">
        <v>3.8998999999999999E-2</v>
      </c>
      <c r="S67" s="103">
        <v>3.7940000000000002E-2</v>
      </c>
      <c r="T67" s="103">
        <v>3.6888999999999998E-2</v>
      </c>
      <c r="U67" s="103">
        <v>3.5855999999999999E-2</v>
      </c>
      <c r="V67" s="103">
        <v>3.4838000000000001E-2</v>
      </c>
      <c r="W67" s="103">
        <v>3.3828999999999998E-2</v>
      </c>
      <c r="X67" s="103">
        <v>3.2849999999999997E-2</v>
      </c>
      <c r="Y67" s="103">
        <v>3.1906999999999998E-2</v>
      </c>
      <c r="Z67" s="103">
        <v>3.1004E-2</v>
      </c>
      <c r="AA67" s="103">
        <v>3.0145999999999999E-2</v>
      </c>
      <c r="AB67" s="103">
        <v>2.9350999999999999E-2</v>
      </c>
      <c r="AC67" s="103">
        <v>2.8632999999999999E-2</v>
      </c>
      <c r="AD67" s="103">
        <v>2.7992E-2</v>
      </c>
      <c r="AE67" s="103">
        <v>2.7434E-2</v>
      </c>
      <c r="AF67" s="104">
        <v>-3.0494E-2</v>
      </c>
    </row>
    <row r="68" spans="1:32">
      <c r="A68" s="98" t="s">
        <v>1313</v>
      </c>
      <c r="B68" s="102" t="s">
        <v>1274</v>
      </c>
      <c r="C68" s="103">
        <v>2.9243000000000002E-2</v>
      </c>
      <c r="D68" s="103">
        <v>2.877E-2</v>
      </c>
      <c r="E68" s="103">
        <v>2.8378E-2</v>
      </c>
      <c r="F68" s="103">
        <v>2.8014000000000001E-2</v>
      </c>
      <c r="G68" s="103">
        <v>2.7659E-2</v>
      </c>
      <c r="H68" s="103">
        <v>2.7334000000000001E-2</v>
      </c>
      <c r="I68" s="103">
        <v>2.7035E-2</v>
      </c>
      <c r="J68" s="103">
        <v>2.6749999999999999E-2</v>
      </c>
      <c r="K68" s="103">
        <v>2.6471999999999999E-2</v>
      </c>
      <c r="L68" s="103">
        <v>2.6187999999999999E-2</v>
      </c>
      <c r="M68" s="103">
        <v>2.5908E-2</v>
      </c>
      <c r="N68" s="103">
        <v>2.5634000000000001E-2</v>
      </c>
      <c r="O68" s="103">
        <v>2.5366E-2</v>
      </c>
      <c r="P68" s="103">
        <v>2.5097000000000001E-2</v>
      </c>
      <c r="Q68" s="103">
        <v>2.4819999999999998E-2</v>
      </c>
      <c r="R68" s="103">
        <v>2.4579E-2</v>
      </c>
      <c r="S68" s="103">
        <v>2.4367E-2</v>
      </c>
      <c r="T68" s="103">
        <v>2.4183E-2</v>
      </c>
      <c r="U68" s="103">
        <v>2.4034E-2</v>
      </c>
      <c r="V68" s="103">
        <v>2.3921999999999999E-2</v>
      </c>
      <c r="W68" s="103">
        <v>2.3800999999999999E-2</v>
      </c>
      <c r="X68" s="103">
        <v>2.3681000000000001E-2</v>
      </c>
      <c r="Y68" s="103">
        <v>2.3559E-2</v>
      </c>
      <c r="Z68" s="103">
        <v>2.3435999999999998E-2</v>
      </c>
      <c r="AA68" s="103">
        <v>2.3311999999999999E-2</v>
      </c>
      <c r="AB68" s="103">
        <v>2.3186999999999999E-2</v>
      </c>
      <c r="AC68" s="103">
        <v>2.3060000000000001E-2</v>
      </c>
      <c r="AD68" s="103">
        <v>2.2932000000000001E-2</v>
      </c>
      <c r="AE68" s="103">
        <v>2.2804999999999999E-2</v>
      </c>
      <c r="AF68" s="104">
        <v>-8.5690000000000002E-3</v>
      </c>
    </row>
    <row r="69" spans="1:32">
      <c r="A69" s="98" t="s">
        <v>1314</v>
      </c>
      <c r="B69" s="102" t="s">
        <v>1308</v>
      </c>
      <c r="C69" s="103">
        <v>4.0416000000000001E-2</v>
      </c>
      <c r="D69" s="103">
        <v>4.1001999999999997E-2</v>
      </c>
      <c r="E69" s="103">
        <v>4.1576000000000002E-2</v>
      </c>
      <c r="F69" s="103">
        <v>4.2585999999999999E-2</v>
      </c>
      <c r="G69" s="103">
        <v>4.3353000000000003E-2</v>
      </c>
      <c r="H69" s="103">
        <v>4.4041999999999998E-2</v>
      </c>
      <c r="I69" s="103">
        <v>4.4698000000000002E-2</v>
      </c>
      <c r="J69" s="103">
        <v>4.5421000000000003E-2</v>
      </c>
      <c r="K69" s="103">
        <v>4.6177999999999997E-2</v>
      </c>
      <c r="L69" s="103">
        <v>4.6927000000000003E-2</v>
      </c>
      <c r="M69" s="103">
        <v>4.7676999999999997E-2</v>
      </c>
      <c r="N69" s="103">
        <v>4.8418000000000003E-2</v>
      </c>
      <c r="O69" s="103">
        <v>4.9165E-2</v>
      </c>
      <c r="P69" s="103">
        <v>4.9928E-2</v>
      </c>
      <c r="Q69" s="103">
        <v>5.0692000000000001E-2</v>
      </c>
      <c r="R69" s="103">
        <v>5.1457000000000003E-2</v>
      </c>
      <c r="S69" s="103">
        <v>5.2209999999999999E-2</v>
      </c>
      <c r="T69" s="103">
        <v>5.2963000000000003E-2</v>
      </c>
      <c r="U69" s="103">
        <v>5.3723E-2</v>
      </c>
      <c r="V69" s="103">
        <v>5.4470999999999999E-2</v>
      </c>
      <c r="W69" s="103">
        <v>5.5190000000000003E-2</v>
      </c>
      <c r="X69" s="103">
        <v>5.5911000000000002E-2</v>
      </c>
      <c r="Y69" s="103">
        <v>5.6638000000000001E-2</v>
      </c>
      <c r="Z69" s="103">
        <v>5.7375000000000002E-2</v>
      </c>
      <c r="AA69" s="103">
        <v>5.8112999999999998E-2</v>
      </c>
      <c r="AB69" s="103">
        <v>5.8858000000000001E-2</v>
      </c>
      <c r="AC69" s="103">
        <v>5.9605999999999999E-2</v>
      </c>
      <c r="AD69" s="103">
        <v>6.0337000000000002E-2</v>
      </c>
      <c r="AE69" s="103">
        <v>6.1064E-2</v>
      </c>
      <c r="AF69" s="104">
        <v>1.4860999999999999E-2</v>
      </c>
    </row>
    <row r="70" spans="1:32">
      <c r="A70" s="98" t="s">
        <v>1315</v>
      </c>
      <c r="B70" s="101" t="s">
        <v>1294</v>
      </c>
      <c r="C70" s="105">
        <v>0.40155000000000002</v>
      </c>
      <c r="D70" s="105">
        <v>0.42835400000000001</v>
      </c>
      <c r="E70" s="105">
        <v>0.43914300000000001</v>
      </c>
      <c r="F70" s="105">
        <v>0.36807099999999998</v>
      </c>
      <c r="G70" s="105">
        <v>0.35120099999999999</v>
      </c>
      <c r="H70" s="105">
        <v>0.34385500000000002</v>
      </c>
      <c r="I70" s="105">
        <v>0.33633200000000002</v>
      </c>
      <c r="J70" s="105">
        <v>0.32991900000000002</v>
      </c>
      <c r="K70" s="105">
        <v>0.324044</v>
      </c>
      <c r="L70" s="105">
        <v>0.31856099999999998</v>
      </c>
      <c r="M70" s="105">
        <v>0.31349900000000003</v>
      </c>
      <c r="N70" s="105">
        <v>0.30871100000000001</v>
      </c>
      <c r="O70" s="105">
        <v>0.30433100000000002</v>
      </c>
      <c r="P70" s="105">
        <v>0.30005799999999999</v>
      </c>
      <c r="Q70" s="105">
        <v>0.29583900000000002</v>
      </c>
      <c r="R70" s="105">
        <v>0.29176400000000002</v>
      </c>
      <c r="S70" s="105">
        <v>0.28784500000000002</v>
      </c>
      <c r="T70" s="105">
        <v>0.284084</v>
      </c>
      <c r="U70" s="105">
        <v>0.28019500000000003</v>
      </c>
      <c r="V70" s="105">
        <v>0.27645799999999998</v>
      </c>
      <c r="W70" s="105">
        <v>0.27265</v>
      </c>
      <c r="X70" s="105">
        <v>0.268988</v>
      </c>
      <c r="Y70" s="105">
        <v>0.26555800000000002</v>
      </c>
      <c r="Z70" s="105">
        <v>0.262318</v>
      </c>
      <c r="AA70" s="105">
        <v>0.259133</v>
      </c>
      <c r="AB70" s="105">
        <v>0.25610500000000003</v>
      </c>
      <c r="AC70" s="105">
        <v>0.253139</v>
      </c>
      <c r="AD70" s="105">
        <v>0.25022899999999998</v>
      </c>
      <c r="AE70" s="105">
        <v>0.247393</v>
      </c>
      <c r="AF70" s="106">
        <v>-2.0126999999999999E-2</v>
      </c>
    </row>
    <row r="72" spans="1:32">
      <c r="A72" s="98" t="s">
        <v>1316</v>
      </c>
      <c r="B72" s="102" t="s">
        <v>1317</v>
      </c>
      <c r="C72" s="103">
        <v>0.443687</v>
      </c>
      <c r="D72" s="103">
        <v>0.58249200000000001</v>
      </c>
      <c r="E72" s="103">
        <v>0.61204499999999995</v>
      </c>
      <c r="F72" s="103">
        <v>0.471939</v>
      </c>
      <c r="G72" s="103">
        <v>0.44104900000000002</v>
      </c>
      <c r="H72" s="103">
        <v>0.43011700000000003</v>
      </c>
      <c r="I72" s="103">
        <v>0.42608200000000002</v>
      </c>
      <c r="J72" s="103">
        <v>0.42013099999999998</v>
      </c>
      <c r="K72" s="103">
        <v>0.41439700000000002</v>
      </c>
      <c r="L72" s="103">
        <v>0.40956199999999998</v>
      </c>
      <c r="M72" s="103">
        <v>0.405304</v>
      </c>
      <c r="N72" s="103">
        <v>0.40140900000000002</v>
      </c>
      <c r="O72" s="103">
        <v>0.39757399999999998</v>
      </c>
      <c r="P72" s="103">
        <v>0.39383499999999999</v>
      </c>
      <c r="Q72" s="103">
        <v>0.39018900000000001</v>
      </c>
      <c r="R72" s="103">
        <v>0.38664900000000002</v>
      </c>
      <c r="S72" s="103">
        <v>0.38323600000000002</v>
      </c>
      <c r="T72" s="103">
        <v>0.37983800000000001</v>
      </c>
      <c r="U72" s="103">
        <v>0.37608200000000003</v>
      </c>
      <c r="V72" s="103">
        <v>0.37258599999999997</v>
      </c>
      <c r="W72" s="103">
        <v>0.36909900000000001</v>
      </c>
      <c r="X72" s="103">
        <v>0.36593399999999998</v>
      </c>
      <c r="Y72" s="103">
        <v>0.36307600000000001</v>
      </c>
      <c r="Z72" s="103">
        <v>0.36049599999999998</v>
      </c>
      <c r="AA72" s="103">
        <v>0.358153</v>
      </c>
      <c r="AB72" s="103">
        <v>0.35619699999999999</v>
      </c>
      <c r="AC72" s="103">
        <v>0.35463299999999998</v>
      </c>
      <c r="AD72" s="103">
        <v>0.3533</v>
      </c>
      <c r="AE72" s="103">
        <v>0.35201500000000002</v>
      </c>
      <c r="AF72" s="104">
        <v>-1.848E-2</v>
      </c>
    </row>
    <row r="73" spans="1:32">
      <c r="A73" s="98" t="s">
        <v>1318</v>
      </c>
      <c r="B73" s="102" t="s">
        <v>1319</v>
      </c>
      <c r="C73" s="103">
        <v>7.7299999999999999E-3</v>
      </c>
      <c r="D73" s="103">
        <v>9.0570000000000008E-3</v>
      </c>
      <c r="E73" s="103">
        <v>1.0067E-2</v>
      </c>
      <c r="F73" s="103">
        <v>8.5590000000000006E-3</v>
      </c>
      <c r="G73" s="103">
        <v>8.0879999999999997E-3</v>
      </c>
      <c r="H73" s="103">
        <v>7.5659999999999998E-3</v>
      </c>
      <c r="I73" s="103">
        <v>7.1190000000000003E-3</v>
      </c>
      <c r="J73" s="103">
        <v>6.8450000000000004E-3</v>
      </c>
      <c r="K73" s="103">
        <v>6.6779999999999999E-3</v>
      </c>
      <c r="L73" s="103">
        <v>6.5100000000000002E-3</v>
      </c>
      <c r="M73" s="103">
        <v>6.3449999999999999E-3</v>
      </c>
      <c r="N73" s="103">
        <v>6.182E-3</v>
      </c>
      <c r="O73" s="103">
        <v>6.0270000000000002E-3</v>
      </c>
      <c r="P73" s="103">
        <v>5.875E-3</v>
      </c>
      <c r="Q73" s="103">
        <v>5.7219999999999997E-3</v>
      </c>
      <c r="R73" s="103">
        <v>5.5710000000000004E-3</v>
      </c>
      <c r="S73" s="103">
        <v>5.4219999999999997E-3</v>
      </c>
      <c r="T73" s="103">
        <v>5.2789999999999998E-3</v>
      </c>
      <c r="U73" s="103">
        <v>5.1380000000000002E-3</v>
      </c>
      <c r="V73" s="103">
        <v>5.0029999999999996E-3</v>
      </c>
      <c r="W73" s="103">
        <v>4.8700000000000002E-3</v>
      </c>
      <c r="X73" s="103">
        <v>4.7429999999999998E-3</v>
      </c>
      <c r="Y73" s="103">
        <v>4.6189999999999998E-3</v>
      </c>
      <c r="Z73" s="103">
        <v>4.4999999999999997E-3</v>
      </c>
      <c r="AA73" s="103">
        <v>4.3839999999999999E-3</v>
      </c>
      <c r="AB73" s="103">
        <v>4.2709999999999996E-3</v>
      </c>
      <c r="AC73" s="103">
        <v>4.1580000000000002E-3</v>
      </c>
      <c r="AD73" s="103">
        <v>4.0499999999999998E-3</v>
      </c>
      <c r="AE73" s="103">
        <v>3.947E-3</v>
      </c>
      <c r="AF73" s="104">
        <v>-3.0297000000000001E-2</v>
      </c>
    </row>
    <row r="75" spans="1:32" ht="24.5">
      <c r="A75" s="95"/>
      <c r="B75" s="101" t="s">
        <v>1320</v>
      </c>
      <c r="C75" s="95"/>
      <c r="D75" s="95"/>
      <c r="E75" s="95"/>
      <c r="F75" s="95"/>
      <c r="G75" s="95"/>
      <c r="H75" s="95"/>
      <c r="I75" s="95"/>
      <c r="J75" s="95"/>
      <c r="K75" s="95"/>
      <c r="L75" s="95"/>
      <c r="M75" s="95"/>
      <c r="N75" s="95"/>
      <c r="O75" s="95"/>
      <c r="P75" s="95"/>
      <c r="Q75" s="95"/>
      <c r="R75" s="95"/>
      <c r="S75" s="95"/>
      <c r="T75" s="95"/>
      <c r="U75" s="95"/>
      <c r="V75" s="95"/>
      <c r="W75" s="95"/>
      <c r="X75" s="95"/>
      <c r="Y75" s="95"/>
      <c r="Z75" s="95"/>
      <c r="AA75" s="95"/>
      <c r="AB75" s="95"/>
      <c r="AC75" s="95"/>
      <c r="AD75" s="95"/>
      <c r="AE75" s="95"/>
      <c r="AF75" s="95"/>
    </row>
    <row r="76" spans="1:32">
      <c r="A76" s="98" t="s">
        <v>1321</v>
      </c>
      <c r="B76" s="102" t="s">
        <v>1322</v>
      </c>
      <c r="C76" s="103">
        <v>3.9503789999999999</v>
      </c>
      <c r="D76" s="103">
        <v>5.0510489999999999</v>
      </c>
      <c r="E76" s="103">
        <v>5.4207130000000001</v>
      </c>
      <c r="F76" s="103">
        <v>4.5622509999999998</v>
      </c>
      <c r="G76" s="103">
        <v>4.3910169999999997</v>
      </c>
      <c r="H76" s="103">
        <v>4.3583769999999999</v>
      </c>
      <c r="I76" s="103">
        <v>4.3253640000000004</v>
      </c>
      <c r="J76" s="103">
        <v>4.2808099999999998</v>
      </c>
      <c r="K76" s="103">
        <v>4.2307009999999998</v>
      </c>
      <c r="L76" s="103">
        <v>4.1822999999999997</v>
      </c>
      <c r="M76" s="103">
        <v>4.1414809999999997</v>
      </c>
      <c r="N76" s="103">
        <v>4.1055000000000001</v>
      </c>
      <c r="O76" s="103">
        <v>4.0731840000000004</v>
      </c>
      <c r="P76" s="103">
        <v>4.0421110000000002</v>
      </c>
      <c r="Q76" s="103">
        <v>4.011501</v>
      </c>
      <c r="R76" s="103">
        <v>3.985001</v>
      </c>
      <c r="S76" s="103">
        <v>3.9624280000000001</v>
      </c>
      <c r="T76" s="103">
        <v>3.9413999999999998</v>
      </c>
      <c r="U76" s="103">
        <v>3.9187940000000001</v>
      </c>
      <c r="V76" s="103">
        <v>3.8931550000000001</v>
      </c>
      <c r="W76" s="103">
        <v>3.8630260000000001</v>
      </c>
      <c r="X76" s="103">
        <v>3.833008</v>
      </c>
      <c r="Y76" s="103">
        <v>3.804306</v>
      </c>
      <c r="Z76" s="103">
        <v>3.7765059999999999</v>
      </c>
      <c r="AA76" s="103">
        <v>3.7483360000000001</v>
      </c>
      <c r="AB76" s="103">
        <v>3.72098</v>
      </c>
      <c r="AC76" s="103">
        <v>3.6913130000000001</v>
      </c>
      <c r="AD76" s="103">
        <v>3.6588500000000002</v>
      </c>
      <c r="AE76" s="103">
        <v>3.6253310000000001</v>
      </c>
      <c r="AF76" s="104">
        <v>-1.2208E-2</v>
      </c>
    </row>
    <row r="77" spans="1:32">
      <c r="A77" s="98" t="s">
        <v>1323</v>
      </c>
      <c r="B77" s="102" t="s">
        <v>1324</v>
      </c>
      <c r="C77" s="103">
        <v>0.85661500000000002</v>
      </c>
      <c r="D77" s="103">
        <v>0.68300099999999997</v>
      </c>
      <c r="E77" s="103">
        <v>0.66307400000000005</v>
      </c>
      <c r="F77" s="103">
        <v>0.73418300000000003</v>
      </c>
      <c r="G77" s="103">
        <v>0.77837500000000004</v>
      </c>
      <c r="H77" s="103">
        <v>0.78253300000000003</v>
      </c>
      <c r="I77" s="103">
        <v>0.79076400000000002</v>
      </c>
      <c r="J77" s="103">
        <v>0.79971499999999995</v>
      </c>
      <c r="K77" s="103">
        <v>0.80619499999999999</v>
      </c>
      <c r="L77" s="103">
        <v>0.81116999999999995</v>
      </c>
      <c r="M77" s="103">
        <v>0.81726799999999999</v>
      </c>
      <c r="N77" s="103">
        <v>0.82433699999999999</v>
      </c>
      <c r="O77" s="103">
        <v>0.83299900000000004</v>
      </c>
      <c r="P77" s="103">
        <v>0.84236100000000003</v>
      </c>
      <c r="Q77" s="103">
        <v>0.85262000000000004</v>
      </c>
      <c r="R77" s="103">
        <v>0.86309599999999997</v>
      </c>
      <c r="S77" s="103">
        <v>0.87453800000000004</v>
      </c>
      <c r="T77" s="103">
        <v>0.88750200000000001</v>
      </c>
      <c r="U77" s="103">
        <v>0.90139000000000002</v>
      </c>
      <c r="V77" s="103">
        <v>0.91501500000000002</v>
      </c>
      <c r="W77" s="103">
        <v>0.92726500000000001</v>
      </c>
      <c r="X77" s="103">
        <v>0.93898300000000001</v>
      </c>
      <c r="Y77" s="103">
        <v>0.95085299999999995</v>
      </c>
      <c r="Z77" s="103">
        <v>0.96280200000000005</v>
      </c>
      <c r="AA77" s="103">
        <v>0.97521199999999997</v>
      </c>
      <c r="AB77" s="103">
        <v>0.987541</v>
      </c>
      <c r="AC77" s="103">
        <v>0.99930300000000005</v>
      </c>
      <c r="AD77" s="103">
        <v>1.0101850000000001</v>
      </c>
      <c r="AE77" s="103">
        <v>1.020716</v>
      </c>
      <c r="AF77" s="104">
        <v>1.4991000000000001E-2</v>
      </c>
    </row>
    <row r="78" spans="1:32">
      <c r="A78" s="98" t="s">
        <v>1325</v>
      </c>
      <c r="B78" s="102" t="s">
        <v>1326</v>
      </c>
      <c r="C78" s="103">
        <v>1.760278</v>
      </c>
      <c r="D78" s="103">
        <v>1.7610969999999999</v>
      </c>
      <c r="E78" s="103">
        <v>1.762869</v>
      </c>
      <c r="F78" s="103">
        <v>1.760276</v>
      </c>
      <c r="G78" s="103">
        <v>1.758364</v>
      </c>
      <c r="H78" s="103">
        <v>1.7590269999999999</v>
      </c>
      <c r="I78" s="103">
        <v>1.758899</v>
      </c>
      <c r="J78" s="103">
        <v>1.7582070000000001</v>
      </c>
      <c r="K78" s="103">
        <v>1.7537210000000001</v>
      </c>
      <c r="L78" s="103">
        <v>1.7506930000000001</v>
      </c>
      <c r="M78" s="103">
        <v>1.7511060000000001</v>
      </c>
      <c r="N78" s="103">
        <v>1.7542599999999999</v>
      </c>
      <c r="O78" s="103">
        <v>1.7595670000000001</v>
      </c>
      <c r="P78" s="103">
        <v>1.7630779999999999</v>
      </c>
      <c r="Q78" s="103">
        <v>1.7660089999999999</v>
      </c>
      <c r="R78" s="103">
        <v>1.769582</v>
      </c>
      <c r="S78" s="103">
        <v>1.773636</v>
      </c>
      <c r="T78" s="103">
        <v>1.77749</v>
      </c>
      <c r="U78" s="103">
        <v>1.780087</v>
      </c>
      <c r="V78" s="103">
        <v>1.7794749999999999</v>
      </c>
      <c r="W78" s="103">
        <v>1.7752540000000001</v>
      </c>
      <c r="X78" s="103">
        <v>1.7687919999999999</v>
      </c>
      <c r="Y78" s="103">
        <v>1.76078</v>
      </c>
      <c r="Z78" s="103">
        <v>1.7517199999999999</v>
      </c>
      <c r="AA78" s="103">
        <v>1.742081</v>
      </c>
      <c r="AB78" s="103">
        <v>1.732799</v>
      </c>
      <c r="AC78" s="103">
        <v>1.724151</v>
      </c>
      <c r="AD78" s="103">
        <v>1.716391</v>
      </c>
      <c r="AE78" s="103">
        <v>1.7107859999999999</v>
      </c>
      <c r="AF78" s="104">
        <v>-1.073E-3</v>
      </c>
    </row>
    <row r="79" spans="1:32">
      <c r="A79" s="98" t="s">
        <v>1327</v>
      </c>
      <c r="B79" s="102" t="s">
        <v>1328</v>
      </c>
      <c r="C79" s="103">
        <v>0.36892900000000001</v>
      </c>
      <c r="D79" s="103">
        <v>0.36451099999999997</v>
      </c>
      <c r="E79" s="103">
        <v>0.35997699999999999</v>
      </c>
      <c r="F79" s="103">
        <v>0.35592299999999999</v>
      </c>
      <c r="G79" s="103">
        <v>0.35201100000000002</v>
      </c>
      <c r="H79" s="103">
        <v>0.34838999999999998</v>
      </c>
      <c r="I79" s="103">
        <v>0.34527200000000002</v>
      </c>
      <c r="J79" s="103">
        <v>0.34253</v>
      </c>
      <c r="K79" s="103">
        <v>0.340144</v>
      </c>
      <c r="L79" s="103">
        <v>0.337924</v>
      </c>
      <c r="M79" s="103">
        <v>0.335984</v>
      </c>
      <c r="N79" s="103">
        <v>0.33436700000000003</v>
      </c>
      <c r="O79" s="103">
        <v>0.333146</v>
      </c>
      <c r="P79" s="103">
        <v>0.33241799999999999</v>
      </c>
      <c r="Q79" s="103">
        <v>0.332117</v>
      </c>
      <c r="R79" s="103">
        <v>0.33219199999999999</v>
      </c>
      <c r="S79" s="103">
        <v>0.33256799999999997</v>
      </c>
      <c r="T79" s="103">
        <v>0.33335300000000001</v>
      </c>
      <c r="U79" s="103">
        <v>0.334592</v>
      </c>
      <c r="V79" s="103">
        <v>0.33617999999999998</v>
      </c>
      <c r="W79" s="103">
        <v>0.33804499999999998</v>
      </c>
      <c r="X79" s="103">
        <v>0.34028999999999998</v>
      </c>
      <c r="Y79" s="103">
        <v>0.34295700000000001</v>
      </c>
      <c r="Z79" s="103">
        <v>0.34608299999999997</v>
      </c>
      <c r="AA79" s="103">
        <v>0.34961999999999999</v>
      </c>
      <c r="AB79" s="103">
        <v>0.35315000000000002</v>
      </c>
      <c r="AC79" s="103">
        <v>0.35666199999999998</v>
      </c>
      <c r="AD79" s="103">
        <v>0.36010300000000001</v>
      </c>
      <c r="AE79" s="103">
        <v>0.363535</v>
      </c>
      <c r="AF79" s="104">
        <v>-9.8999999999999994E-5</v>
      </c>
    </row>
    <row r="80" spans="1:32">
      <c r="A80" s="98" t="s">
        <v>1329</v>
      </c>
      <c r="B80" s="102" t="s">
        <v>1330</v>
      </c>
      <c r="C80" s="103">
        <v>0.34509299999999998</v>
      </c>
      <c r="D80" s="103">
        <v>0.34406999999999999</v>
      </c>
      <c r="E80" s="103">
        <v>0.344115</v>
      </c>
      <c r="F80" s="103">
        <v>0.34469899999999998</v>
      </c>
      <c r="G80" s="103">
        <v>0.34556999999999999</v>
      </c>
      <c r="H80" s="103">
        <v>0.34686899999999998</v>
      </c>
      <c r="I80" s="103">
        <v>0.34838599999999997</v>
      </c>
      <c r="J80" s="103">
        <v>0.34997699999999998</v>
      </c>
      <c r="K80" s="103">
        <v>0.35160999999999998</v>
      </c>
      <c r="L80" s="103">
        <v>0.35310000000000002</v>
      </c>
      <c r="M80" s="103">
        <v>0.35456100000000002</v>
      </c>
      <c r="N80" s="103">
        <v>0.35603499999999999</v>
      </c>
      <c r="O80" s="103">
        <v>0.35754999999999998</v>
      </c>
      <c r="P80" s="103">
        <v>0.35913099999999998</v>
      </c>
      <c r="Q80" s="103">
        <v>0.36072100000000001</v>
      </c>
      <c r="R80" s="103">
        <v>0.36241499999999999</v>
      </c>
      <c r="S80" s="103">
        <v>0.36413000000000001</v>
      </c>
      <c r="T80" s="103">
        <v>0.365977</v>
      </c>
      <c r="U80" s="103">
        <v>0.36800300000000002</v>
      </c>
      <c r="V80" s="103">
        <v>0.37013200000000002</v>
      </c>
      <c r="W80" s="103">
        <v>0.37213499999999999</v>
      </c>
      <c r="X80" s="103">
        <v>0.37412600000000001</v>
      </c>
      <c r="Y80" s="103">
        <v>0.37612400000000001</v>
      </c>
      <c r="Z80" s="103">
        <v>0.37814799999999998</v>
      </c>
      <c r="AA80" s="103">
        <v>0.380164</v>
      </c>
      <c r="AB80" s="103">
        <v>0.38217299999999998</v>
      </c>
      <c r="AC80" s="103">
        <v>0.38417299999999999</v>
      </c>
      <c r="AD80" s="103">
        <v>0.386129</v>
      </c>
      <c r="AE80" s="103">
        <v>0.38810299999999998</v>
      </c>
      <c r="AF80" s="104">
        <v>4.47E-3</v>
      </c>
    </row>
    <row r="81" spans="1:32">
      <c r="A81" s="98" t="s">
        <v>1331</v>
      </c>
      <c r="B81" s="102" t="s">
        <v>1332</v>
      </c>
      <c r="C81" s="103">
        <v>0.25143900000000002</v>
      </c>
      <c r="D81" s="103">
        <v>0.252805</v>
      </c>
      <c r="E81" s="103">
        <v>0.25499500000000003</v>
      </c>
      <c r="F81" s="103">
        <v>0.256469</v>
      </c>
      <c r="G81" s="103">
        <v>0.25748799999999999</v>
      </c>
      <c r="H81" s="103">
        <v>0.25892199999999999</v>
      </c>
      <c r="I81" s="103">
        <v>0.261073</v>
      </c>
      <c r="J81" s="103">
        <v>0.26317099999999999</v>
      </c>
      <c r="K81" s="103">
        <v>0.26433099999999998</v>
      </c>
      <c r="L81" s="103">
        <v>0.26505000000000001</v>
      </c>
      <c r="M81" s="103">
        <v>0.26614300000000002</v>
      </c>
      <c r="N81" s="103">
        <v>0.267567</v>
      </c>
      <c r="O81" s="103">
        <v>0.26936700000000002</v>
      </c>
      <c r="P81" s="103">
        <v>0.271117</v>
      </c>
      <c r="Q81" s="103">
        <v>0.27296799999999999</v>
      </c>
      <c r="R81" s="103">
        <v>0.27495900000000001</v>
      </c>
      <c r="S81" s="103">
        <v>0.27712700000000001</v>
      </c>
      <c r="T81" s="103">
        <v>0.27959400000000001</v>
      </c>
      <c r="U81" s="103">
        <v>0.282225</v>
      </c>
      <c r="V81" s="103">
        <v>0.28472599999999998</v>
      </c>
      <c r="W81" s="103">
        <v>0.28694599999999998</v>
      </c>
      <c r="X81" s="103">
        <v>0.28911900000000001</v>
      </c>
      <c r="Y81" s="103">
        <v>0.291352</v>
      </c>
      <c r="Z81" s="103">
        <v>0.29369200000000001</v>
      </c>
      <c r="AA81" s="103">
        <v>0.29611599999999999</v>
      </c>
      <c r="AB81" s="103">
        <v>0.298541</v>
      </c>
      <c r="AC81" s="103">
        <v>0.30077700000000002</v>
      </c>
      <c r="AD81" s="103">
        <v>0.30277900000000002</v>
      </c>
      <c r="AE81" s="103">
        <v>0.30467300000000003</v>
      </c>
      <c r="AF81" s="104">
        <v>6.9360000000000003E-3</v>
      </c>
    </row>
    <row r="82" spans="1:32">
      <c r="A82" s="98" t="s">
        <v>1333</v>
      </c>
      <c r="B82" s="102" t="s">
        <v>1334</v>
      </c>
      <c r="C82" s="103">
        <v>7.7752000000000002E-2</v>
      </c>
      <c r="D82" s="103">
        <v>7.7201000000000006E-2</v>
      </c>
      <c r="E82" s="103">
        <v>7.6284000000000005E-2</v>
      </c>
      <c r="F82" s="103">
        <v>7.5467999999999993E-2</v>
      </c>
      <c r="G82" s="103">
        <v>7.4709999999999999E-2</v>
      </c>
      <c r="H82" s="103">
        <v>7.4018E-2</v>
      </c>
      <c r="I82" s="103">
        <v>7.3328000000000004E-2</v>
      </c>
      <c r="J82" s="103">
        <v>7.2604000000000002E-2</v>
      </c>
      <c r="K82" s="103">
        <v>7.1846999999999994E-2</v>
      </c>
      <c r="L82" s="103">
        <v>7.1035000000000001E-2</v>
      </c>
      <c r="M82" s="103">
        <v>7.0253999999999997E-2</v>
      </c>
      <c r="N82" s="103">
        <v>6.9509000000000001E-2</v>
      </c>
      <c r="O82" s="103">
        <v>6.8808999999999995E-2</v>
      </c>
      <c r="P82" s="103">
        <v>6.8163000000000001E-2</v>
      </c>
      <c r="Q82" s="103">
        <v>6.7558000000000007E-2</v>
      </c>
      <c r="R82" s="103">
        <v>6.6989999999999994E-2</v>
      </c>
      <c r="S82" s="103">
        <v>6.6447000000000006E-2</v>
      </c>
      <c r="T82" s="103">
        <v>6.5948000000000007E-2</v>
      </c>
      <c r="U82" s="103">
        <v>6.5513000000000002E-2</v>
      </c>
      <c r="V82" s="103">
        <v>6.5126000000000003E-2</v>
      </c>
      <c r="W82" s="103">
        <v>6.4773999999999998E-2</v>
      </c>
      <c r="X82" s="103">
        <v>6.4477999999999994E-2</v>
      </c>
      <c r="Y82" s="103">
        <v>6.4241000000000006E-2</v>
      </c>
      <c r="Z82" s="103">
        <v>6.4082E-2</v>
      </c>
      <c r="AA82" s="103">
        <v>6.3989000000000004E-2</v>
      </c>
      <c r="AB82" s="103">
        <v>6.3975000000000004E-2</v>
      </c>
      <c r="AC82" s="103">
        <v>6.4047000000000007E-2</v>
      </c>
      <c r="AD82" s="103">
        <v>6.4199000000000006E-2</v>
      </c>
      <c r="AE82" s="103">
        <v>6.4445000000000002E-2</v>
      </c>
      <c r="AF82" s="104">
        <v>-6.6670000000000002E-3</v>
      </c>
    </row>
    <row r="83" spans="1:32">
      <c r="A83" s="98" t="s">
        <v>1335</v>
      </c>
      <c r="B83" s="102" t="s">
        <v>1336</v>
      </c>
      <c r="C83" s="103">
        <v>0.63901399999999997</v>
      </c>
      <c r="D83" s="103">
        <v>0.58809100000000003</v>
      </c>
      <c r="E83" s="103">
        <v>0.51187000000000005</v>
      </c>
      <c r="F83" s="103">
        <v>0.49734899999999999</v>
      </c>
      <c r="G83" s="103">
        <v>0.490064</v>
      </c>
      <c r="H83" s="103">
        <v>0.48708000000000001</v>
      </c>
      <c r="I83" s="103">
        <v>0.48707400000000001</v>
      </c>
      <c r="J83" s="103">
        <v>0.486794</v>
      </c>
      <c r="K83" s="103">
        <v>0.43010999999999999</v>
      </c>
      <c r="L83" s="103">
        <v>0.40997800000000001</v>
      </c>
      <c r="M83" s="103">
        <v>0.40008899999999997</v>
      </c>
      <c r="N83" s="103">
        <v>0.39308500000000002</v>
      </c>
      <c r="O83" s="103">
        <v>0.38956299999999999</v>
      </c>
      <c r="P83" s="103">
        <v>0.37859300000000001</v>
      </c>
      <c r="Q83" s="103">
        <v>0.37017600000000001</v>
      </c>
      <c r="R83" s="103">
        <v>0.36359799999999998</v>
      </c>
      <c r="S83" s="103">
        <v>0.35850700000000002</v>
      </c>
      <c r="T83" s="103">
        <v>0.35465000000000002</v>
      </c>
      <c r="U83" s="103">
        <v>0.34007300000000001</v>
      </c>
      <c r="V83" s="103">
        <v>0.32717299999999999</v>
      </c>
      <c r="W83" s="103">
        <v>0.31587599999999999</v>
      </c>
      <c r="X83" s="103">
        <v>0.30614000000000002</v>
      </c>
      <c r="Y83" s="103">
        <v>0.297676</v>
      </c>
      <c r="Z83" s="103">
        <v>0.29042800000000002</v>
      </c>
      <c r="AA83" s="103">
        <v>0.28422700000000001</v>
      </c>
      <c r="AB83" s="103">
        <v>0.27879599999999999</v>
      </c>
      <c r="AC83" s="103">
        <v>0.27385999999999999</v>
      </c>
      <c r="AD83" s="103">
        <v>0.26943299999999998</v>
      </c>
      <c r="AE83" s="103">
        <v>0.26642900000000003</v>
      </c>
      <c r="AF83" s="104">
        <v>-2.8899000000000001E-2</v>
      </c>
    </row>
    <row r="84" spans="1:32">
      <c r="A84" s="98" t="s">
        <v>1337</v>
      </c>
      <c r="B84" s="102" t="s">
        <v>1338</v>
      </c>
      <c r="C84" s="103">
        <v>2.9447999999999998E-2</v>
      </c>
      <c r="D84" s="103">
        <v>2.8205999999999998E-2</v>
      </c>
      <c r="E84" s="103">
        <v>2.7732E-2</v>
      </c>
      <c r="F84" s="103">
        <v>2.7313E-2</v>
      </c>
      <c r="G84" s="103">
        <v>2.6919999999999999E-2</v>
      </c>
      <c r="H84" s="103">
        <v>2.6572999999999999E-2</v>
      </c>
      <c r="I84" s="103">
        <v>2.5419000000000001E-2</v>
      </c>
      <c r="J84" s="103">
        <v>2.4257999999999998E-2</v>
      </c>
      <c r="K84" s="103">
        <v>2.3022999999999998E-2</v>
      </c>
      <c r="L84" s="103">
        <v>2.1728000000000001E-2</v>
      </c>
      <c r="M84" s="103">
        <v>2.0612999999999999E-2</v>
      </c>
      <c r="N84" s="103">
        <v>1.9671000000000001E-2</v>
      </c>
      <c r="O84" s="103">
        <v>1.8887999999999999E-2</v>
      </c>
      <c r="P84" s="103">
        <v>1.8262E-2</v>
      </c>
      <c r="Q84" s="103">
        <v>1.7781999999999999E-2</v>
      </c>
      <c r="R84" s="103">
        <v>1.7451000000000001E-2</v>
      </c>
      <c r="S84" s="103">
        <v>1.7267999999999999E-2</v>
      </c>
      <c r="T84" s="103">
        <v>1.7024999999999998E-2</v>
      </c>
      <c r="U84" s="103">
        <v>1.6743999999999998E-2</v>
      </c>
      <c r="V84" s="103">
        <v>1.6455999999999998E-2</v>
      </c>
      <c r="W84" s="103">
        <v>1.6199000000000002E-2</v>
      </c>
      <c r="X84" s="103">
        <v>1.6017E-2</v>
      </c>
      <c r="Y84" s="103">
        <v>1.5928000000000001E-2</v>
      </c>
      <c r="Z84" s="103">
        <v>1.593E-2</v>
      </c>
      <c r="AA84" s="103">
        <v>1.6E-2</v>
      </c>
      <c r="AB84" s="103">
        <v>1.6111E-2</v>
      </c>
      <c r="AC84" s="103">
        <v>1.6240999999999998E-2</v>
      </c>
      <c r="AD84" s="103">
        <v>1.6376000000000002E-2</v>
      </c>
      <c r="AE84" s="103">
        <v>1.6514000000000001E-2</v>
      </c>
      <c r="AF84" s="104">
        <v>-1.9633000000000001E-2</v>
      </c>
    </row>
    <row r="85" spans="1:32">
      <c r="A85" s="98" t="s">
        <v>1339</v>
      </c>
      <c r="B85" s="102" t="s">
        <v>1340</v>
      </c>
      <c r="C85" s="103">
        <v>9.6069000000000002E-2</v>
      </c>
      <c r="D85" s="103">
        <v>9.4547000000000006E-2</v>
      </c>
      <c r="E85" s="103">
        <v>9.4473000000000001E-2</v>
      </c>
      <c r="F85" s="103">
        <v>9.4621999999999998E-2</v>
      </c>
      <c r="G85" s="103">
        <v>9.4797999999999993E-2</v>
      </c>
      <c r="H85" s="103">
        <v>9.5093999999999998E-2</v>
      </c>
      <c r="I85" s="103">
        <v>9.5443E-2</v>
      </c>
      <c r="J85" s="103">
        <v>9.5780000000000004E-2</v>
      </c>
      <c r="K85" s="103">
        <v>9.6060999999999994E-2</v>
      </c>
      <c r="L85" s="103">
        <v>9.6210000000000004E-2</v>
      </c>
      <c r="M85" s="103">
        <v>9.6615000000000006E-2</v>
      </c>
      <c r="N85" s="103">
        <v>9.7311999999999996E-2</v>
      </c>
      <c r="O85" s="103">
        <v>9.8327999999999999E-2</v>
      </c>
      <c r="P85" s="103">
        <v>9.9656999999999996E-2</v>
      </c>
      <c r="Q85" s="103">
        <v>0.101271</v>
      </c>
      <c r="R85" s="103">
        <v>0.10313</v>
      </c>
      <c r="S85" s="103">
        <v>0.105169</v>
      </c>
      <c r="T85" s="103">
        <v>0.10710799999999999</v>
      </c>
      <c r="U85" s="103">
        <v>0.10893700000000001</v>
      </c>
      <c r="V85" s="103">
        <v>0.110628</v>
      </c>
      <c r="W85" s="103">
        <v>0.112174</v>
      </c>
      <c r="X85" s="103">
        <v>0.113661</v>
      </c>
      <c r="Y85" s="103">
        <v>0.115129</v>
      </c>
      <c r="Z85" s="103">
        <v>0.116602</v>
      </c>
      <c r="AA85" s="103">
        <v>0.118078</v>
      </c>
      <c r="AB85" s="103">
        <v>0.11955</v>
      </c>
      <c r="AC85" s="103">
        <v>0.121006</v>
      </c>
      <c r="AD85" s="103">
        <v>0.12242599999999999</v>
      </c>
      <c r="AE85" s="103">
        <v>0.123833</v>
      </c>
      <c r="AF85" s="104">
        <v>1.0044000000000001E-2</v>
      </c>
    </row>
    <row r="86" spans="1:32">
      <c r="A86" s="98" t="s">
        <v>1341</v>
      </c>
      <c r="B86" s="102" t="s">
        <v>1342</v>
      </c>
      <c r="C86" s="103">
        <v>0.333621</v>
      </c>
      <c r="D86" s="103">
        <v>0.32995000000000002</v>
      </c>
      <c r="E86" s="103">
        <v>0.32883400000000002</v>
      </c>
      <c r="F86" s="103">
        <v>0.32750499999999999</v>
      </c>
      <c r="G86" s="103">
        <v>0.325021</v>
      </c>
      <c r="H86" s="103">
        <v>0.323189</v>
      </c>
      <c r="I86" s="103">
        <v>0.32253199999999999</v>
      </c>
      <c r="J86" s="103">
        <v>0.32216800000000001</v>
      </c>
      <c r="K86" s="103">
        <v>0.321328</v>
      </c>
      <c r="L86" s="103">
        <v>0.32017499999999999</v>
      </c>
      <c r="M86" s="103">
        <v>0.31983499999999998</v>
      </c>
      <c r="N86" s="103">
        <v>0.32033600000000001</v>
      </c>
      <c r="O86" s="103">
        <v>0.32167800000000002</v>
      </c>
      <c r="P86" s="103">
        <v>0.32329400000000003</v>
      </c>
      <c r="Q86" s="103">
        <v>0.32537700000000003</v>
      </c>
      <c r="R86" s="103">
        <v>0.32799400000000001</v>
      </c>
      <c r="S86" s="103">
        <v>0.33108399999999999</v>
      </c>
      <c r="T86" s="103">
        <v>0.334733</v>
      </c>
      <c r="U86" s="103">
        <v>0.33866200000000002</v>
      </c>
      <c r="V86" s="103">
        <v>0.34276200000000001</v>
      </c>
      <c r="W86" s="103">
        <v>0.34671099999999999</v>
      </c>
      <c r="X86" s="103">
        <v>0.35072700000000001</v>
      </c>
      <c r="Y86" s="103">
        <v>0.35474499999999998</v>
      </c>
      <c r="Z86" s="103">
        <v>0.35886200000000001</v>
      </c>
      <c r="AA86" s="103">
        <v>0.36296099999999998</v>
      </c>
      <c r="AB86" s="103">
        <v>0.36675799999999997</v>
      </c>
      <c r="AC86" s="103">
        <v>0.37002299999999999</v>
      </c>
      <c r="AD86" s="103">
        <v>0.37261</v>
      </c>
      <c r="AE86" s="103">
        <v>0.37459399999999998</v>
      </c>
      <c r="AF86" s="104">
        <v>4.7109999999999999E-3</v>
      </c>
    </row>
    <row r="87" spans="1:32">
      <c r="A87" s="98" t="s">
        <v>1343</v>
      </c>
      <c r="B87" s="102" t="s">
        <v>1344</v>
      </c>
      <c r="C87" s="103">
        <v>0.12496599999999999</v>
      </c>
      <c r="D87" s="103">
        <v>0.12076000000000001</v>
      </c>
      <c r="E87" s="103">
        <v>0.117468</v>
      </c>
      <c r="F87" s="103">
        <v>0.11403099999999999</v>
      </c>
      <c r="G87" s="103">
        <v>0.11014400000000001</v>
      </c>
      <c r="H87" s="103">
        <v>0.106407</v>
      </c>
      <c r="I87" s="103">
        <v>0.103023</v>
      </c>
      <c r="J87" s="103">
        <v>9.9694000000000005E-2</v>
      </c>
      <c r="K87" s="103">
        <v>9.6189999999999998E-2</v>
      </c>
      <c r="L87" s="103">
        <v>9.2613000000000001E-2</v>
      </c>
      <c r="M87" s="103">
        <v>8.9274000000000006E-2</v>
      </c>
      <c r="N87" s="103">
        <v>8.6202000000000001E-2</v>
      </c>
      <c r="O87" s="103">
        <v>8.3378999999999995E-2</v>
      </c>
      <c r="P87" s="103">
        <v>8.0633999999999997E-2</v>
      </c>
      <c r="Q87" s="103">
        <v>7.8050999999999995E-2</v>
      </c>
      <c r="R87" s="103">
        <v>7.5634000000000007E-2</v>
      </c>
      <c r="S87" s="103">
        <v>7.3349999999999999E-2</v>
      </c>
      <c r="T87" s="103">
        <v>7.1237999999999996E-2</v>
      </c>
      <c r="U87" s="103">
        <v>6.9221000000000005E-2</v>
      </c>
      <c r="V87" s="103">
        <v>6.7280000000000006E-2</v>
      </c>
      <c r="W87" s="103">
        <v>6.5365000000000006E-2</v>
      </c>
      <c r="X87" s="103">
        <v>6.3502000000000003E-2</v>
      </c>
      <c r="Y87" s="103">
        <v>6.1696000000000001E-2</v>
      </c>
      <c r="Z87" s="103">
        <v>5.9956000000000002E-2</v>
      </c>
      <c r="AA87" s="103">
        <v>5.824E-2</v>
      </c>
      <c r="AB87" s="103">
        <v>5.6515000000000003E-2</v>
      </c>
      <c r="AC87" s="103">
        <v>5.4740999999999998E-2</v>
      </c>
      <c r="AD87" s="103">
        <v>5.2880000000000003E-2</v>
      </c>
      <c r="AE87" s="103">
        <v>5.0953999999999999E-2</v>
      </c>
      <c r="AF87" s="104">
        <v>-3.1453000000000002E-2</v>
      </c>
    </row>
    <row r="88" spans="1:32" ht="24.5">
      <c r="A88" s="98" t="s">
        <v>1345</v>
      </c>
      <c r="B88" s="102" t="s">
        <v>1346</v>
      </c>
      <c r="C88" s="103">
        <v>9.0528999999999998E-2</v>
      </c>
      <c r="D88" s="103">
        <v>0.131135</v>
      </c>
      <c r="E88" s="103">
        <v>0.14733299999999999</v>
      </c>
      <c r="F88" s="103">
        <v>0.12009</v>
      </c>
      <c r="G88" s="103">
        <v>0.116586</v>
      </c>
      <c r="H88" s="103">
        <v>0.11691</v>
      </c>
      <c r="I88" s="103">
        <v>0.11707099999999999</v>
      </c>
      <c r="J88" s="103">
        <v>0.115119</v>
      </c>
      <c r="K88" s="103">
        <v>0.114306</v>
      </c>
      <c r="L88" s="103">
        <v>0.11350200000000001</v>
      </c>
      <c r="M88" s="103">
        <v>0.112735</v>
      </c>
      <c r="N88" s="103">
        <v>0.111931</v>
      </c>
      <c r="O88" s="103">
        <v>0.111058</v>
      </c>
      <c r="P88" s="103">
        <v>0.110069</v>
      </c>
      <c r="Q88" s="103">
        <v>0.108954</v>
      </c>
      <c r="R88" s="103">
        <v>0.107823</v>
      </c>
      <c r="S88" s="103">
        <v>0.106679</v>
      </c>
      <c r="T88" s="103">
        <v>0.105477</v>
      </c>
      <c r="U88" s="103">
        <v>0.104181</v>
      </c>
      <c r="V88" s="103">
        <v>0.10274999999999999</v>
      </c>
      <c r="W88" s="103">
        <v>0.101171</v>
      </c>
      <c r="X88" s="103">
        <v>9.9631999999999998E-2</v>
      </c>
      <c r="Y88" s="103">
        <v>9.8209000000000005E-2</v>
      </c>
      <c r="Z88" s="103">
        <v>9.6911999999999998E-2</v>
      </c>
      <c r="AA88" s="103">
        <v>9.5661999999999997E-2</v>
      </c>
      <c r="AB88" s="103">
        <v>9.4536999999999996E-2</v>
      </c>
      <c r="AC88" s="103">
        <v>9.3454999999999996E-2</v>
      </c>
      <c r="AD88" s="103">
        <v>9.2408000000000004E-2</v>
      </c>
      <c r="AE88" s="103">
        <v>9.1447000000000001E-2</v>
      </c>
      <c r="AF88" s="104">
        <v>-1.3261999999999999E-2</v>
      </c>
    </row>
    <row r="89" spans="1:32">
      <c r="A89" s="98" t="s">
        <v>1347</v>
      </c>
      <c r="B89" s="102" t="s">
        <v>1348</v>
      </c>
      <c r="C89" s="103">
        <v>1.3574949999999999</v>
      </c>
      <c r="D89" s="103">
        <v>1.4903839999999999</v>
      </c>
      <c r="E89" s="103">
        <v>1.60398</v>
      </c>
      <c r="F89" s="103">
        <v>1.6345559999999999</v>
      </c>
      <c r="G89" s="103">
        <v>1.6519440000000001</v>
      </c>
      <c r="H89" s="103">
        <v>1.672747</v>
      </c>
      <c r="I89" s="103">
        <v>1.6935249999999999</v>
      </c>
      <c r="J89" s="103">
        <v>1.7143489999999999</v>
      </c>
      <c r="K89" s="103">
        <v>1.7321800000000001</v>
      </c>
      <c r="L89" s="103">
        <v>1.7451490000000001</v>
      </c>
      <c r="M89" s="103">
        <v>1.7606550000000001</v>
      </c>
      <c r="N89" s="103">
        <v>1.7794810000000001</v>
      </c>
      <c r="O89" s="103">
        <v>1.8001849999999999</v>
      </c>
      <c r="P89" s="103">
        <v>1.8219000000000001</v>
      </c>
      <c r="Q89" s="103">
        <v>1.84422</v>
      </c>
      <c r="R89" s="103">
        <v>1.8681639999999999</v>
      </c>
      <c r="S89" s="103">
        <v>1.892163</v>
      </c>
      <c r="T89" s="103">
        <v>1.916166</v>
      </c>
      <c r="U89" s="103">
        <v>1.9396359999999999</v>
      </c>
      <c r="V89" s="103">
        <v>1.9617089999999999</v>
      </c>
      <c r="W89" s="103">
        <v>1.983249</v>
      </c>
      <c r="X89" s="103">
        <v>2.005474</v>
      </c>
      <c r="Y89" s="103">
        <v>2.0281310000000001</v>
      </c>
      <c r="Z89" s="103">
        <v>2.0515599999999998</v>
      </c>
      <c r="AA89" s="103">
        <v>2.0756429999999999</v>
      </c>
      <c r="AB89" s="103">
        <v>2.0999729999999999</v>
      </c>
      <c r="AC89" s="103">
        <v>2.1238519999999999</v>
      </c>
      <c r="AD89" s="103">
        <v>2.1469079999999998</v>
      </c>
      <c r="AE89" s="103">
        <v>2.1703320000000001</v>
      </c>
      <c r="AF89" s="104">
        <v>1.4017999999999999E-2</v>
      </c>
    </row>
    <row r="90" spans="1:32">
      <c r="A90" s="98" t="s">
        <v>1349</v>
      </c>
      <c r="B90" s="101" t="s">
        <v>1350</v>
      </c>
      <c r="C90" s="105">
        <v>10.281625999999999</v>
      </c>
      <c r="D90" s="105">
        <v>11.316806</v>
      </c>
      <c r="E90" s="105">
        <v>11.713717000000001</v>
      </c>
      <c r="F90" s="105">
        <v>10.904735000000001</v>
      </c>
      <c r="G90" s="105">
        <v>10.773016</v>
      </c>
      <c r="H90" s="105">
        <v>10.756138</v>
      </c>
      <c r="I90" s="105">
        <v>10.747170000000001</v>
      </c>
      <c r="J90" s="105">
        <v>10.725175999999999</v>
      </c>
      <c r="K90" s="105">
        <v>10.63175</v>
      </c>
      <c r="L90" s="105">
        <v>10.570627</v>
      </c>
      <c r="M90" s="105">
        <v>10.536616</v>
      </c>
      <c r="N90" s="105">
        <v>10.519593</v>
      </c>
      <c r="O90" s="105">
        <v>10.517702</v>
      </c>
      <c r="P90" s="105">
        <v>10.510789000000001</v>
      </c>
      <c r="Q90" s="105">
        <v>10.509325</v>
      </c>
      <c r="R90" s="105">
        <v>10.518027</v>
      </c>
      <c r="S90" s="105">
        <v>10.535093</v>
      </c>
      <c r="T90" s="105">
        <v>10.557658999999999</v>
      </c>
      <c r="U90" s="105">
        <v>10.568059999999999</v>
      </c>
      <c r="V90" s="105">
        <v>10.572569</v>
      </c>
      <c r="W90" s="105">
        <v>10.568192</v>
      </c>
      <c r="X90" s="105">
        <v>10.563948999999999</v>
      </c>
      <c r="Y90" s="105">
        <v>10.562128</v>
      </c>
      <c r="Z90" s="105">
        <v>10.563285</v>
      </c>
      <c r="AA90" s="105">
        <v>10.566328</v>
      </c>
      <c r="AB90" s="105">
        <v>10.571400000000001</v>
      </c>
      <c r="AC90" s="105">
        <v>10.573604</v>
      </c>
      <c r="AD90" s="105">
        <v>10.571676</v>
      </c>
      <c r="AE90" s="105">
        <v>10.571692000000001</v>
      </c>
      <c r="AF90" s="106">
        <v>-2.519E-3</v>
      </c>
    </row>
    <row r="92" spans="1:32">
      <c r="A92" s="98" t="s">
        <v>1351</v>
      </c>
      <c r="B92" s="101" t="s">
        <v>1352</v>
      </c>
      <c r="C92" s="105">
        <v>9.5730260000000005</v>
      </c>
      <c r="D92" s="105">
        <v>9.7867049999999995</v>
      </c>
      <c r="E92" s="105">
        <v>9.9266819999999996</v>
      </c>
      <c r="F92" s="105">
        <v>9.7993500000000004</v>
      </c>
      <c r="G92" s="105">
        <v>9.7710430000000006</v>
      </c>
      <c r="H92" s="105">
        <v>9.6853529999999992</v>
      </c>
      <c r="I92" s="105">
        <v>9.7055229999999995</v>
      </c>
      <c r="J92" s="105">
        <v>9.7945740000000008</v>
      </c>
      <c r="K92" s="105">
        <v>9.7505489999999995</v>
      </c>
      <c r="L92" s="105">
        <v>9.7133990000000008</v>
      </c>
      <c r="M92" s="105">
        <v>9.696688</v>
      </c>
      <c r="N92" s="105">
        <v>9.7131989999999995</v>
      </c>
      <c r="O92" s="105">
        <v>9.7447280000000003</v>
      </c>
      <c r="P92" s="105">
        <v>9.7417750000000005</v>
      </c>
      <c r="Q92" s="105">
        <v>9.7627260000000007</v>
      </c>
      <c r="R92" s="105">
        <v>9.7972649999999994</v>
      </c>
      <c r="S92" s="105">
        <v>9.8270429999999998</v>
      </c>
      <c r="T92" s="105">
        <v>9.8723130000000001</v>
      </c>
      <c r="U92" s="105">
        <v>9.9106660000000009</v>
      </c>
      <c r="V92" s="105">
        <v>9.9399630000000005</v>
      </c>
      <c r="W92" s="105">
        <v>9.9779009999999992</v>
      </c>
      <c r="X92" s="105">
        <v>10.016555</v>
      </c>
      <c r="Y92" s="105">
        <v>10.057722</v>
      </c>
      <c r="Z92" s="105">
        <v>10.098541000000001</v>
      </c>
      <c r="AA92" s="105">
        <v>10.145835999999999</v>
      </c>
      <c r="AB92" s="105">
        <v>10.196005</v>
      </c>
      <c r="AC92" s="105">
        <v>10.24911</v>
      </c>
      <c r="AD92" s="105">
        <v>10.291570999999999</v>
      </c>
      <c r="AE92" s="105">
        <v>10.334434</v>
      </c>
      <c r="AF92" s="106">
        <v>2.019E-3</v>
      </c>
    </row>
    <row r="94" spans="1:32" ht="24.5">
      <c r="A94" s="95"/>
      <c r="B94" s="101" t="s">
        <v>1353</v>
      </c>
      <c r="C94" s="95"/>
      <c r="D94" s="95"/>
      <c r="E94" s="95"/>
      <c r="F94" s="95"/>
      <c r="G94" s="95"/>
      <c r="H94" s="95"/>
      <c r="I94" s="95"/>
      <c r="J94" s="95"/>
      <c r="K94" s="95"/>
      <c r="L94" s="95"/>
      <c r="M94" s="95"/>
      <c r="N94" s="95"/>
      <c r="O94" s="95"/>
      <c r="P94" s="95"/>
      <c r="Q94" s="95"/>
      <c r="R94" s="95"/>
      <c r="S94" s="95"/>
      <c r="T94" s="95"/>
      <c r="U94" s="95"/>
      <c r="V94" s="95"/>
      <c r="W94" s="95"/>
      <c r="X94" s="95"/>
      <c r="Y94" s="95"/>
      <c r="Z94" s="95"/>
      <c r="AA94" s="95"/>
      <c r="AB94" s="95"/>
      <c r="AC94" s="95"/>
      <c r="AD94" s="95"/>
      <c r="AE94" s="95"/>
      <c r="AF94" s="95"/>
    </row>
    <row r="95" spans="1:32">
      <c r="A95" s="98" t="s">
        <v>1354</v>
      </c>
      <c r="B95" s="102" t="s">
        <v>1322</v>
      </c>
      <c r="C95" s="103">
        <v>4.5327570000000001</v>
      </c>
      <c r="D95" s="103">
        <v>5.8774220000000001</v>
      </c>
      <c r="E95" s="103">
        <v>6.3456640000000002</v>
      </c>
      <c r="F95" s="103">
        <v>5.3183699999999998</v>
      </c>
      <c r="G95" s="103">
        <v>5.1073529999999998</v>
      </c>
      <c r="H95" s="103">
        <v>5.0600620000000003</v>
      </c>
      <c r="I95" s="103">
        <v>5.0217299999999998</v>
      </c>
      <c r="J95" s="103">
        <v>4.9774000000000003</v>
      </c>
      <c r="K95" s="103">
        <v>4.9252560000000001</v>
      </c>
      <c r="L95" s="103">
        <v>4.8699750000000002</v>
      </c>
      <c r="M95" s="103">
        <v>4.8223849999999997</v>
      </c>
      <c r="N95" s="103">
        <v>4.7814379999999996</v>
      </c>
      <c r="O95" s="103">
        <v>4.744815</v>
      </c>
      <c r="P95" s="103">
        <v>4.7073130000000001</v>
      </c>
      <c r="Q95" s="103">
        <v>4.6712210000000001</v>
      </c>
      <c r="R95" s="103">
        <v>4.6396569999999997</v>
      </c>
      <c r="S95" s="103">
        <v>4.6116219999999997</v>
      </c>
      <c r="T95" s="103">
        <v>4.5859420000000002</v>
      </c>
      <c r="U95" s="103">
        <v>4.5595400000000001</v>
      </c>
      <c r="V95" s="103">
        <v>4.5293429999999999</v>
      </c>
      <c r="W95" s="103">
        <v>4.4944740000000003</v>
      </c>
      <c r="X95" s="103">
        <v>4.4593699999999998</v>
      </c>
      <c r="Y95" s="103">
        <v>4.4255699999999996</v>
      </c>
      <c r="Z95" s="103">
        <v>4.3923129999999997</v>
      </c>
      <c r="AA95" s="103">
        <v>4.3589700000000002</v>
      </c>
      <c r="AB95" s="103">
        <v>4.3265419999999999</v>
      </c>
      <c r="AC95" s="103">
        <v>4.2915450000000002</v>
      </c>
      <c r="AD95" s="103">
        <v>4.2530520000000003</v>
      </c>
      <c r="AE95" s="103">
        <v>4.2131600000000002</v>
      </c>
      <c r="AF95" s="104">
        <v>-1.2253999999999999E-2</v>
      </c>
    </row>
    <row r="96" spans="1:32">
      <c r="A96" s="98" t="s">
        <v>1355</v>
      </c>
      <c r="B96" s="102" t="s">
        <v>1324</v>
      </c>
      <c r="C96" s="103">
        <v>2.5586950000000002</v>
      </c>
      <c r="D96" s="103">
        <v>2.0520670000000001</v>
      </c>
      <c r="E96" s="103">
        <v>1.9878750000000001</v>
      </c>
      <c r="F96" s="103">
        <v>2.1909169999999998</v>
      </c>
      <c r="G96" s="103">
        <v>2.3111320000000002</v>
      </c>
      <c r="H96" s="103">
        <v>2.3056030000000001</v>
      </c>
      <c r="I96" s="103">
        <v>2.325107</v>
      </c>
      <c r="J96" s="103">
        <v>2.3576419999999998</v>
      </c>
      <c r="K96" s="103">
        <v>2.3827820000000002</v>
      </c>
      <c r="L96" s="103">
        <v>2.3954900000000001</v>
      </c>
      <c r="M96" s="103">
        <v>2.40944</v>
      </c>
      <c r="N96" s="103">
        <v>2.4284180000000002</v>
      </c>
      <c r="O96" s="103">
        <v>2.4513449999999999</v>
      </c>
      <c r="P96" s="103">
        <v>2.4722400000000002</v>
      </c>
      <c r="Q96" s="103">
        <v>2.4978590000000001</v>
      </c>
      <c r="R96" s="103">
        <v>2.524661</v>
      </c>
      <c r="S96" s="103">
        <v>2.5521769999999999</v>
      </c>
      <c r="T96" s="103">
        <v>2.5853169999999999</v>
      </c>
      <c r="U96" s="103">
        <v>2.6231650000000002</v>
      </c>
      <c r="V96" s="103">
        <v>2.6586150000000002</v>
      </c>
      <c r="W96" s="103">
        <v>2.6920600000000001</v>
      </c>
      <c r="X96" s="103">
        <v>2.7235079999999998</v>
      </c>
      <c r="Y96" s="103">
        <v>2.755017</v>
      </c>
      <c r="Z96" s="103">
        <v>2.7856169999999998</v>
      </c>
      <c r="AA96" s="103">
        <v>2.8176410000000001</v>
      </c>
      <c r="AB96" s="103">
        <v>2.8495439999999999</v>
      </c>
      <c r="AC96" s="103">
        <v>2.8807140000000002</v>
      </c>
      <c r="AD96" s="103">
        <v>2.9079139999999999</v>
      </c>
      <c r="AE96" s="103">
        <v>2.9336380000000002</v>
      </c>
      <c r="AF96" s="104">
        <v>1.3325E-2</v>
      </c>
    </row>
    <row r="97" spans="1:32">
      <c r="A97" s="98" t="s">
        <v>1356</v>
      </c>
      <c r="B97" s="102" t="s">
        <v>1326</v>
      </c>
      <c r="C97" s="103">
        <v>2.661073</v>
      </c>
      <c r="D97" s="103">
        <v>2.6784309999999998</v>
      </c>
      <c r="E97" s="103">
        <v>2.6896360000000001</v>
      </c>
      <c r="F97" s="103">
        <v>2.6865890000000001</v>
      </c>
      <c r="G97" s="103">
        <v>2.6798999999999999</v>
      </c>
      <c r="H97" s="103">
        <v>2.6738050000000002</v>
      </c>
      <c r="I97" s="103">
        <v>2.6767050000000001</v>
      </c>
      <c r="J97" s="103">
        <v>2.6862469999999998</v>
      </c>
      <c r="K97" s="103">
        <v>2.6874739999999999</v>
      </c>
      <c r="L97" s="103">
        <v>2.6845050000000001</v>
      </c>
      <c r="M97" s="103">
        <v>2.6844610000000002</v>
      </c>
      <c r="N97" s="103">
        <v>2.6891880000000001</v>
      </c>
      <c r="O97" s="103">
        <v>2.6963620000000001</v>
      </c>
      <c r="P97" s="103">
        <v>2.6987950000000001</v>
      </c>
      <c r="Q97" s="103">
        <v>2.7019850000000001</v>
      </c>
      <c r="R97" s="103">
        <v>2.7060849999999999</v>
      </c>
      <c r="S97" s="103">
        <v>2.7094990000000001</v>
      </c>
      <c r="T97" s="103">
        <v>2.7137519999999999</v>
      </c>
      <c r="U97" s="103">
        <v>2.717257</v>
      </c>
      <c r="V97" s="103">
        <v>2.7157939999999998</v>
      </c>
      <c r="W97" s="103">
        <v>2.710375</v>
      </c>
      <c r="X97" s="103">
        <v>2.701028</v>
      </c>
      <c r="Y97" s="103">
        <v>2.6892160000000001</v>
      </c>
      <c r="Z97" s="103">
        <v>2.675497</v>
      </c>
      <c r="AA97" s="103">
        <v>2.6613910000000001</v>
      </c>
      <c r="AB97" s="103">
        <v>2.6480480000000002</v>
      </c>
      <c r="AC97" s="103">
        <v>2.6361129999999999</v>
      </c>
      <c r="AD97" s="103">
        <v>2.6251540000000002</v>
      </c>
      <c r="AE97" s="103">
        <v>2.6173139999999999</v>
      </c>
      <c r="AF97" s="104">
        <v>-8.5499999999999997E-4</v>
      </c>
    </row>
    <row r="98" spans="1:32">
      <c r="A98" s="98" t="s">
        <v>1357</v>
      </c>
      <c r="B98" s="102" t="s">
        <v>1328</v>
      </c>
      <c r="C98" s="103">
        <v>1.121996</v>
      </c>
      <c r="D98" s="103">
        <v>1.1161049999999999</v>
      </c>
      <c r="E98" s="103">
        <v>1.100217</v>
      </c>
      <c r="F98" s="103">
        <v>1.0823149999999999</v>
      </c>
      <c r="G98" s="103">
        <v>1.0646169999999999</v>
      </c>
      <c r="H98" s="103">
        <v>1.045472</v>
      </c>
      <c r="I98" s="103">
        <v>1.0338369999999999</v>
      </c>
      <c r="J98" s="103">
        <v>1.0281229999999999</v>
      </c>
      <c r="K98" s="103">
        <v>1.023185</v>
      </c>
      <c r="L98" s="103">
        <v>1.0153160000000001</v>
      </c>
      <c r="M98" s="103">
        <v>1.007452</v>
      </c>
      <c r="N98" s="103">
        <v>1.0015179999999999</v>
      </c>
      <c r="O98" s="103">
        <v>0.99646299999999999</v>
      </c>
      <c r="P98" s="103">
        <v>0.99126099999999995</v>
      </c>
      <c r="Q98" s="103">
        <v>0.98823000000000005</v>
      </c>
      <c r="R98" s="103">
        <v>0.98660700000000001</v>
      </c>
      <c r="S98" s="103">
        <v>0.98510500000000001</v>
      </c>
      <c r="T98" s="103">
        <v>0.985317</v>
      </c>
      <c r="U98" s="103">
        <v>0.98769700000000005</v>
      </c>
      <c r="V98" s="103">
        <v>0.99051699999999998</v>
      </c>
      <c r="W98" s="103">
        <v>0.99493799999999999</v>
      </c>
      <c r="X98" s="103">
        <v>1.0003390000000001</v>
      </c>
      <c r="Y98" s="103">
        <v>1.0068569999999999</v>
      </c>
      <c r="Z98" s="103">
        <v>1.0143180000000001</v>
      </c>
      <c r="AA98" s="103">
        <v>1.023018</v>
      </c>
      <c r="AB98" s="103">
        <v>1.0317529999999999</v>
      </c>
      <c r="AC98" s="103">
        <v>1.0407759999999999</v>
      </c>
      <c r="AD98" s="103">
        <v>1.049094</v>
      </c>
      <c r="AE98" s="103">
        <v>1.05722</v>
      </c>
      <c r="AF98" s="104">
        <v>-2.0049999999999998E-3</v>
      </c>
    </row>
    <row r="99" spans="1:32">
      <c r="A99" s="98" t="s">
        <v>1358</v>
      </c>
      <c r="B99" s="102" t="s">
        <v>1330</v>
      </c>
      <c r="C99" s="103">
        <v>0.561504</v>
      </c>
      <c r="D99" s="103">
        <v>0.56339899999999998</v>
      </c>
      <c r="E99" s="103">
        <v>0.56435400000000002</v>
      </c>
      <c r="F99" s="103">
        <v>0.56534899999999999</v>
      </c>
      <c r="G99" s="103">
        <v>0.56676199999999999</v>
      </c>
      <c r="H99" s="103">
        <v>0.56811299999999998</v>
      </c>
      <c r="I99" s="103">
        <v>0.57167900000000005</v>
      </c>
      <c r="J99" s="103">
        <v>0.57695399999999997</v>
      </c>
      <c r="K99" s="103">
        <v>0.58225400000000005</v>
      </c>
      <c r="L99" s="103">
        <v>0.58613300000000002</v>
      </c>
      <c r="M99" s="103">
        <v>0.58964799999999995</v>
      </c>
      <c r="N99" s="103">
        <v>0.593503</v>
      </c>
      <c r="O99" s="103">
        <v>0.59732200000000002</v>
      </c>
      <c r="P99" s="103">
        <v>0.60064499999999998</v>
      </c>
      <c r="Q99" s="103">
        <v>0.60427299999999995</v>
      </c>
      <c r="R99" s="103">
        <v>0.608039</v>
      </c>
      <c r="S99" s="103">
        <v>0.61141699999999999</v>
      </c>
      <c r="T99" s="103">
        <v>0.615097</v>
      </c>
      <c r="U99" s="103">
        <v>0.61929199999999995</v>
      </c>
      <c r="V99" s="103">
        <v>0.62330799999999997</v>
      </c>
      <c r="W99" s="103">
        <v>0.62739199999999995</v>
      </c>
      <c r="X99" s="103">
        <v>0.63139699999999999</v>
      </c>
      <c r="Y99" s="103">
        <v>0.63536899999999996</v>
      </c>
      <c r="Z99" s="103">
        <v>0.63923099999999999</v>
      </c>
      <c r="AA99" s="103">
        <v>0.64310199999999995</v>
      </c>
      <c r="AB99" s="103">
        <v>0.64698199999999995</v>
      </c>
      <c r="AC99" s="103">
        <v>0.65098199999999995</v>
      </c>
      <c r="AD99" s="103">
        <v>0.65470600000000001</v>
      </c>
      <c r="AE99" s="103">
        <v>0.65840200000000004</v>
      </c>
      <c r="AF99" s="104">
        <v>5.7879999999999997E-3</v>
      </c>
    </row>
    <row r="100" spans="1:32">
      <c r="A100" s="98" t="s">
        <v>1359</v>
      </c>
      <c r="B100" s="102" t="s">
        <v>1332</v>
      </c>
      <c r="C100" s="103">
        <v>0.66262299999999996</v>
      </c>
      <c r="D100" s="103">
        <v>0.66995000000000005</v>
      </c>
      <c r="E100" s="103">
        <v>0.67500700000000002</v>
      </c>
      <c r="F100" s="103">
        <v>0.67600800000000005</v>
      </c>
      <c r="G100" s="103">
        <v>0.675064</v>
      </c>
      <c r="H100" s="103">
        <v>0.67378300000000002</v>
      </c>
      <c r="I100" s="103">
        <v>0.67823800000000001</v>
      </c>
      <c r="J100" s="103">
        <v>0.68576700000000002</v>
      </c>
      <c r="K100" s="103">
        <v>0.69049499999999997</v>
      </c>
      <c r="L100" s="103">
        <v>0.69176499999999996</v>
      </c>
      <c r="M100" s="103">
        <v>0.69342700000000002</v>
      </c>
      <c r="N100" s="103">
        <v>0.69656300000000004</v>
      </c>
      <c r="O100" s="103">
        <v>0.70052800000000004</v>
      </c>
      <c r="P100" s="103">
        <v>0.703241</v>
      </c>
      <c r="Q100" s="103">
        <v>0.706812</v>
      </c>
      <c r="R100" s="103">
        <v>0.71085100000000001</v>
      </c>
      <c r="S100" s="103">
        <v>0.71476099999999998</v>
      </c>
      <c r="T100" s="103">
        <v>0.71982100000000004</v>
      </c>
      <c r="U100" s="103">
        <v>0.72588799999999998</v>
      </c>
      <c r="V100" s="103">
        <v>0.73128199999999999</v>
      </c>
      <c r="W100" s="103">
        <v>0.73649299999999995</v>
      </c>
      <c r="X100" s="103">
        <v>0.741479</v>
      </c>
      <c r="Y100" s="103">
        <v>0.74653199999999997</v>
      </c>
      <c r="Z100" s="103">
        <v>0.75161</v>
      </c>
      <c r="AA100" s="103">
        <v>0.756969</v>
      </c>
      <c r="AB100" s="103">
        <v>0.76236400000000004</v>
      </c>
      <c r="AC100" s="103">
        <v>0.76750399999999996</v>
      </c>
      <c r="AD100" s="103">
        <v>0.77174699999999996</v>
      </c>
      <c r="AE100" s="103">
        <v>0.77562600000000004</v>
      </c>
      <c r="AF100" s="104">
        <v>5.4400000000000004E-3</v>
      </c>
    </row>
    <row r="101" spans="1:32">
      <c r="A101" s="98" t="s">
        <v>1360</v>
      </c>
      <c r="B101" s="102" t="s">
        <v>1334</v>
      </c>
      <c r="C101" s="103">
        <v>0.23646300000000001</v>
      </c>
      <c r="D101" s="103">
        <v>0.23638500000000001</v>
      </c>
      <c r="E101" s="103">
        <v>0.23315</v>
      </c>
      <c r="F101" s="103">
        <v>0.229488</v>
      </c>
      <c r="G101" s="103">
        <v>0.22595000000000001</v>
      </c>
      <c r="H101" s="103">
        <v>0.22211800000000001</v>
      </c>
      <c r="I101" s="103">
        <v>0.21956400000000001</v>
      </c>
      <c r="J101" s="103">
        <v>0.21792500000000001</v>
      </c>
      <c r="K101" s="103">
        <v>0.21612300000000001</v>
      </c>
      <c r="L101" s="103">
        <v>0.21343100000000001</v>
      </c>
      <c r="M101" s="103">
        <v>0.21065800000000001</v>
      </c>
      <c r="N101" s="103">
        <v>0.208199</v>
      </c>
      <c r="O101" s="103">
        <v>0.205813</v>
      </c>
      <c r="P101" s="103">
        <v>0.203259</v>
      </c>
      <c r="Q101" s="103">
        <v>0.20102</v>
      </c>
      <c r="R101" s="103">
        <v>0.19896</v>
      </c>
      <c r="S101" s="103">
        <v>0.196824</v>
      </c>
      <c r="T101" s="103">
        <v>0.19492699999999999</v>
      </c>
      <c r="U101" s="103">
        <v>0.19339200000000001</v>
      </c>
      <c r="V101" s="103">
        <v>0.191887</v>
      </c>
      <c r="W101" s="103">
        <v>0.19064300000000001</v>
      </c>
      <c r="X101" s="103">
        <v>0.18954399999999999</v>
      </c>
      <c r="Y101" s="103">
        <v>0.18859999999999999</v>
      </c>
      <c r="Z101" s="103">
        <v>0.18781500000000001</v>
      </c>
      <c r="AA101" s="103">
        <v>0.18723799999999999</v>
      </c>
      <c r="AB101" s="103">
        <v>0.18690699999999999</v>
      </c>
      <c r="AC101" s="103">
        <v>0.18689500000000001</v>
      </c>
      <c r="AD101" s="103">
        <v>0.187033</v>
      </c>
      <c r="AE101" s="103">
        <v>0.187416</v>
      </c>
      <c r="AF101" s="104">
        <v>-8.5609999999999992E-3</v>
      </c>
    </row>
    <row r="102" spans="1:32">
      <c r="A102" s="98" t="s">
        <v>1361</v>
      </c>
      <c r="B102" s="102" t="s">
        <v>1336</v>
      </c>
      <c r="C102" s="103">
        <v>1.9433879999999999</v>
      </c>
      <c r="D102" s="103">
        <v>1.800689</v>
      </c>
      <c r="E102" s="103">
        <v>1.5644560000000001</v>
      </c>
      <c r="F102" s="103">
        <v>1.512373</v>
      </c>
      <c r="G102" s="103">
        <v>1.4821409999999999</v>
      </c>
      <c r="H102" s="103">
        <v>1.461665</v>
      </c>
      <c r="I102" s="103">
        <v>1.4584299999999999</v>
      </c>
      <c r="J102" s="103">
        <v>1.461139</v>
      </c>
      <c r="K102" s="103">
        <v>1.293812</v>
      </c>
      <c r="L102" s="103">
        <v>1.231806</v>
      </c>
      <c r="M102" s="103">
        <v>1.1996709999999999</v>
      </c>
      <c r="N102" s="103">
        <v>1.177395</v>
      </c>
      <c r="O102" s="103">
        <v>1.1652119999999999</v>
      </c>
      <c r="P102" s="103">
        <v>1.1289530000000001</v>
      </c>
      <c r="Q102" s="103">
        <v>1.101475</v>
      </c>
      <c r="R102" s="103">
        <v>1.07988</v>
      </c>
      <c r="S102" s="103">
        <v>1.061938</v>
      </c>
      <c r="T102" s="103">
        <v>1.048265</v>
      </c>
      <c r="U102" s="103">
        <v>1.0038769999999999</v>
      </c>
      <c r="V102" s="103">
        <v>0.96397699999999997</v>
      </c>
      <c r="W102" s="103">
        <v>0.92968700000000004</v>
      </c>
      <c r="X102" s="103">
        <v>0.89995099999999995</v>
      </c>
      <c r="Y102" s="103">
        <v>0.873919</v>
      </c>
      <c r="Z102" s="103">
        <v>0.85120099999999999</v>
      </c>
      <c r="AA102" s="103">
        <v>0.831673</v>
      </c>
      <c r="AB102" s="103">
        <v>0.81452199999999997</v>
      </c>
      <c r="AC102" s="103">
        <v>0.799153</v>
      </c>
      <c r="AD102" s="103">
        <v>0.78494200000000003</v>
      </c>
      <c r="AE102" s="103">
        <v>0.77481999999999995</v>
      </c>
      <c r="AF102" s="104">
        <v>-3.075E-2</v>
      </c>
    </row>
    <row r="103" spans="1:32">
      <c r="A103" s="98" t="s">
        <v>1362</v>
      </c>
      <c r="B103" s="102" t="s">
        <v>1338</v>
      </c>
      <c r="C103" s="103">
        <v>8.9556999999999998E-2</v>
      </c>
      <c r="D103" s="103">
        <v>8.6364999999999997E-2</v>
      </c>
      <c r="E103" s="103">
        <v>8.4760000000000002E-2</v>
      </c>
      <c r="F103" s="103">
        <v>8.3054000000000003E-2</v>
      </c>
      <c r="G103" s="103">
        <v>8.1418000000000004E-2</v>
      </c>
      <c r="H103" s="103">
        <v>7.9742999999999994E-2</v>
      </c>
      <c r="I103" s="103">
        <v>7.6110999999999998E-2</v>
      </c>
      <c r="J103" s="103">
        <v>7.2813000000000003E-2</v>
      </c>
      <c r="K103" s="103">
        <v>6.9255999999999998E-2</v>
      </c>
      <c r="L103" s="103">
        <v>6.5283999999999995E-2</v>
      </c>
      <c r="M103" s="103">
        <v>6.1808000000000002E-2</v>
      </c>
      <c r="N103" s="103">
        <v>5.8918999999999999E-2</v>
      </c>
      <c r="O103" s="103">
        <v>5.6495999999999998E-2</v>
      </c>
      <c r="P103" s="103">
        <v>5.4455000000000003E-2</v>
      </c>
      <c r="Q103" s="103">
        <v>5.2911E-2</v>
      </c>
      <c r="R103" s="103">
        <v>5.1829E-2</v>
      </c>
      <c r="S103" s="103">
        <v>5.1150000000000001E-2</v>
      </c>
      <c r="T103" s="103">
        <v>5.0321999999999999E-2</v>
      </c>
      <c r="U103" s="103">
        <v>4.9426999999999999E-2</v>
      </c>
      <c r="V103" s="103">
        <v>4.8485E-2</v>
      </c>
      <c r="W103" s="103">
        <v>4.7677999999999998E-2</v>
      </c>
      <c r="X103" s="103">
        <v>4.7084000000000001E-2</v>
      </c>
      <c r="Y103" s="103">
        <v>4.6761999999999998E-2</v>
      </c>
      <c r="Z103" s="103">
        <v>4.6689000000000001E-2</v>
      </c>
      <c r="AA103" s="103">
        <v>4.6816999999999998E-2</v>
      </c>
      <c r="AB103" s="103">
        <v>4.7067999999999999E-2</v>
      </c>
      <c r="AC103" s="103">
        <v>4.7391999999999997E-2</v>
      </c>
      <c r="AD103" s="103">
        <v>4.7706999999999999E-2</v>
      </c>
      <c r="AE103" s="103">
        <v>4.8023999999999997E-2</v>
      </c>
      <c r="AF103" s="104">
        <v>-2.1500999999999999E-2</v>
      </c>
    </row>
    <row r="104" spans="1:32">
      <c r="A104" s="98" t="s">
        <v>1363</v>
      </c>
      <c r="B104" s="102" t="s">
        <v>1340</v>
      </c>
      <c r="C104" s="103">
        <v>0.29216700000000001</v>
      </c>
      <c r="D104" s="103">
        <v>0.289495</v>
      </c>
      <c r="E104" s="103">
        <v>0.28874300000000003</v>
      </c>
      <c r="F104" s="103">
        <v>0.28773399999999999</v>
      </c>
      <c r="G104" s="103">
        <v>0.28670699999999999</v>
      </c>
      <c r="H104" s="103">
        <v>0.28536299999999998</v>
      </c>
      <c r="I104" s="103">
        <v>0.28578100000000001</v>
      </c>
      <c r="J104" s="103">
        <v>0.28748899999999999</v>
      </c>
      <c r="K104" s="103">
        <v>0.28895900000000002</v>
      </c>
      <c r="L104" s="103">
        <v>0.28906900000000002</v>
      </c>
      <c r="M104" s="103">
        <v>0.28970000000000001</v>
      </c>
      <c r="N104" s="103">
        <v>0.29147699999999999</v>
      </c>
      <c r="O104" s="103">
        <v>0.29410599999999998</v>
      </c>
      <c r="P104" s="103">
        <v>0.29717399999999999</v>
      </c>
      <c r="Q104" s="103">
        <v>0.30133599999999999</v>
      </c>
      <c r="R104" s="103">
        <v>0.30629400000000001</v>
      </c>
      <c r="S104" s="103">
        <v>0.31152200000000002</v>
      </c>
      <c r="T104" s="103">
        <v>0.31658799999999998</v>
      </c>
      <c r="U104" s="103">
        <v>0.32157599999999997</v>
      </c>
      <c r="V104" s="103">
        <v>0.32595299999999999</v>
      </c>
      <c r="W104" s="103">
        <v>0.33015299999999997</v>
      </c>
      <c r="X104" s="103">
        <v>0.33412500000000001</v>
      </c>
      <c r="Y104" s="103">
        <v>0.33799600000000002</v>
      </c>
      <c r="Z104" s="103">
        <v>0.34174399999999999</v>
      </c>
      <c r="AA104" s="103">
        <v>0.34550599999999998</v>
      </c>
      <c r="AB104" s="103">
        <v>0.349273</v>
      </c>
      <c r="AC104" s="103">
        <v>0.353107</v>
      </c>
      <c r="AD104" s="103">
        <v>0.35666500000000001</v>
      </c>
      <c r="AE104" s="103">
        <v>0.360128</v>
      </c>
      <c r="AF104" s="104">
        <v>8.1189999999999995E-3</v>
      </c>
    </row>
    <row r="105" spans="1:32">
      <c r="A105" s="98" t="s">
        <v>1364</v>
      </c>
      <c r="B105" s="102" t="s">
        <v>1342</v>
      </c>
      <c r="C105" s="103">
        <v>1.014618</v>
      </c>
      <c r="D105" s="103">
        <v>1.010281</v>
      </c>
      <c r="E105" s="103">
        <v>1.0050319999999999</v>
      </c>
      <c r="F105" s="103">
        <v>0.99589899999999998</v>
      </c>
      <c r="G105" s="103">
        <v>0.982989</v>
      </c>
      <c r="H105" s="103">
        <v>0.96984899999999996</v>
      </c>
      <c r="I105" s="103">
        <v>0.96574800000000005</v>
      </c>
      <c r="J105" s="103">
        <v>0.96700699999999995</v>
      </c>
      <c r="K105" s="103">
        <v>0.96658500000000003</v>
      </c>
      <c r="L105" s="103">
        <v>0.96198899999999998</v>
      </c>
      <c r="M105" s="103">
        <v>0.95902900000000002</v>
      </c>
      <c r="N105" s="103">
        <v>0.95949399999999996</v>
      </c>
      <c r="O105" s="103">
        <v>0.96216299999999999</v>
      </c>
      <c r="P105" s="103">
        <v>0.96405200000000002</v>
      </c>
      <c r="Q105" s="103">
        <v>0.96817299999999995</v>
      </c>
      <c r="R105" s="103">
        <v>0.97413700000000003</v>
      </c>
      <c r="S105" s="103">
        <v>0.980707</v>
      </c>
      <c r="T105" s="103">
        <v>0.98939699999999997</v>
      </c>
      <c r="U105" s="103">
        <v>0.99971299999999996</v>
      </c>
      <c r="V105" s="103">
        <v>1.0099100000000001</v>
      </c>
      <c r="W105" s="103">
        <v>1.0204439999999999</v>
      </c>
      <c r="X105" s="103">
        <v>1.031021</v>
      </c>
      <c r="Y105" s="103">
        <v>1.041463</v>
      </c>
      <c r="Z105" s="103">
        <v>1.051771</v>
      </c>
      <c r="AA105" s="103">
        <v>1.0620540000000001</v>
      </c>
      <c r="AB105" s="103">
        <v>1.07151</v>
      </c>
      <c r="AC105" s="103">
        <v>1.079766</v>
      </c>
      <c r="AD105" s="103">
        <v>1.085529</v>
      </c>
      <c r="AE105" s="103">
        <v>1.0893809999999999</v>
      </c>
      <c r="AF105" s="104">
        <v>2.7959999999999999E-3</v>
      </c>
    </row>
    <row r="106" spans="1:32">
      <c r="A106" s="98" t="s">
        <v>1365</v>
      </c>
      <c r="B106" s="102" t="s">
        <v>1344</v>
      </c>
      <c r="C106" s="103">
        <v>0.38004900000000003</v>
      </c>
      <c r="D106" s="103">
        <v>0.36975799999999998</v>
      </c>
      <c r="E106" s="103">
        <v>0.35902400000000001</v>
      </c>
      <c r="F106" s="103">
        <v>0.34675400000000001</v>
      </c>
      <c r="G106" s="103">
        <v>0.33311600000000002</v>
      </c>
      <c r="H106" s="103">
        <v>0.31931399999999999</v>
      </c>
      <c r="I106" s="103">
        <v>0.308479</v>
      </c>
      <c r="J106" s="103">
        <v>0.299238</v>
      </c>
      <c r="K106" s="103">
        <v>0.28934900000000002</v>
      </c>
      <c r="L106" s="103">
        <v>0.27826099999999998</v>
      </c>
      <c r="M106" s="103">
        <v>0.26768999999999998</v>
      </c>
      <c r="N106" s="103">
        <v>0.25819900000000001</v>
      </c>
      <c r="O106" s="103">
        <v>0.249394</v>
      </c>
      <c r="P106" s="103">
        <v>0.240449</v>
      </c>
      <c r="Q106" s="103">
        <v>0.23224500000000001</v>
      </c>
      <c r="R106" s="103">
        <v>0.224632</v>
      </c>
      <c r="S106" s="103">
        <v>0.21727099999999999</v>
      </c>
      <c r="T106" s="103">
        <v>0.210563</v>
      </c>
      <c r="U106" s="103">
        <v>0.20433799999999999</v>
      </c>
      <c r="V106" s="103">
        <v>0.19823399999999999</v>
      </c>
      <c r="W106" s="103">
        <v>0.192383</v>
      </c>
      <c r="X106" s="103">
        <v>0.18667500000000001</v>
      </c>
      <c r="Y106" s="103">
        <v>0.18112800000000001</v>
      </c>
      <c r="Z106" s="103">
        <v>0.17572099999999999</v>
      </c>
      <c r="AA106" s="103">
        <v>0.17041600000000001</v>
      </c>
      <c r="AB106" s="103">
        <v>0.16511100000000001</v>
      </c>
      <c r="AC106" s="103">
        <v>0.15973999999999999</v>
      </c>
      <c r="AD106" s="103">
        <v>0.154055</v>
      </c>
      <c r="AE106" s="103">
        <v>0.14818200000000001</v>
      </c>
      <c r="AF106" s="104">
        <v>-3.3300000000000003E-2</v>
      </c>
    </row>
    <row r="107" spans="1:32" ht="24.5">
      <c r="A107" s="98" t="s">
        <v>1366</v>
      </c>
      <c r="B107" s="102" t="s">
        <v>1346</v>
      </c>
      <c r="C107" s="103">
        <v>0.27531899999999998</v>
      </c>
      <c r="D107" s="103">
        <v>0.40152399999999999</v>
      </c>
      <c r="E107" s="103">
        <v>0.45030100000000001</v>
      </c>
      <c r="F107" s="103">
        <v>0.36517699999999997</v>
      </c>
      <c r="G107" s="103">
        <v>0.35260200000000003</v>
      </c>
      <c r="H107" s="103">
        <v>0.35083199999999998</v>
      </c>
      <c r="I107" s="103">
        <v>0.35054299999999999</v>
      </c>
      <c r="J107" s="103">
        <v>0.34553600000000001</v>
      </c>
      <c r="K107" s="103">
        <v>0.34384399999999998</v>
      </c>
      <c r="L107" s="103">
        <v>0.34102500000000002</v>
      </c>
      <c r="M107" s="103">
        <v>0.338036</v>
      </c>
      <c r="N107" s="103">
        <v>0.33526299999999998</v>
      </c>
      <c r="O107" s="103">
        <v>0.33218199999999998</v>
      </c>
      <c r="P107" s="103">
        <v>0.32822299999999999</v>
      </c>
      <c r="Q107" s="103">
        <v>0.32419799999999999</v>
      </c>
      <c r="R107" s="103">
        <v>0.32023200000000002</v>
      </c>
      <c r="S107" s="103">
        <v>0.315996</v>
      </c>
      <c r="T107" s="103">
        <v>0.31176500000000001</v>
      </c>
      <c r="U107" s="103">
        <v>0.30753799999999998</v>
      </c>
      <c r="V107" s="103">
        <v>0.30274099999999998</v>
      </c>
      <c r="W107" s="103">
        <v>0.297767</v>
      </c>
      <c r="X107" s="103">
        <v>0.29288599999999998</v>
      </c>
      <c r="Y107" s="103">
        <v>0.288323</v>
      </c>
      <c r="Z107" s="103">
        <v>0.28403499999999998</v>
      </c>
      <c r="AA107" s="103">
        <v>0.279916</v>
      </c>
      <c r="AB107" s="103">
        <v>0.276196</v>
      </c>
      <c r="AC107" s="103">
        <v>0.27271200000000001</v>
      </c>
      <c r="AD107" s="103">
        <v>0.26921400000000001</v>
      </c>
      <c r="AE107" s="103">
        <v>0.26594400000000001</v>
      </c>
      <c r="AF107" s="104">
        <v>-1.5143E-2</v>
      </c>
    </row>
    <row r="108" spans="1:32">
      <c r="A108" s="98" t="s">
        <v>1367</v>
      </c>
      <c r="B108" s="102" t="s">
        <v>1348</v>
      </c>
      <c r="C108" s="103">
        <v>3.5244450000000001</v>
      </c>
      <c r="D108" s="103">
        <v>3.9516429999999998</v>
      </c>
      <c r="E108" s="103">
        <v>4.2921800000000001</v>
      </c>
      <c r="F108" s="103">
        <v>4.3640559999999997</v>
      </c>
      <c r="G108" s="103">
        <v>4.3943070000000004</v>
      </c>
      <c r="H108" s="103">
        <v>4.4257679999999997</v>
      </c>
      <c r="I108" s="103">
        <v>4.4807420000000002</v>
      </c>
      <c r="J108" s="103">
        <v>4.5564710000000002</v>
      </c>
      <c r="K108" s="103">
        <v>4.622922</v>
      </c>
      <c r="L108" s="103">
        <v>4.6599779999999997</v>
      </c>
      <c r="M108" s="103">
        <v>4.6998990000000003</v>
      </c>
      <c r="N108" s="103">
        <v>4.7532199999999998</v>
      </c>
      <c r="O108" s="103">
        <v>4.8102299999999998</v>
      </c>
      <c r="P108" s="103">
        <v>4.8625040000000004</v>
      </c>
      <c r="Q108" s="103">
        <v>4.9203109999999999</v>
      </c>
      <c r="R108" s="103">
        <v>4.9834310000000004</v>
      </c>
      <c r="S108" s="103">
        <v>5.0421480000000001</v>
      </c>
      <c r="T108" s="103">
        <v>5.1029</v>
      </c>
      <c r="U108" s="103">
        <v>5.1660250000000003</v>
      </c>
      <c r="V108" s="103">
        <v>5.222486</v>
      </c>
      <c r="W108" s="103">
        <v>5.2816070000000002</v>
      </c>
      <c r="X108" s="103">
        <v>5.3420949999999996</v>
      </c>
      <c r="Y108" s="103">
        <v>5.403098</v>
      </c>
      <c r="Z108" s="103">
        <v>5.4642619999999997</v>
      </c>
      <c r="AA108" s="103">
        <v>5.5274520000000003</v>
      </c>
      <c r="AB108" s="103">
        <v>5.591583</v>
      </c>
      <c r="AC108" s="103">
        <v>5.6563119999999998</v>
      </c>
      <c r="AD108" s="103">
        <v>5.7164359999999999</v>
      </c>
      <c r="AE108" s="103">
        <v>5.7768670000000002</v>
      </c>
      <c r="AF108" s="104">
        <v>1.4163E-2</v>
      </c>
    </row>
    <row r="109" spans="1:32">
      <c r="A109" s="98" t="s">
        <v>1368</v>
      </c>
      <c r="B109" s="101" t="s">
        <v>1369</v>
      </c>
      <c r="C109" s="105">
        <v>19.854652000000002</v>
      </c>
      <c r="D109" s="105">
        <v>21.103511999999998</v>
      </c>
      <c r="E109" s="105">
        <v>21.6404</v>
      </c>
      <c r="F109" s="105">
        <v>20.704084000000002</v>
      </c>
      <c r="G109" s="105">
        <v>20.544060000000002</v>
      </c>
      <c r="H109" s="105">
        <v>20.441490000000002</v>
      </c>
      <c r="I109" s="105">
        <v>20.452694000000001</v>
      </c>
      <c r="J109" s="105">
        <v>20.519749000000001</v>
      </c>
      <c r="K109" s="105">
        <v>20.382299</v>
      </c>
      <c r="L109" s="105">
        <v>20.284026999999998</v>
      </c>
      <c r="M109" s="105">
        <v>20.233302999999999</v>
      </c>
      <c r="N109" s="105">
        <v>20.232792</v>
      </c>
      <c r="O109" s="105">
        <v>20.262429999999998</v>
      </c>
      <c r="P109" s="105">
        <v>20.252562999999999</v>
      </c>
      <c r="Q109" s="105">
        <v>20.272051000000001</v>
      </c>
      <c r="R109" s="105">
        <v>20.315291999999999</v>
      </c>
      <c r="S109" s="105">
        <v>20.362137000000001</v>
      </c>
      <c r="T109" s="105">
        <v>20.429974000000001</v>
      </c>
      <c r="U109" s="105">
        <v>20.478725000000001</v>
      </c>
      <c r="V109" s="105">
        <v>20.512530999999999</v>
      </c>
      <c r="W109" s="105">
        <v>20.546092999999999</v>
      </c>
      <c r="X109" s="105">
        <v>20.580503</v>
      </c>
      <c r="Y109" s="105">
        <v>20.61985</v>
      </c>
      <c r="Z109" s="105">
        <v>20.661826999999999</v>
      </c>
      <c r="AA109" s="105">
        <v>20.712164000000001</v>
      </c>
      <c r="AB109" s="105">
        <v>20.767405</v>
      </c>
      <c r="AC109" s="105">
        <v>20.822714000000001</v>
      </c>
      <c r="AD109" s="105">
        <v>20.863247000000001</v>
      </c>
      <c r="AE109" s="105">
        <v>20.906123999999998</v>
      </c>
      <c r="AF109" s="106">
        <v>-3.48E-4</v>
      </c>
    </row>
    <row r="111" spans="1:32">
      <c r="A111" s="95"/>
      <c r="B111" s="101" t="s">
        <v>1370</v>
      </c>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c r="AA111" s="95"/>
      <c r="AB111" s="95"/>
      <c r="AC111" s="95"/>
      <c r="AD111" s="95"/>
      <c r="AE111" s="95"/>
      <c r="AF111" s="95"/>
    </row>
    <row r="112" spans="1:32">
      <c r="A112" s="98" t="s">
        <v>1371</v>
      </c>
      <c r="B112" s="102" t="s">
        <v>1372</v>
      </c>
      <c r="C112" s="103">
        <v>1.0338E-2</v>
      </c>
      <c r="D112" s="103">
        <v>1.1396E-2</v>
      </c>
      <c r="E112" s="103">
        <v>1.3089999999999999E-2</v>
      </c>
      <c r="F112" s="103">
        <v>1.3327E-2</v>
      </c>
      <c r="G112" s="103">
        <v>1.4600999999999999E-2</v>
      </c>
      <c r="H112" s="103">
        <v>1.5994999999999999E-2</v>
      </c>
      <c r="I112" s="103">
        <v>1.7350999999999998E-2</v>
      </c>
      <c r="J112" s="103">
        <v>1.8513999999999999E-2</v>
      </c>
      <c r="K112" s="103">
        <v>1.9834999999999998E-2</v>
      </c>
      <c r="L112" s="103">
        <v>2.0924999999999999E-2</v>
      </c>
      <c r="M112" s="103">
        <v>2.1867000000000001E-2</v>
      </c>
      <c r="N112" s="103">
        <v>2.2693000000000001E-2</v>
      </c>
      <c r="O112" s="103">
        <v>2.3425999999999999E-2</v>
      </c>
      <c r="P112" s="103">
        <v>2.4102999999999999E-2</v>
      </c>
      <c r="Q112" s="103">
        <v>2.4732000000000001E-2</v>
      </c>
      <c r="R112" s="103">
        <v>2.5309000000000002E-2</v>
      </c>
      <c r="S112" s="103">
        <v>2.5829999999999999E-2</v>
      </c>
      <c r="T112" s="103">
        <v>2.6303E-2</v>
      </c>
      <c r="U112" s="103">
        <v>2.7054999999999999E-2</v>
      </c>
      <c r="V112" s="103">
        <v>2.7775999999999999E-2</v>
      </c>
      <c r="W112" s="103">
        <v>2.8469000000000001E-2</v>
      </c>
      <c r="X112" s="103">
        <v>2.9146999999999999E-2</v>
      </c>
      <c r="Y112" s="103">
        <v>2.9824E-2</v>
      </c>
      <c r="Z112" s="103">
        <v>3.0499999999999999E-2</v>
      </c>
      <c r="AA112" s="103">
        <v>3.1178999999999998E-2</v>
      </c>
      <c r="AB112" s="103">
        <v>3.1855000000000001E-2</v>
      </c>
      <c r="AC112" s="103">
        <v>3.2530999999999997E-2</v>
      </c>
      <c r="AD112" s="103">
        <v>3.3191999999999999E-2</v>
      </c>
      <c r="AE112" s="103">
        <v>3.4050999999999998E-2</v>
      </c>
      <c r="AF112" s="104">
        <v>4.1375000000000002E-2</v>
      </c>
    </row>
    <row r="113" spans="1:32">
      <c r="A113" s="98" t="s">
        <v>1373</v>
      </c>
      <c r="B113" s="102" t="s">
        <v>1374</v>
      </c>
      <c r="C113" s="103">
        <v>5.751E-3</v>
      </c>
      <c r="D113" s="103">
        <v>6.9030000000000003E-3</v>
      </c>
      <c r="E113" s="103">
        <v>8.0999999999999996E-3</v>
      </c>
      <c r="F113" s="103">
        <v>9.247E-3</v>
      </c>
      <c r="G113" s="103">
        <v>1.0404E-2</v>
      </c>
      <c r="H113" s="103">
        <v>1.0385999999999999E-2</v>
      </c>
      <c r="I113" s="103">
        <v>1.0374E-2</v>
      </c>
      <c r="J113" s="103">
        <v>1.0362E-2</v>
      </c>
      <c r="K113" s="103">
        <v>1.0370000000000001E-2</v>
      </c>
      <c r="L113" s="103">
        <v>1.0377000000000001E-2</v>
      </c>
      <c r="M113" s="103">
        <v>1.0383E-2</v>
      </c>
      <c r="N113" s="103">
        <v>1.0389000000000001E-2</v>
      </c>
      <c r="O113" s="103">
        <v>1.0392999999999999E-2</v>
      </c>
      <c r="P113" s="103">
        <v>1.0399E-2</v>
      </c>
      <c r="Q113" s="103">
        <v>1.0407E-2</v>
      </c>
      <c r="R113" s="103">
        <v>1.0415000000000001E-2</v>
      </c>
      <c r="S113" s="103">
        <v>1.0423E-2</v>
      </c>
      <c r="T113" s="103">
        <v>1.0432E-2</v>
      </c>
      <c r="U113" s="103">
        <v>1.0489E-2</v>
      </c>
      <c r="V113" s="103">
        <v>1.0540000000000001E-2</v>
      </c>
      <c r="W113" s="103">
        <v>1.059E-2</v>
      </c>
      <c r="X113" s="103">
        <v>1.0642E-2</v>
      </c>
      <c r="Y113" s="103">
        <v>1.0696000000000001E-2</v>
      </c>
      <c r="Z113" s="103">
        <v>1.0751999999999999E-2</v>
      </c>
      <c r="AA113" s="103">
        <v>1.0808999999999999E-2</v>
      </c>
      <c r="AB113" s="103">
        <v>1.0866000000000001E-2</v>
      </c>
      <c r="AC113" s="103">
        <v>1.0925000000000001E-2</v>
      </c>
      <c r="AD113" s="103">
        <v>1.0985E-2</v>
      </c>
      <c r="AE113" s="103">
        <v>1.1047E-2</v>
      </c>
      <c r="AF113" s="104">
        <v>1.7565999999999998E-2</v>
      </c>
    </row>
    <row r="114" spans="1:32">
      <c r="A114" s="98" t="s">
        <v>1375</v>
      </c>
      <c r="B114" s="102" t="s">
        <v>1376</v>
      </c>
      <c r="C114" s="103">
        <v>2.3303999999999998E-2</v>
      </c>
      <c r="D114" s="103">
        <v>3.6850000000000001E-2</v>
      </c>
      <c r="E114" s="103">
        <v>4.6110999999999999E-2</v>
      </c>
      <c r="F114" s="103">
        <v>6.1073000000000002E-2</v>
      </c>
      <c r="G114" s="103">
        <v>7.9155000000000003E-2</v>
      </c>
      <c r="H114" s="103">
        <v>8.0929000000000001E-2</v>
      </c>
      <c r="I114" s="103">
        <v>8.3158999999999997E-2</v>
      </c>
      <c r="J114" s="103">
        <v>8.6143999999999998E-2</v>
      </c>
      <c r="K114" s="103">
        <v>9.1277999999999998E-2</v>
      </c>
      <c r="L114" s="103">
        <v>9.7328999999999999E-2</v>
      </c>
      <c r="M114" s="103">
        <v>0.104171</v>
      </c>
      <c r="N114" s="103">
        <v>0.111876</v>
      </c>
      <c r="O114" s="103">
        <v>0.12035</v>
      </c>
      <c r="P114" s="103">
        <v>0.12970000000000001</v>
      </c>
      <c r="Q114" s="103">
        <v>0.139516</v>
      </c>
      <c r="R114" s="103">
        <v>0.14965100000000001</v>
      </c>
      <c r="S114" s="103">
        <v>0.15986500000000001</v>
      </c>
      <c r="T114" s="103">
        <v>0.17017399999999999</v>
      </c>
      <c r="U114" s="103">
        <v>0.18093999999999999</v>
      </c>
      <c r="V114" s="103">
        <v>0.19182099999999999</v>
      </c>
      <c r="W114" s="103">
        <v>0.20268600000000001</v>
      </c>
      <c r="X114" s="103">
        <v>0.213697</v>
      </c>
      <c r="Y114" s="103">
        <v>0.224884</v>
      </c>
      <c r="Z114" s="103">
        <v>0.23627400000000001</v>
      </c>
      <c r="AA114" s="103">
        <v>0.24773200000000001</v>
      </c>
      <c r="AB114" s="103">
        <v>0.25925500000000001</v>
      </c>
      <c r="AC114" s="103">
        <v>0.27095200000000003</v>
      </c>
      <c r="AD114" s="103">
        <v>0.28275099999999997</v>
      </c>
      <c r="AE114" s="103">
        <v>0.29477999999999999</v>
      </c>
      <c r="AF114" s="104">
        <v>8.0057000000000003E-2</v>
      </c>
    </row>
    <row r="115" spans="1:32">
      <c r="A115" s="98" t="s">
        <v>1377</v>
      </c>
      <c r="B115" s="102" t="s">
        <v>1378</v>
      </c>
      <c r="C115" s="103">
        <v>9.2800000000000001E-4</v>
      </c>
      <c r="D115" s="103">
        <v>1.341E-3</v>
      </c>
      <c r="E115" s="103">
        <v>2.5149999999999999E-3</v>
      </c>
      <c r="F115" s="103">
        <v>4.8589999999999996E-3</v>
      </c>
      <c r="G115" s="103">
        <v>7.1279999999999998E-3</v>
      </c>
      <c r="H115" s="103">
        <v>7.1279999999999998E-3</v>
      </c>
      <c r="I115" s="103">
        <v>7.1279999999999998E-3</v>
      </c>
      <c r="J115" s="103">
        <v>7.1279999999999998E-3</v>
      </c>
      <c r="K115" s="103">
        <v>7.1279999999999998E-3</v>
      </c>
      <c r="L115" s="103">
        <v>7.1279999999999998E-3</v>
      </c>
      <c r="M115" s="103">
        <v>7.1279999999999998E-3</v>
      </c>
      <c r="N115" s="103">
        <v>7.1279999999999998E-3</v>
      </c>
      <c r="O115" s="103">
        <v>7.1279999999999998E-3</v>
      </c>
      <c r="P115" s="103">
        <v>7.1279999999999998E-3</v>
      </c>
      <c r="Q115" s="103">
        <v>7.1279999999999998E-3</v>
      </c>
      <c r="R115" s="103">
        <v>7.1279999999999998E-3</v>
      </c>
      <c r="S115" s="103">
        <v>7.1289999999999999E-3</v>
      </c>
      <c r="T115" s="103">
        <v>7.1310000000000002E-3</v>
      </c>
      <c r="U115" s="103">
        <v>7.1339999999999997E-3</v>
      </c>
      <c r="V115" s="103">
        <v>7.1390000000000004E-3</v>
      </c>
      <c r="W115" s="103">
        <v>7.1529999999999996E-3</v>
      </c>
      <c r="X115" s="103">
        <v>7.1760000000000001E-3</v>
      </c>
      <c r="Y115" s="103">
        <v>7.2890000000000003E-3</v>
      </c>
      <c r="Z115" s="103">
        <v>7.4060000000000003E-3</v>
      </c>
      <c r="AA115" s="103">
        <v>7.5249999999999996E-3</v>
      </c>
      <c r="AB115" s="103">
        <v>7.646E-3</v>
      </c>
      <c r="AC115" s="103">
        <v>7.7710000000000001E-3</v>
      </c>
      <c r="AD115" s="103">
        <v>7.8989999999999998E-3</v>
      </c>
      <c r="AE115" s="103">
        <v>8.0300000000000007E-3</v>
      </c>
      <c r="AF115" s="104">
        <v>6.8530999999999995E-2</v>
      </c>
    </row>
    <row r="116" spans="1:32">
      <c r="A116" s="98" t="s">
        <v>1379</v>
      </c>
      <c r="B116" s="101" t="s">
        <v>1380</v>
      </c>
      <c r="C116" s="105">
        <v>4.0321000000000003E-2</v>
      </c>
      <c r="D116" s="105">
        <v>5.6489999999999999E-2</v>
      </c>
      <c r="E116" s="105">
        <v>6.9816000000000003E-2</v>
      </c>
      <c r="F116" s="105">
        <v>8.8506000000000001E-2</v>
      </c>
      <c r="G116" s="105">
        <v>0.111289</v>
      </c>
      <c r="H116" s="105">
        <v>0.114438</v>
      </c>
      <c r="I116" s="105">
        <v>0.11801200000000001</v>
      </c>
      <c r="J116" s="105">
        <v>0.12214899999999999</v>
      </c>
      <c r="K116" s="105">
        <v>0.128611</v>
      </c>
      <c r="L116" s="105">
        <v>0.13575999999999999</v>
      </c>
      <c r="M116" s="105">
        <v>0.14354900000000001</v>
      </c>
      <c r="N116" s="105">
        <v>0.152086</v>
      </c>
      <c r="O116" s="105">
        <v>0.161297</v>
      </c>
      <c r="P116" s="105">
        <v>0.17133100000000001</v>
      </c>
      <c r="Q116" s="105">
        <v>0.181783</v>
      </c>
      <c r="R116" s="105">
        <v>0.19250300000000001</v>
      </c>
      <c r="S116" s="105">
        <v>0.20324700000000001</v>
      </c>
      <c r="T116" s="105">
        <v>0.21404000000000001</v>
      </c>
      <c r="U116" s="105">
        <v>0.22561700000000001</v>
      </c>
      <c r="V116" s="105">
        <v>0.23727500000000001</v>
      </c>
      <c r="W116" s="105">
        <v>0.24889800000000001</v>
      </c>
      <c r="X116" s="105">
        <v>0.260662</v>
      </c>
      <c r="Y116" s="105">
        <v>0.27269199999999999</v>
      </c>
      <c r="Z116" s="105">
        <v>0.28493200000000002</v>
      </c>
      <c r="AA116" s="105">
        <v>0.29724499999999998</v>
      </c>
      <c r="AB116" s="105">
        <v>0.30962099999999998</v>
      </c>
      <c r="AC116" s="105">
        <v>0.32217899999999999</v>
      </c>
      <c r="AD116" s="105">
        <v>0.33482699999999999</v>
      </c>
      <c r="AE116" s="105">
        <v>0.34790900000000002</v>
      </c>
      <c r="AF116" s="106">
        <v>6.9647000000000001E-2</v>
      </c>
    </row>
    <row r="118" spans="1:32">
      <c r="A118" s="95"/>
      <c r="B118" s="101" t="s">
        <v>1381</v>
      </c>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c r="AA118" s="95"/>
      <c r="AB118" s="95"/>
      <c r="AC118" s="95"/>
      <c r="AD118" s="95"/>
      <c r="AE118" s="95"/>
      <c r="AF118" s="95"/>
    </row>
    <row r="119" spans="1:32">
      <c r="A119" s="98" t="s">
        <v>1382</v>
      </c>
      <c r="B119" s="102" t="s">
        <v>1383</v>
      </c>
      <c r="C119" s="109">
        <v>5561</v>
      </c>
      <c r="D119" s="109">
        <v>6424</v>
      </c>
      <c r="E119" s="109">
        <v>6795</v>
      </c>
      <c r="F119" s="109">
        <v>6346</v>
      </c>
      <c r="G119" s="109">
        <v>6115</v>
      </c>
      <c r="H119" s="109">
        <v>6093</v>
      </c>
      <c r="I119" s="109">
        <v>6072</v>
      </c>
      <c r="J119" s="109">
        <v>6051</v>
      </c>
      <c r="K119" s="109">
        <v>6030</v>
      </c>
      <c r="L119" s="109">
        <v>6009</v>
      </c>
      <c r="M119" s="109">
        <v>5988</v>
      </c>
      <c r="N119" s="109">
        <v>5966</v>
      </c>
      <c r="O119" s="109">
        <v>5945</v>
      </c>
      <c r="P119" s="109">
        <v>5924</v>
      </c>
      <c r="Q119" s="109">
        <v>5903</v>
      </c>
      <c r="R119" s="109">
        <v>5882</v>
      </c>
      <c r="S119" s="109">
        <v>5860</v>
      </c>
      <c r="T119" s="109">
        <v>5839</v>
      </c>
      <c r="U119" s="109">
        <v>5818</v>
      </c>
      <c r="V119" s="109">
        <v>5796</v>
      </c>
      <c r="W119" s="109">
        <v>5775</v>
      </c>
      <c r="X119" s="109">
        <v>5754</v>
      </c>
      <c r="Y119" s="109">
        <v>5732</v>
      </c>
      <c r="Z119" s="109">
        <v>5711</v>
      </c>
      <c r="AA119" s="109">
        <v>5689</v>
      </c>
      <c r="AB119" s="109">
        <v>5668</v>
      </c>
      <c r="AC119" s="109">
        <v>5646</v>
      </c>
      <c r="AD119" s="109">
        <v>5625</v>
      </c>
      <c r="AE119" s="109">
        <v>5603</v>
      </c>
      <c r="AF119" s="104">
        <v>-5.0520000000000001E-3</v>
      </c>
    </row>
    <row r="120" spans="1:32">
      <c r="A120" s="98" t="s">
        <v>1384</v>
      </c>
      <c r="B120" s="102" t="s">
        <v>1385</v>
      </c>
      <c r="C120" s="109">
        <v>4970</v>
      </c>
      <c r="D120" s="109">
        <v>5836</v>
      </c>
      <c r="E120" s="109">
        <v>6307</v>
      </c>
      <c r="F120" s="109">
        <v>5699</v>
      </c>
      <c r="G120" s="109">
        <v>5503</v>
      </c>
      <c r="H120" s="109">
        <v>5484</v>
      </c>
      <c r="I120" s="109">
        <v>5465</v>
      </c>
      <c r="J120" s="109">
        <v>5446</v>
      </c>
      <c r="K120" s="109">
        <v>5427</v>
      </c>
      <c r="L120" s="109">
        <v>5409</v>
      </c>
      <c r="M120" s="109">
        <v>5390</v>
      </c>
      <c r="N120" s="109">
        <v>5371</v>
      </c>
      <c r="O120" s="109">
        <v>5352</v>
      </c>
      <c r="P120" s="109">
        <v>5333</v>
      </c>
      <c r="Q120" s="109">
        <v>5314</v>
      </c>
      <c r="R120" s="109">
        <v>5295</v>
      </c>
      <c r="S120" s="109">
        <v>5276</v>
      </c>
      <c r="T120" s="109">
        <v>5258</v>
      </c>
      <c r="U120" s="109">
        <v>5239</v>
      </c>
      <c r="V120" s="109">
        <v>5220</v>
      </c>
      <c r="W120" s="109">
        <v>5201</v>
      </c>
      <c r="X120" s="109">
        <v>5183</v>
      </c>
      <c r="Y120" s="109">
        <v>5164</v>
      </c>
      <c r="Z120" s="109">
        <v>5146</v>
      </c>
      <c r="AA120" s="109">
        <v>5127</v>
      </c>
      <c r="AB120" s="109">
        <v>5109</v>
      </c>
      <c r="AC120" s="109">
        <v>5090</v>
      </c>
      <c r="AD120" s="109">
        <v>5072</v>
      </c>
      <c r="AE120" s="109">
        <v>5054</v>
      </c>
      <c r="AF120" s="104">
        <v>-5.3140000000000001E-3</v>
      </c>
    </row>
    <row r="121" spans="1:32">
      <c r="A121" s="98" t="s">
        <v>1386</v>
      </c>
      <c r="B121" s="102" t="s">
        <v>1387</v>
      </c>
      <c r="C121" s="109">
        <v>5356</v>
      </c>
      <c r="D121" s="109">
        <v>6622</v>
      </c>
      <c r="E121" s="109">
        <v>7309</v>
      </c>
      <c r="F121" s="109">
        <v>6267</v>
      </c>
      <c r="G121" s="109">
        <v>6066</v>
      </c>
      <c r="H121" s="109">
        <v>6054</v>
      </c>
      <c r="I121" s="109">
        <v>6041</v>
      </c>
      <c r="J121" s="109">
        <v>6028</v>
      </c>
      <c r="K121" s="109">
        <v>6016</v>
      </c>
      <c r="L121" s="109">
        <v>6003</v>
      </c>
      <c r="M121" s="109">
        <v>5991</v>
      </c>
      <c r="N121" s="109">
        <v>5978</v>
      </c>
      <c r="O121" s="109">
        <v>5965</v>
      </c>
      <c r="P121" s="109">
        <v>5953</v>
      </c>
      <c r="Q121" s="109">
        <v>5940</v>
      </c>
      <c r="R121" s="109">
        <v>5928</v>
      </c>
      <c r="S121" s="109">
        <v>5915</v>
      </c>
      <c r="T121" s="109">
        <v>5903</v>
      </c>
      <c r="U121" s="109">
        <v>5890</v>
      </c>
      <c r="V121" s="109">
        <v>5877</v>
      </c>
      <c r="W121" s="109">
        <v>5865</v>
      </c>
      <c r="X121" s="109">
        <v>5852</v>
      </c>
      <c r="Y121" s="109">
        <v>5840</v>
      </c>
      <c r="Z121" s="109">
        <v>5827</v>
      </c>
      <c r="AA121" s="109">
        <v>5814</v>
      </c>
      <c r="AB121" s="109">
        <v>5802</v>
      </c>
      <c r="AC121" s="109">
        <v>5789</v>
      </c>
      <c r="AD121" s="109">
        <v>5776</v>
      </c>
      <c r="AE121" s="109">
        <v>5764</v>
      </c>
      <c r="AF121" s="104">
        <v>-5.1260000000000003E-3</v>
      </c>
    </row>
    <row r="122" spans="1:32">
      <c r="A122" s="98" t="s">
        <v>1388</v>
      </c>
      <c r="B122" s="102" t="s">
        <v>1389</v>
      </c>
      <c r="C122" s="109">
        <v>5515</v>
      </c>
      <c r="D122" s="109">
        <v>7134</v>
      </c>
      <c r="E122" s="109">
        <v>7428</v>
      </c>
      <c r="F122" s="109">
        <v>6508</v>
      </c>
      <c r="G122" s="109">
        <v>6401</v>
      </c>
      <c r="H122" s="109">
        <v>6393</v>
      </c>
      <c r="I122" s="109">
        <v>6384</v>
      </c>
      <c r="J122" s="109">
        <v>6376</v>
      </c>
      <c r="K122" s="109">
        <v>6367</v>
      </c>
      <c r="L122" s="109">
        <v>6358</v>
      </c>
      <c r="M122" s="109">
        <v>6349</v>
      </c>
      <c r="N122" s="109">
        <v>6340</v>
      </c>
      <c r="O122" s="109">
        <v>6331</v>
      </c>
      <c r="P122" s="109">
        <v>6322</v>
      </c>
      <c r="Q122" s="109">
        <v>6313</v>
      </c>
      <c r="R122" s="109">
        <v>6303</v>
      </c>
      <c r="S122" s="109">
        <v>6294</v>
      </c>
      <c r="T122" s="109">
        <v>6285</v>
      </c>
      <c r="U122" s="109">
        <v>6275</v>
      </c>
      <c r="V122" s="109">
        <v>6266</v>
      </c>
      <c r="W122" s="109">
        <v>6257</v>
      </c>
      <c r="X122" s="109">
        <v>6247</v>
      </c>
      <c r="Y122" s="109">
        <v>6238</v>
      </c>
      <c r="Z122" s="109">
        <v>6229</v>
      </c>
      <c r="AA122" s="109">
        <v>6219</v>
      </c>
      <c r="AB122" s="109">
        <v>6210</v>
      </c>
      <c r="AC122" s="109">
        <v>6200</v>
      </c>
      <c r="AD122" s="109">
        <v>6191</v>
      </c>
      <c r="AE122" s="109">
        <v>6181</v>
      </c>
      <c r="AF122" s="104">
        <v>-5.2969999999999996E-3</v>
      </c>
    </row>
    <row r="123" spans="1:32">
      <c r="A123" s="98" t="s">
        <v>1390</v>
      </c>
      <c r="B123" s="102" t="s">
        <v>1391</v>
      </c>
      <c r="C123" s="109">
        <v>2307</v>
      </c>
      <c r="D123" s="109">
        <v>2732</v>
      </c>
      <c r="E123" s="109">
        <v>3031</v>
      </c>
      <c r="F123" s="109">
        <v>2737</v>
      </c>
      <c r="G123" s="109">
        <v>2627</v>
      </c>
      <c r="H123" s="109">
        <v>2619</v>
      </c>
      <c r="I123" s="109">
        <v>2611</v>
      </c>
      <c r="J123" s="109">
        <v>2603</v>
      </c>
      <c r="K123" s="109">
        <v>2595</v>
      </c>
      <c r="L123" s="109">
        <v>2586</v>
      </c>
      <c r="M123" s="109">
        <v>2578</v>
      </c>
      <c r="N123" s="109">
        <v>2569</v>
      </c>
      <c r="O123" s="109">
        <v>2560</v>
      </c>
      <c r="P123" s="109">
        <v>2552</v>
      </c>
      <c r="Q123" s="109">
        <v>2543</v>
      </c>
      <c r="R123" s="109">
        <v>2534</v>
      </c>
      <c r="S123" s="109">
        <v>2526</v>
      </c>
      <c r="T123" s="109">
        <v>2517</v>
      </c>
      <c r="U123" s="109">
        <v>2508</v>
      </c>
      <c r="V123" s="109">
        <v>2500</v>
      </c>
      <c r="W123" s="109">
        <v>2491</v>
      </c>
      <c r="X123" s="109">
        <v>2483</v>
      </c>
      <c r="Y123" s="109">
        <v>2475</v>
      </c>
      <c r="Z123" s="109">
        <v>2466</v>
      </c>
      <c r="AA123" s="109">
        <v>2458</v>
      </c>
      <c r="AB123" s="109">
        <v>2450</v>
      </c>
      <c r="AC123" s="109">
        <v>2441</v>
      </c>
      <c r="AD123" s="109">
        <v>2433</v>
      </c>
      <c r="AE123" s="109">
        <v>2425</v>
      </c>
      <c r="AF123" s="104">
        <v>-4.4050000000000001E-3</v>
      </c>
    </row>
    <row r="124" spans="1:32">
      <c r="A124" s="98" t="s">
        <v>1392</v>
      </c>
      <c r="B124" s="102" t="s">
        <v>1393</v>
      </c>
      <c r="C124" s="109">
        <v>2876</v>
      </c>
      <c r="D124" s="109">
        <v>3649</v>
      </c>
      <c r="E124" s="109">
        <v>4048</v>
      </c>
      <c r="F124" s="109">
        <v>3532</v>
      </c>
      <c r="G124" s="109">
        <v>3369</v>
      </c>
      <c r="H124" s="109">
        <v>3364</v>
      </c>
      <c r="I124" s="109">
        <v>3359</v>
      </c>
      <c r="J124" s="109">
        <v>3354</v>
      </c>
      <c r="K124" s="109">
        <v>3349</v>
      </c>
      <c r="L124" s="109">
        <v>3344</v>
      </c>
      <c r="M124" s="109">
        <v>3340</v>
      </c>
      <c r="N124" s="109">
        <v>3335</v>
      </c>
      <c r="O124" s="109">
        <v>3330</v>
      </c>
      <c r="P124" s="109">
        <v>3325</v>
      </c>
      <c r="Q124" s="109">
        <v>3320</v>
      </c>
      <c r="R124" s="109">
        <v>3316</v>
      </c>
      <c r="S124" s="109">
        <v>3311</v>
      </c>
      <c r="T124" s="109">
        <v>3306</v>
      </c>
      <c r="U124" s="109">
        <v>3301</v>
      </c>
      <c r="V124" s="109">
        <v>3296</v>
      </c>
      <c r="W124" s="109">
        <v>3291</v>
      </c>
      <c r="X124" s="109">
        <v>3286</v>
      </c>
      <c r="Y124" s="109">
        <v>3281</v>
      </c>
      <c r="Z124" s="109">
        <v>3276</v>
      </c>
      <c r="AA124" s="109">
        <v>3271</v>
      </c>
      <c r="AB124" s="109">
        <v>3266</v>
      </c>
      <c r="AC124" s="109">
        <v>3261</v>
      </c>
      <c r="AD124" s="109">
        <v>3256</v>
      </c>
      <c r="AE124" s="109">
        <v>3251</v>
      </c>
      <c r="AF124" s="104">
        <v>-4.2680000000000001E-3</v>
      </c>
    </row>
    <row r="125" spans="1:32">
      <c r="A125" s="98" t="s">
        <v>1394</v>
      </c>
      <c r="B125" s="102" t="s">
        <v>1395</v>
      </c>
      <c r="C125" s="109">
        <v>1650</v>
      </c>
      <c r="D125" s="109">
        <v>2328</v>
      </c>
      <c r="E125" s="109">
        <v>2553</v>
      </c>
      <c r="F125" s="109">
        <v>2205</v>
      </c>
      <c r="G125" s="109">
        <v>2013</v>
      </c>
      <c r="H125" s="109">
        <v>2003</v>
      </c>
      <c r="I125" s="109">
        <v>1994</v>
      </c>
      <c r="J125" s="109">
        <v>1985</v>
      </c>
      <c r="K125" s="109">
        <v>1975</v>
      </c>
      <c r="L125" s="109">
        <v>1966</v>
      </c>
      <c r="M125" s="109">
        <v>1956</v>
      </c>
      <c r="N125" s="109">
        <v>1947</v>
      </c>
      <c r="O125" s="109">
        <v>1938</v>
      </c>
      <c r="P125" s="109">
        <v>1928</v>
      </c>
      <c r="Q125" s="109">
        <v>1919</v>
      </c>
      <c r="R125" s="109">
        <v>1910</v>
      </c>
      <c r="S125" s="109">
        <v>1901</v>
      </c>
      <c r="T125" s="109">
        <v>1891</v>
      </c>
      <c r="U125" s="109">
        <v>1882</v>
      </c>
      <c r="V125" s="109">
        <v>1873</v>
      </c>
      <c r="W125" s="109">
        <v>1864</v>
      </c>
      <c r="X125" s="109">
        <v>1854</v>
      </c>
      <c r="Y125" s="109">
        <v>1845</v>
      </c>
      <c r="Z125" s="109">
        <v>1836</v>
      </c>
      <c r="AA125" s="109">
        <v>1827</v>
      </c>
      <c r="AB125" s="109">
        <v>1818</v>
      </c>
      <c r="AC125" s="109">
        <v>1809</v>
      </c>
      <c r="AD125" s="109">
        <v>1800</v>
      </c>
      <c r="AE125" s="109">
        <v>1790</v>
      </c>
      <c r="AF125" s="104">
        <v>-9.6860000000000002E-3</v>
      </c>
    </row>
    <row r="126" spans="1:32">
      <c r="A126" s="98" t="s">
        <v>1396</v>
      </c>
      <c r="B126" s="102" t="s">
        <v>1397</v>
      </c>
      <c r="C126" s="109">
        <v>4574</v>
      </c>
      <c r="D126" s="109">
        <v>5271</v>
      </c>
      <c r="E126" s="109">
        <v>4810</v>
      </c>
      <c r="F126" s="109">
        <v>4790</v>
      </c>
      <c r="G126" s="109">
        <v>4922</v>
      </c>
      <c r="H126" s="109">
        <v>4910</v>
      </c>
      <c r="I126" s="109">
        <v>4899</v>
      </c>
      <c r="J126" s="109">
        <v>4887</v>
      </c>
      <c r="K126" s="109">
        <v>4874</v>
      </c>
      <c r="L126" s="109">
        <v>4862</v>
      </c>
      <c r="M126" s="109">
        <v>4849</v>
      </c>
      <c r="N126" s="109">
        <v>4836</v>
      </c>
      <c r="O126" s="109">
        <v>4823</v>
      </c>
      <c r="P126" s="109">
        <v>4809</v>
      </c>
      <c r="Q126" s="109">
        <v>4796</v>
      </c>
      <c r="R126" s="109">
        <v>4782</v>
      </c>
      <c r="S126" s="109">
        <v>4769</v>
      </c>
      <c r="T126" s="109">
        <v>4755</v>
      </c>
      <c r="U126" s="109">
        <v>4741</v>
      </c>
      <c r="V126" s="109">
        <v>4727</v>
      </c>
      <c r="W126" s="109">
        <v>4713</v>
      </c>
      <c r="X126" s="109">
        <v>4698</v>
      </c>
      <c r="Y126" s="109">
        <v>4684</v>
      </c>
      <c r="Z126" s="109">
        <v>4669</v>
      </c>
      <c r="AA126" s="109">
        <v>4654</v>
      </c>
      <c r="AB126" s="109">
        <v>4639</v>
      </c>
      <c r="AC126" s="109">
        <v>4625</v>
      </c>
      <c r="AD126" s="109">
        <v>4610</v>
      </c>
      <c r="AE126" s="109">
        <v>4595</v>
      </c>
      <c r="AF126" s="104">
        <v>-5.071E-3</v>
      </c>
    </row>
    <row r="127" spans="1:32">
      <c r="A127" s="98" t="s">
        <v>1398</v>
      </c>
      <c r="B127" s="102" t="s">
        <v>1399</v>
      </c>
      <c r="C127" s="109">
        <v>3412</v>
      </c>
      <c r="D127" s="109">
        <v>3377</v>
      </c>
      <c r="E127" s="109">
        <v>2787</v>
      </c>
      <c r="F127" s="109">
        <v>2983</v>
      </c>
      <c r="G127" s="109">
        <v>3486</v>
      </c>
      <c r="H127" s="109">
        <v>3484</v>
      </c>
      <c r="I127" s="109">
        <v>3482</v>
      </c>
      <c r="J127" s="109">
        <v>3479</v>
      </c>
      <c r="K127" s="109">
        <v>3477</v>
      </c>
      <c r="L127" s="109">
        <v>3474</v>
      </c>
      <c r="M127" s="109">
        <v>3471</v>
      </c>
      <c r="N127" s="109">
        <v>3469</v>
      </c>
      <c r="O127" s="109">
        <v>3466</v>
      </c>
      <c r="P127" s="109">
        <v>3463</v>
      </c>
      <c r="Q127" s="109">
        <v>3461</v>
      </c>
      <c r="R127" s="109">
        <v>3458</v>
      </c>
      <c r="S127" s="109">
        <v>3455</v>
      </c>
      <c r="T127" s="109">
        <v>3453</v>
      </c>
      <c r="U127" s="109">
        <v>3450</v>
      </c>
      <c r="V127" s="109">
        <v>3448</v>
      </c>
      <c r="W127" s="109">
        <v>3445</v>
      </c>
      <c r="X127" s="109">
        <v>3443</v>
      </c>
      <c r="Y127" s="109">
        <v>3440</v>
      </c>
      <c r="Z127" s="109">
        <v>3438</v>
      </c>
      <c r="AA127" s="109">
        <v>3435</v>
      </c>
      <c r="AB127" s="109">
        <v>3433</v>
      </c>
      <c r="AC127" s="109">
        <v>3431</v>
      </c>
      <c r="AD127" s="109">
        <v>3428</v>
      </c>
      <c r="AE127" s="109">
        <v>3426</v>
      </c>
      <c r="AF127" s="104">
        <v>5.3399999999999997E-4</v>
      </c>
    </row>
    <row r="128" spans="1:32">
      <c r="A128" s="98" t="s">
        <v>1400</v>
      </c>
      <c r="B128" s="101" t="s">
        <v>1401</v>
      </c>
      <c r="C128" s="110">
        <v>3772.2573240000002</v>
      </c>
      <c r="D128" s="110">
        <v>4468.8759769999997</v>
      </c>
      <c r="E128" s="110">
        <v>4639.0664059999999</v>
      </c>
      <c r="F128" s="110">
        <v>4221.1914059999999</v>
      </c>
      <c r="G128" s="110">
        <v>4181.0371089999999</v>
      </c>
      <c r="H128" s="110">
        <v>4165.3374020000001</v>
      </c>
      <c r="I128" s="110">
        <v>4149.7626950000003</v>
      </c>
      <c r="J128" s="110">
        <v>4134.1274409999996</v>
      </c>
      <c r="K128" s="110">
        <v>4118.6464839999999</v>
      </c>
      <c r="L128" s="110">
        <v>4103.1010740000002</v>
      </c>
      <c r="M128" s="110">
        <v>4087.7204590000001</v>
      </c>
      <c r="N128" s="110">
        <v>4072.2719729999999</v>
      </c>
      <c r="O128" s="110">
        <v>4056.7810060000002</v>
      </c>
      <c r="P128" s="110">
        <v>4041.5107419999999</v>
      </c>
      <c r="Q128" s="110">
        <v>4026.3571780000002</v>
      </c>
      <c r="R128" s="110">
        <v>4011.1572270000001</v>
      </c>
      <c r="S128" s="110">
        <v>3996.1560060000002</v>
      </c>
      <c r="T128" s="110">
        <v>3981.2758789999998</v>
      </c>
      <c r="U128" s="110">
        <v>3966.1064449999999</v>
      </c>
      <c r="V128" s="110">
        <v>3951.3940429999998</v>
      </c>
      <c r="W128" s="110">
        <v>3936.54126</v>
      </c>
      <c r="X128" s="110">
        <v>3921.829346</v>
      </c>
      <c r="Y128" s="110">
        <v>3907.2583009999998</v>
      </c>
      <c r="Z128" s="110">
        <v>3892.6267090000001</v>
      </c>
      <c r="AA128" s="110">
        <v>3877.8627929999998</v>
      </c>
      <c r="AB128" s="110">
        <v>3863.6320799999999</v>
      </c>
      <c r="AC128" s="110">
        <v>3848.9528810000002</v>
      </c>
      <c r="AD128" s="110">
        <v>3834.451172</v>
      </c>
      <c r="AE128" s="110">
        <v>3819.9951169999999</v>
      </c>
      <c r="AF128" s="106">
        <v>-5.7939999999999997E-3</v>
      </c>
    </row>
    <row r="130" spans="1:32">
      <c r="A130" s="95"/>
      <c r="B130" s="101" t="s">
        <v>1402</v>
      </c>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c r="AA130" s="95"/>
      <c r="AB130" s="95"/>
      <c r="AC130" s="95"/>
      <c r="AD130" s="95"/>
      <c r="AE130" s="95"/>
      <c r="AF130" s="95"/>
    </row>
    <row r="131" spans="1:32">
      <c r="A131" s="98" t="s">
        <v>1403</v>
      </c>
      <c r="B131" s="102" t="s">
        <v>1383</v>
      </c>
      <c r="C131" s="109">
        <v>564</v>
      </c>
      <c r="D131" s="109">
        <v>541</v>
      </c>
      <c r="E131" s="109">
        <v>416</v>
      </c>
      <c r="F131" s="109">
        <v>498</v>
      </c>
      <c r="G131" s="109">
        <v>549</v>
      </c>
      <c r="H131" s="109">
        <v>555</v>
      </c>
      <c r="I131" s="109">
        <v>561</v>
      </c>
      <c r="J131" s="109">
        <v>567</v>
      </c>
      <c r="K131" s="109">
        <v>573</v>
      </c>
      <c r="L131" s="109">
        <v>579</v>
      </c>
      <c r="M131" s="109">
        <v>585</v>
      </c>
      <c r="N131" s="109">
        <v>591</v>
      </c>
      <c r="O131" s="109">
        <v>597</v>
      </c>
      <c r="P131" s="109">
        <v>603</v>
      </c>
      <c r="Q131" s="109">
        <v>610</v>
      </c>
      <c r="R131" s="109">
        <v>616</v>
      </c>
      <c r="S131" s="109">
        <v>622</v>
      </c>
      <c r="T131" s="109">
        <v>628</v>
      </c>
      <c r="U131" s="109">
        <v>634</v>
      </c>
      <c r="V131" s="109">
        <v>640</v>
      </c>
      <c r="W131" s="109">
        <v>646</v>
      </c>
      <c r="X131" s="109">
        <v>652</v>
      </c>
      <c r="Y131" s="109">
        <v>658</v>
      </c>
      <c r="Z131" s="109">
        <v>664</v>
      </c>
      <c r="AA131" s="109">
        <v>670</v>
      </c>
      <c r="AB131" s="109">
        <v>676</v>
      </c>
      <c r="AC131" s="109">
        <v>683</v>
      </c>
      <c r="AD131" s="109">
        <v>689</v>
      </c>
      <c r="AE131" s="109">
        <v>695</v>
      </c>
      <c r="AF131" s="104">
        <v>9.3209999999999994E-3</v>
      </c>
    </row>
    <row r="132" spans="1:32">
      <c r="A132" s="98" t="s">
        <v>1404</v>
      </c>
      <c r="B132" s="102" t="s">
        <v>1385</v>
      </c>
      <c r="C132" s="109">
        <v>815</v>
      </c>
      <c r="D132" s="109">
        <v>688</v>
      </c>
      <c r="E132" s="109">
        <v>592</v>
      </c>
      <c r="F132" s="109">
        <v>725</v>
      </c>
      <c r="G132" s="109">
        <v>773</v>
      </c>
      <c r="H132" s="109">
        <v>781</v>
      </c>
      <c r="I132" s="109">
        <v>788</v>
      </c>
      <c r="J132" s="109">
        <v>796</v>
      </c>
      <c r="K132" s="109">
        <v>803</v>
      </c>
      <c r="L132" s="109">
        <v>810</v>
      </c>
      <c r="M132" s="109">
        <v>818</v>
      </c>
      <c r="N132" s="109">
        <v>825</v>
      </c>
      <c r="O132" s="109">
        <v>832</v>
      </c>
      <c r="P132" s="109">
        <v>840</v>
      </c>
      <c r="Q132" s="109">
        <v>847</v>
      </c>
      <c r="R132" s="109">
        <v>855</v>
      </c>
      <c r="S132" s="109">
        <v>862</v>
      </c>
      <c r="T132" s="109">
        <v>869</v>
      </c>
      <c r="U132" s="109">
        <v>877</v>
      </c>
      <c r="V132" s="109">
        <v>884</v>
      </c>
      <c r="W132" s="109">
        <v>891</v>
      </c>
      <c r="X132" s="109">
        <v>899</v>
      </c>
      <c r="Y132" s="109">
        <v>906</v>
      </c>
      <c r="Z132" s="109">
        <v>913</v>
      </c>
      <c r="AA132" s="109">
        <v>921</v>
      </c>
      <c r="AB132" s="109">
        <v>928</v>
      </c>
      <c r="AC132" s="109">
        <v>935</v>
      </c>
      <c r="AD132" s="109">
        <v>942</v>
      </c>
      <c r="AE132" s="109">
        <v>950</v>
      </c>
      <c r="AF132" s="104">
        <v>1.2022E-2</v>
      </c>
    </row>
    <row r="133" spans="1:32">
      <c r="A133" s="98" t="s">
        <v>1405</v>
      </c>
      <c r="B133" s="102" t="s">
        <v>1387</v>
      </c>
      <c r="C133" s="109">
        <v>974</v>
      </c>
      <c r="D133" s="109">
        <v>690</v>
      </c>
      <c r="E133" s="109">
        <v>611</v>
      </c>
      <c r="F133" s="109">
        <v>765</v>
      </c>
      <c r="G133" s="109">
        <v>805</v>
      </c>
      <c r="H133" s="109">
        <v>809</v>
      </c>
      <c r="I133" s="109">
        <v>813</v>
      </c>
      <c r="J133" s="109">
        <v>817</v>
      </c>
      <c r="K133" s="109">
        <v>821</v>
      </c>
      <c r="L133" s="109">
        <v>825</v>
      </c>
      <c r="M133" s="109">
        <v>829</v>
      </c>
      <c r="N133" s="109">
        <v>833</v>
      </c>
      <c r="O133" s="109">
        <v>837</v>
      </c>
      <c r="P133" s="109">
        <v>841</v>
      </c>
      <c r="Q133" s="109">
        <v>845</v>
      </c>
      <c r="R133" s="109">
        <v>848</v>
      </c>
      <c r="S133" s="109">
        <v>852</v>
      </c>
      <c r="T133" s="109">
        <v>856</v>
      </c>
      <c r="U133" s="109">
        <v>860</v>
      </c>
      <c r="V133" s="109">
        <v>864</v>
      </c>
      <c r="W133" s="109">
        <v>868</v>
      </c>
      <c r="X133" s="109">
        <v>872</v>
      </c>
      <c r="Y133" s="109">
        <v>876</v>
      </c>
      <c r="Z133" s="109">
        <v>880</v>
      </c>
      <c r="AA133" s="109">
        <v>884</v>
      </c>
      <c r="AB133" s="109">
        <v>888</v>
      </c>
      <c r="AC133" s="109">
        <v>892</v>
      </c>
      <c r="AD133" s="109">
        <v>896</v>
      </c>
      <c r="AE133" s="109">
        <v>900</v>
      </c>
      <c r="AF133" s="104">
        <v>9.8890000000000002E-3</v>
      </c>
    </row>
    <row r="134" spans="1:32">
      <c r="A134" s="98" t="s">
        <v>1406</v>
      </c>
      <c r="B134" s="102" t="s">
        <v>1389</v>
      </c>
      <c r="C134" s="109">
        <v>1221</v>
      </c>
      <c r="D134" s="109">
        <v>893</v>
      </c>
      <c r="E134" s="109">
        <v>814</v>
      </c>
      <c r="F134" s="109">
        <v>972</v>
      </c>
      <c r="G134" s="109">
        <v>997</v>
      </c>
      <c r="H134" s="109">
        <v>1001</v>
      </c>
      <c r="I134" s="109">
        <v>1005</v>
      </c>
      <c r="J134" s="109">
        <v>1008</v>
      </c>
      <c r="K134" s="109">
        <v>1012</v>
      </c>
      <c r="L134" s="109">
        <v>1016</v>
      </c>
      <c r="M134" s="109">
        <v>1020</v>
      </c>
      <c r="N134" s="109">
        <v>1024</v>
      </c>
      <c r="O134" s="109">
        <v>1027</v>
      </c>
      <c r="P134" s="109">
        <v>1031</v>
      </c>
      <c r="Q134" s="109">
        <v>1035</v>
      </c>
      <c r="R134" s="109">
        <v>1039</v>
      </c>
      <c r="S134" s="109">
        <v>1043</v>
      </c>
      <c r="T134" s="109">
        <v>1047</v>
      </c>
      <c r="U134" s="109">
        <v>1051</v>
      </c>
      <c r="V134" s="109">
        <v>1055</v>
      </c>
      <c r="W134" s="109">
        <v>1059</v>
      </c>
      <c r="X134" s="109">
        <v>1062</v>
      </c>
      <c r="Y134" s="109">
        <v>1066</v>
      </c>
      <c r="Z134" s="109">
        <v>1070</v>
      </c>
      <c r="AA134" s="109">
        <v>1074</v>
      </c>
      <c r="AB134" s="109">
        <v>1078</v>
      </c>
      <c r="AC134" s="109">
        <v>1082</v>
      </c>
      <c r="AD134" s="109">
        <v>1086</v>
      </c>
      <c r="AE134" s="109">
        <v>1090</v>
      </c>
      <c r="AF134" s="104">
        <v>7.4110000000000001E-3</v>
      </c>
    </row>
    <row r="135" spans="1:32">
      <c r="A135" s="98" t="s">
        <v>1407</v>
      </c>
      <c r="B135" s="102" t="s">
        <v>1391</v>
      </c>
      <c r="C135" s="109">
        <v>2161</v>
      </c>
      <c r="D135" s="109">
        <v>2002</v>
      </c>
      <c r="E135" s="109">
        <v>2019</v>
      </c>
      <c r="F135" s="109">
        <v>2091</v>
      </c>
      <c r="G135" s="109">
        <v>2158</v>
      </c>
      <c r="H135" s="109">
        <v>2166</v>
      </c>
      <c r="I135" s="109">
        <v>2174</v>
      </c>
      <c r="J135" s="109">
        <v>2182</v>
      </c>
      <c r="K135" s="109">
        <v>2191</v>
      </c>
      <c r="L135" s="109">
        <v>2200</v>
      </c>
      <c r="M135" s="109">
        <v>2208</v>
      </c>
      <c r="N135" s="109">
        <v>2217</v>
      </c>
      <c r="O135" s="109">
        <v>2226</v>
      </c>
      <c r="P135" s="109">
        <v>2235</v>
      </c>
      <c r="Q135" s="109">
        <v>2244</v>
      </c>
      <c r="R135" s="109">
        <v>2253</v>
      </c>
      <c r="S135" s="109">
        <v>2262</v>
      </c>
      <c r="T135" s="109">
        <v>2271</v>
      </c>
      <c r="U135" s="109">
        <v>2280</v>
      </c>
      <c r="V135" s="109">
        <v>2289</v>
      </c>
      <c r="W135" s="109">
        <v>2298</v>
      </c>
      <c r="X135" s="109">
        <v>2307</v>
      </c>
      <c r="Y135" s="109">
        <v>2316</v>
      </c>
      <c r="Z135" s="109">
        <v>2325</v>
      </c>
      <c r="AA135" s="109">
        <v>2333</v>
      </c>
      <c r="AB135" s="109">
        <v>2342</v>
      </c>
      <c r="AC135" s="109">
        <v>2351</v>
      </c>
      <c r="AD135" s="109">
        <v>2360</v>
      </c>
      <c r="AE135" s="109">
        <v>2369</v>
      </c>
      <c r="AF135" s="104">
        <v>6.254E-3</v>
      </c>
    </row>
    <row r="136" spans="1:32">
      <c r="A136" s="98" t="s">
        <v>1408</v>
      </c>
      <c r="B136" s="102" t="s">
        <v>1393</v>
      </c>
      <c r="C136" s="109">
        <v>1762</v>
      </c>
      <c r="D136" s="109">
        <v>1441</v>
      </c>
      <c r="E136" s="109">
        <v>1499</v>
      </c>
      <c r="F136" s="109">
        <v>1630</v>
      </c>
      <c r="G136" s="109">
        <v>1700</v>
      </c>
      <c r="H136" s="109">
        <v>1706</v>
      </c>
      <c r="I136" s="109">
        <v>1713</v>
      </c>
      <c r="J136" s="109">
        <v>1719</v>
      </c>
      <c r="K136" s="109">
        <v>1725</v>
      </c>
      <c r="L136" s="109">
        <v>1731</v>
      </c>
      <c r="M136" s="109">
        <v>1737</v>
      </c>
      <c r="N136" s="109">
        <v>1744</v>
      </c>
      <c r="O136" s="109">
        <v>1750</v>
      </c>
      <c r="P136" s="109">
        <v>1756</v>
      </c>
      <c r="Q136" s="109">
        <v>1762</v>
      </c>
      <c r="R136" s="109">
        <v>1768</v>
      </c>
      <c r="S136" s="109">
        <v>1775</v>
      </c>
      <c r="T136" s="109">
        <v>1781</v>
      </c>
      <c r="U136" s="109">
        <v>1787</v>
      </c>
      <c r="V136" s="109">
        <v>1793</v>
      </c>
      <c r="W136" s="109">
        <v>1799</v>
      </c>
      <c r="X136" s="109">
        <v>1806</v>
      </c>
      <c r="Y136" s="109">
        <v>1812</v>
      </c>
      <c r="Z136" s="109">
        <v>1818</v>
      </c>
      <c r="AA136" s="109">
        <v>1824</v>
      </c>
      <c r="AB136" s="109">
        <v>1830</v>
      </c>
      <c r="AC136" s="109">
        <v>1837</v>
      </c>
      <c r="AD136" s="109">
        <v>1843</v>
      </c>
      <c r="AE136" s="109">
        <v>1849</v>
      </c>
      <c r="AF136" s="104">
        <v>9.2759999999999995E-3</v>
      </c>
    </row>
    <row r="137" spans="1:32">
      <c r="A137" s="98" t="s">
        <v>1409</v>
      </c>
      <c r="B137" s="102" t="s">
        <v>1395</v>
      </c>
      <c r="C137" s="109">
        <v>2915</v>
      </c>
      <c r="D137" s="109">
        <v>2535</v>
      </c>
      <c r="E137" s="109">
        <v>2459</v>
      </c>
      <c r="F137" s="109">
        <v>2573</v>
      </c>
      <c r="G137" s="109">
        <v>2790</v>
      </c>
      <c r="H137" s="109">
        <v>2804</v>
      </c>
      <c r="I137" s="109">
        <v>2819</v>
      </c>
      <c r="J137" s="109">
        <v>2833</v>
      </c>
      <c r="K137" s="109">
        <v>2848</v>
      </c>
      <c r="L137" s="109">
        <v>2862</v>
      </c>
      <c r="M137" s="109">
        <v>2877</v>
      </c>
      <c r="N137" s="109">
        <v>2891</v>
      </c>
      <c r="O137" s="109">
        <v>2906</v>
      </c>
      <c r="P137" s="109">
        <v>2920</v>
      </c>
      <c r="Q137" s="109">
        <v>2935</v>
      </c>
      <c r="R137" s="109">
        <v>2949</v>
      </c>
      <c r="S137" s="109">
        <v>2964</v>
      </c>
      <c r="T137" s="109">
        <v>2978</v>
      </c>
      <c r="U137" s="109">
        <v>2993</v>
      </c>
      <c r="V137" s="109">
        <v>3007</v>
      </c>
      <c r="W137" s="109">
        <v>3022</v>
      </c>
      <c r="X137" s="109">
        <v>3036</v>
      </c>
      <c r="Y137" s="109">
        <v>3051</v>
      </c>
      <c r="Z137" s="109">
        <v>3065</v>
      </c>
      <c r="AA137" s="109">
        <v>3080</v>
      </c>
      <c r="AB137" s="109">
        <v>3094</v>
      </c>
      <c r="AC137" s="109">
        <v>3109</v>
      </c>
      <c r="AD137" s="109">
        <v>3123</v>
      </c>
      <c r="AE137" s="109">
        <v>3138</v>
      </c>
      <c r="AF137" s="104">
        <v>7.9349999999999993E-3</v>
      </c>
    </row>
    <row r="138" spans="1:32">
      <c r="A138" s="98" t="s">
        <v>1410</v>
      </c>
      <c r="B138" s="102" t="s">
        <v>1397</v>
      </c>
      <c r="C138" s="109">
        <v>1572</v>
      </c>
      <c r="D138" s="109">
        <v>1464</v>
      </c>
      <c r="E138" s="109">
        <v>1417</v>
      </c>
      <c r="F138" s="109">
        <v>1542</v>
      </c>
      <c r="G138" s="109">
        <v>1519</v>
      </c>
      <c r="H138" s="109">
        <v>1528</v>
      </c>
      <c r="I138" s="109">
        <v>1537</v>
      </c>
      <c r="J138" s="109">
        <v>1547</v>
      </c>
      <c r="K138" s="109">
        <v>1556</v>
      </c>
      <c r="L138" s="109">
        <v>1566</v>
      </c>
      <c r="M138" s="109">
        <v>1576</v>
      </c>
      <c r="N138" s="109">
        <v>1587</v>
      </c>
      <c r="O138" s="109">
        <v>1597</v>
      </c>
      <c r="P138" s="109">
        <v>1607</v>
      </c>
      <c r="Q138" s="109">
        <v>1617</v>
      </c>
      <c r="R138" s="109">
        <v>1628</v>
      </c>
      <c r="S138" s="109">
        <v>1638</v>
      </c>
      <c r="T138" s="109">
        <v>1649</v>
      </c>
      <c r="U138" s="109">
        <v>1660</v>
      </c>
      <c r="V138" s="109">
        <v>1670</v>
      </c>
      <c r="W138" s="109">
        <v>1681</v>
      </c>
      <c r="X138" s="109">
        <v>1692</v>
      </c>
      <c r="Y138" s="109">
        <v>1704</v>
      </c>
      <c r="Z138" s="109">
        <v>1715</v>
      </c>
      <c r="AA138" s="109">
        <v>1726</v>
      </c>
      <c r="AB138" s="109">
        <v>1738</v>
      </c>
      <c r="AC138" s="109">
        <v>1749</v>
      </c>
      <c r="AD138" s="109">
        <v>1761</v>
      </c>
      <c r="AE138" s="109">
        <v>1772</v>
      </c>
      <c r="AF138" s="104">
        <v>7.097E-3</v>
      </c>
    </row>
    <row r="139" spans="1:32">
      <c r="A139" s="98" t="s">
        <v>1411</v>
      </c>
      <c r="B139" s="102" t="s">
        <v>1399</v>
      </c>
      <c r="C139" s="109">
        <v>917</v>
      </c>
      <c r="D139" s="109">
        <v>889</v>
      </c>
      <c r="E139" s="109">
        <v>1065</v>
      </c>
      <c r="F139" s="109">
        <v>859</v>
      </c>
      <c r="G139" s="109">
        <v>871</v>
      </c>
      <c r="H139" s="109">
        <v>876</v>
      </c>
      <c r="I139" s="109">
        <v>881</v>
      </c>
      <c r="J139" s="109">
        <v>886</v>
      </c>
      <c r="K139" s="109">
        <v>891</v>
      </c>
      <c r="L139" s="109">
        <v>896</v>
      </c>
      <c r="M139" s="109">
        <v>901</v>
      </c>
      <c r="N139" s="109">
        <v>906</v>
      </c>
      <c r="O139" s="109">
        <v>910</v>
      </c>
      <c r="P139" s="109">
        <v>915</v>
      </c>
      <c r="Q139" s="109">
        <v>920</v>
      </c>
      <c r="R139" s="109">
        <v>925</v>
      </c>
      <c r="S139" s="109">
        <v>930</v>
      </c>
      <c r="T139" s="109">
        <v>935</v>
      </c>
      <c r="U139" s="109">
        <v>940</v>
      </c>
      <c r="V139" s="109">
        <v>944</v>
      </c>
      <c r="W139" s="109">
        <v>949</v>
      </c>
      <c r="X139" s="109">
        <v>954</v>
      </c>
      <c r="Y139" s="109">
        <v>959</v>
      </c>
      <c r="Z139" s="109">
        <v>963</v>
      </c>
      <c r="AA139" s="109">
        <v>968</v>
      </c>
      <c r="AB139" s="109">
        <v>973</v>
      </c>
      <c r="AC139" s="109">
        <v>978</v>
      </c>
      <c r="AD139" s="109">
        <v>982</v>
      </c>
      <c r="AE139" s="109">
        <v>987</v>
      </c>
      <c r="AF139" s="104">
        <v>3.8809999999999999E-3</v>
      </c>
    </row>
    <row r="140" spans="1:32">
      <c r="A140" s="98" t="s">
        <v>1412</v>
      </c>
      <c r="B140" s="101" t="s">
        <v>1401</v>
      </c>
      <c r="C140" s="110">
        <v>1493.5604249999999</v>
      </c>
      <c r="D140" s="110">
        <v>1306.8210449999999</v>
      </c>
      <c r="E140" s="110">
        <v>1297.111572</v>
      </c>
      <c r="F140" s="110">
        <v>1364.909668</v>
      </c>
      <c r="G140" s="110">
        <v>1427.233154</v>
      </c>
      <c r="H140" s="110">
        <v>1437.142578</v>
      </c>
      <c r="I140" s="110">
        <v>1447.0931399999999</v>
      </c>
      <c r="J140" s="110">
        <v>1456.9812010000001</v>
      </c>
      <c r="K140" s="110">
        <v>1467.030884</v>
      </c>
      <c r="L140" s="110">
        <v>1477.016357</v>
      </c>
      <c r="M140" s="110">
        <v>1487.039673</v>
      </c>
      <c r="N140" s="110">
        <v>1497.1518550000001</v>
      </c>
      <c r="O140" s="110">
        <v>1507.021851</v>
      </c>
      <c r="P140" s="110">
        <v>1517.114746</v>
      </c>
      <c r="Q140" s="110">
        <v>1527.250732</v>
      </c>
      <c r="R140" s="110">
        <v>1537.292236</v>
      </c>
      <c r="S140" s="110">
        <v>1547.451172</v>
      </c>
      <c r="T140" s="110">
        <v>1557.5097659999999</v>
      </c>
      <c r="U140" s="110">
        <v>1567.817139</v>
      </c>
      <c r="V140" s="110">
        <v>1577.6336670000001</v>
      </c>
      <c r="W140" s="110">
        <v>1587.8363039999999</v>
      </c>
      <c r="X140" s="110">
        <v>1598.03125</v>
      </c>
      <c r="Y140" s="110">
        <v>1608.3408199999999</v>
      </c>
      <c r="Z140" s="110">
        <v>1618.2799070000001</v>
      </c>
      <c r="AA140" s="110">
        <v>1628.427612</v>
      </c>
      <c r="AB140" s="110">
        <v>1638.6477050000001</v>
      </c>
      <c r="AC140" s="110">
        <v>1649.0196530000001</v>
      </c>
      <c r="AD140" s="110">
        <v>1659.1116939999999</v>
      </c>
      <c r="AE140" s="110">
        <v>1669.554077</v>
      </c>
      <c r="AF140" s="106">
        <v>9.1140000000000006E-3</v>
      </c>
    </row>
    <row r="141" spans="1:32" ht="15" thickBot="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row>
    <row r="142" spans="1:32">
      <c r="A142" s="95"/>
      <c r="B142" s="183" t="s">
        <v>1413</v>
      </c>
      <c r="C142" s="183"/>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row>
    <row r="143" spans="1:32">
      <c r="A143" s="95"/>
      <c r="B143" s="108" t="s">
        <v>1414</v>
      </c>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c r="AE143" s="95"/>
      <c r="AF143" s="95"/>
    </row>
    <row r="144" spans="1:32">
      <c r="A144" s="95"/>
      <c r="B144" s="108" t="s">
        <v>1415</v>
      </c>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95"/>
    </row>
    <row r="145" spans="2:2">
      <c r="B145" s="108" t="s">
        <v>1416</v>
      </c>
    </row>
    <row r="146" spans="2:2">
      <c r="B146" s="108" t="s">
        <v>1417</v>
      </c>
    </row>
    <row r="147" spans="2:2">
      <c r="B147" s="108" t="s">
        <v>1418</v>
      </c>
    </row>
    <row r="148" spans="2:2">
      <c r="B148" s="108" t="s">
        <v>1419</v>
      </c>
    </row>
    <row r="149" spans="2:2">
      <c r="B149" s="108" t="s">
        <v>1420</v>
      </c>
    </row>
    <row r="150" spans="2:2">
      <c r="B150" s="108" t="s">
        <v>1421</v>
      </c>
    </row>
    <row r="151" spans="2:2">
      <c r="B151" s="108" t="s">
        <v>1422</v>
      </c>
    </row>
    <row r="152" spans="2:2">
      <c r="B152" s="108" t="s">
        <v>1423</v>
      </c>
    </row>
    <row r="153" spans="2:2">
      <c r="B153" s="108" t="s">
        <v>1424</v>
      </c>
    </row>
    <row r="154" spans="2:2">
      <c r="B154" s="108" t="s">
        <v>1425</v>
      </c>
    </row>
    <row r="155" spans="2:2">
      <c r="B155" s="108" t="s">
        <v>1426</v>
      </c>
    </row>
    <row r="156" spans="2:2">
      <c r="B156" s="108" t="s">
        <v>1427</v>
      </c>
    </row>
    <row r="157" spans="2:2">
      <c r="B157" s="108" t="s">
        <v>1428</v>
      </c>
    </row>
    <row r="158" spans="2:2">
      <c r="B158" s="108" t="s">
        <v>1429</v>
      </c>
    </row>
    <row r="159" spans="2:2">
      <c r="B159" s="108" t="s">
        <v>1430</v>
      </c>
    </row>
    <row r="160" spans="2:2">
      <c r="B160" s="108" t="s">
        <v>1431</v>
      </c>
    </row>
    <row r="161" spans="2:2">
      <c r="B161" s="108" t="s">
        <v>1432</v>
      </c>
    </row>
  </sheetData>
  <mergeCells count="1">
    <mergeCell ref="B142:AF1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8"/>
  <sheetViews>
    <sheetView topLeftCell="B1" workbookViewId="0">
      <selection activeCell="B31" sqref="B31:B40"/>
    </sheetView>
  </sheetViews>
  <sheetFormatPr defaultRowHeight="14.5"/>
  <cols>
    <col min="1" max="1" width="0" hidden="1" customWidth="1"/>
    <col min="2" max="2" width="76.81640625" customWidth="1"/>
  </cols>
  <sheetData>
    <row r="1" spans="1:32" ht="15" thickBot="1">
      <c r="A1" s="125"/>
      <c r="B1" s="144" t="s">
        <v>1226</v>
      </c>
      <c r="C1" s="143">
        <v>2012</v>
      </c>
      <c r="D1" s="143">
        <v>2013</v>
      </c>
      <c r="E1" s="143">
        <v>2014</v>
      </c>
      <c r="F1" s="143">
        <v>2015</v>
      </c>
      <c r="G1" s="143">
        <v>2016</v>
      </c>
      <c r="H1" s="143">
        <v>2017</v>
      </c>
      <c r="I1" s="143">
        <v>2018</v>
      </c>
      <c r="J1" s="143">
        <v>2019</v>
      </c>
      <c r="K1" s="143">
        <v>2020</v>
      </c>
      <c r="L1" s="143">
        <v>2021</v>
      </c>
      <c r="M1" s="143">
        <v>2022</v>
      </c>
      <c r="N1" s="143">
        <v>2023</v>
      </c>
      <c r="O1" s="143">
        <v>2024</v>
      </c>
      <c r="P1" s="143">
        <v>2025</v>
      </c>
      <c r="Q1" s="143">
        <v>2026</v>
      </c>
      <c r="R1" s="143">
        <v>2027</v>
      </c>
      <c r="S1" s="143">
        <v>2028</v>
      </c>
      <c r="T1" s="143">
        <v>2029</v>
      </c>
      <c r="U1" s="143">
        <v>2030</v>
      </c>
      <c r="V1" s="143">
        <v>2031</v>
      </c>
      <c r="W1" s="143">
        <v>2032</v>
      </c>
      <c r="X1" s="143">
        <v>2033</v>
      </c>
      <c r="Y1" s="143">
        <v>2034</v>
      </c>
      <c r="Z1" s="143">
        <v>2035</v>
      </c>
      <c r="AA1" s="143">
        <v>2036</v>
      </c>
      <c r="AB1" s="143">
        <v>2037</v>
      </c>
      <c r="AC1" s="143">
        <v>2038</v>
      </c>
      <c r="AD1" s="143">
        <v>2039</v>
      </c>
      <c r="AE1" s="143">
        <v>2040</v>
      </c>
      <c r="AF1" s="125"/>
    </row>
    <row r="2" spans="1:32" ht="15" thickTop="1">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row>
    <row r="3" spans="1:32">
      <c r="A3" s="125"/>
      <c r="B3" s="125"/>
      <c r="C3" s="142" t="s">
        <v>1227</v>
      </c>
      <c r="D3" s="142" t="s">
        <v>1228</v>
      </c>
      <c r="E3" s="142"/>
      <c r="F3" s="142"/>
      <c r="G3" s="142"/>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row>
    <row r="4" spans="1:32">
      <c r="A4" s="125"/>
      <c r="B4" s="125"/>
      <c r="C4" s="142" t="s">
        <v>1229</v>
      </c>
      <c r="D4" s="142" t="s">
        <v>1230</v>
      </c>
      <c r="E4" s="142"/>
      <c r="F4" s="142"/>
      <c r="G4" s="142" t="s">
        <v>1231</v>
      </c>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row>
    <row r="5" spans="1:32">
      <c r="A5" s="125"/>
      <c r="B5" s="125"/>
      <c r="C5" s="142" t="s">
        <v>1232</v>
      </c>
      <c r="D5" s="142" t="s">
        <v>1233</v>
      </c>
      <c r="E5" s="142"/>
      <c r="F5" s="142"/>
      <c r="G5" s="142"/>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row>
    <row r="6" spans="1:32">
      <c r="A6" s="125"/>
      <c r="B6" s="125"/>
      <c r="C6" s="142" t="s">
        <v>1234</v>
      </c>
      <c r="D6" s="142"/>
      <c r="E6" s="142" t="s">
        <v>1235</v>
      </c>
      <c r="F6" s="142"/>
      <c r="G6" s="142"/>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row>
    <row r="7" spans="1:32">
      <c r="A7" s="46"/>
      <c r="B7" s="46"/>
      <c r="C7" s="46"/>
      <c r="D7" s="46"/>
      <c r="E7" s="46"/>
      <c r="F7" s="46"/>
      <c r="G7" s="46"/>
      <c r="H7" s="46"/>
      <c r="I7" s="46"/>
      <c r="J7" s="46"/>
      <c r="K7" s="46"/>
      <c r="L7" s="46"/>
      <c r="M7" s="46"/>
      <c r="N7" s="46"/>
      <c r="O7" s="46"/>
      <c r="P7" s="46"/>
      <c r="Q7" s="46"/>
      <c r="R7" s="46"/>
      <c r="S7" s="46"/>
      <c r="T7" s="46"/>
      <c r="U7" s="46"/>
      <c r="V7" s="46"/>
      <c r="W7" s="46"/>
      <c r="X7" s="46"/>
      <c r="Y7" s="46"/>
      <c r="Z7" s="46"/>
      <c r="AA7" s="46"/>
      <c r="AB7" s="46"/>
      <c r="AC7" s="46"/>
      <c r="AD7" s="46"/>
      <c r="AE7" s="46"/>
      <c r="AF7" s="46"/>
    </row>
    <row r="8" spans="1:32">
      <c r="A8" s="46"/>
      <c r="B8" s="46"/>
      <c r="C8" s="46"/>
      <c r="D8" s="46"/>
      <c r="E8" s="46"/>
      <c r="F8" s="46"/>
      <c r="G8" s="46"/>
      <c r="H8" s="46"/>
      <c r="I8" s="46"/>
      <c r="J8" s="46"/>
      <c r="K8" s="46"/>
      <c r="L8" s="46"/>
      <c r="M8" s="46"/>
      <c r="N8" s="46"/>
      <c r="O8" s="46"/>
      <c r="P8" s="46"/>
      <c r="Q8" s="46"/>
      <c r="R8" s="46"/>
      <c r="S8" s="46"/>
      <c r="T8" s="46"/>
      <c r="U8" s="46"/>
      <c r="V8" s="46"/>
      <c r="W8" s="46"/>
      <c r="X8" s="46"/>
      <c r="Y8" s="46"/>
      <c r="Z8" s="46"/>
      <c r="AA8" s="46"/>
      <c r="AB8" s="46"/>
      <c r="AC8" s="46"/>
      <c r="AD8" s="46"/>
      <c r="AE8" s="46"/>
      <c r="AF8" s="46"/>
    </row>
    <row r="9" spans="1:32">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row>
    <row r="10" spans="1:32" ht="15.5">
      <c r="A10" s="128" t="s">
        <v>1434</v>
      </c>
      <c r="B10" s="129" t="s">
        <v>1435</v>
      </c>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row>
    <row r="11" spans="1:32">
      <c r="A11" s="125"/>
      <c r="B11" s="126" t="s">
        <v>1238</v>
      </c>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row>
    <row r="12" spans="1:32">
      <c r="A12" s="125"/>
      <c r="B12" s="126" t="s">
        <v>1239</v>
      </c>
      <c r="C12" s="130" t="s">
        <v>1239</v>
      </c>
      <c r="D12" s="130" t="s">
        <v>1239</v>
      </c>
      <c r="E12" s="130" t="s">
        <v>1239</v>
      </c>
      <c r="F12" s="130" t="s">
        <v>1239</v>
      </c>
      <c r="G12" s="130" t="s">
        <v>1239</v>
      </c>
      <c r="H12" s="130" t="s">
        <v>1239</v>
      </c>
      <c r="I12" s="130" t="s">
        <v>1239</v>
      </c>
      <c r="J12" s="130" t="s">
        <v>1239</v>
      </c>
      <c r="K12" s="130" t="s">
        <v>1239</v>
      </c>
      <c r="L12" s="130" t="s">
        <v>1239</v>
      </c>
      <c r="M12" s="130" t="s">
        <v>1239</v>
      </c>
      <c r="N12" s="130" t="s">
        <v>1239</v>
      </c>
      <c r="O12" s="130" t="s">
        <v>1239</v>
      </c>
      <c r="P12" s="130" t="s">
        <v>1239</v>
      </c>
      <c r="Q12" s="130" t="s">
        <v>1239</v>
      </c>
      <c r="R12" s="130" t="s">
        <v>1239</v>
      </c>
      <c r="S12" s="130" t="s">
        <v>1239</v>
      </c>
      <c r="T12" s="130" t="s">
        <v>1239</v>
      </c>
      <c r="U12" s="130" t="s">
        <v>1239</v>
      </c>
      <c r="V12" s="130" t="s">
        <v>1239</v>
      </c>
      <c r="W12" s="130" t="s">
        <v>1239</v>
      </c>
      <c r="X12" s="130" t="s">
        <v>1239</v>
      </c>
      <c r="Y12" s="130" t="s">
        <v>1239</v>
      </c>
      <c r="Z12" s="130" t="s">
        <v>1239</v>
      </c>
      <c r="AA12" s="130" t="s">
        <v>1239</v>
      </c>
      <c r="AB12" s="130" t="s">
        <v>1239</v>
      </c>
      <c r="AC12" s="130" t="s">
        <v>1239</v>
      </c>
      <c r="AD12" s="130" t="s">
        <v>1239</v>
      </c>
      <c r="AE12" s="130" t="s">
        <v>1239</v>
      </c>
      <c r="AF12" s="145" t="s">
        <v>1240</v>
      </c>
    </row>
    <row r="13" spans="1:32" ht="15" thickBot="1">
      <c r="A13" s="125"/>
      <c r="B13" s="127" t="s">
        <v>1241</v>
      </c>
      <c r="C13" s="127">
        <v>2012</v>
      </c>
      <c r="D13" s="127">
        <v>2013</v>
      </c>
      <c r="E13" s="127">
        <v>2014</v>
      </c>
      <c r="F13" s="127">
        <v>2015</v>
      </c>
      <c r="G13" s="127">
        <v>2016</v>
      </c>
      <c r="H13" s="127">
        <v>2017</v>
      </c>
      <c r="I13" s="127">
        <v>2018</v>
      </c>
      <c r="J13" s="127">
        <v>2019</v>
      </c>
      <c r="K13" s="127">
        <v>2020</v>
      </c>
      <c r="L13" s="127">
        <v>2021</v>
      </c>
      <c r="M13" s="127">
        <v>2022</v>
      </c>
      <c r="N13" s="127">
        <v>2023</v>
      </c>
      <c r="O13" s="127">
        <v>2024</v>
      </c>
      <c r="P13" s="127">
        <v>2025</v>
      </c>
      <c r="Q13" s="127">
        <v>2026</v>
      </c>
      <c r="R13" s="127">
        <v>2027</v>
      </c>
      <c r="S13" s="127">
        <v>2028</v>
      </c>
      <c r="T13" s="127">
        <v>2029</v>
      </c>
      <c r="U13" s="127">
        <v>2030</v>
      </c>
      <c r="V13" s="127">
        <v>2031</v>
      </c>
      <c r="W13" s="127">
        <v>2032</v>
      </c>
      <c r="X13" s="127">
        <v>2033</v>
      </c>
      <c r="Y13" s="127">
        <v>2034</v>
      </c>
      <c r="Z13" s="127">
        <v>2035</v>
      </c>
      <c r="AA13" s="127">
        <v>2036</v>
      </c>
      <c r="AB13" s="127">
        <v>2037</v>
      </c>
      <c r="AC13" s="127">
        <v>2038</v>
      </c>
      <c r="AD13" s="127">
        <v>2039</v>
      </c>
      <c r="AE13" s="127">
        <v>2040</v>
      </c>
      <c r="AF13" s="127">
        <v>2040</v>
      </c>
    </row>
    <row r="14" spans="1:32" ht="15" thickTop="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row>
    <row r="15" spans="1:32">
      <c r="A15" s="125"/>
      <c r="B15" s="131" t="s">
        <v>1242</v>
      </c>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row>
    <row r="16" spans="1:32">
      <c r="A16" s="117"/>
      <c r="B16" s="119"/>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row>
    <row r="17" spans="1:32">
      <c r="A17" s="125"/>
      <c r="B17" s="131" t="s">
        <v>1436</v>
      </c>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row>
    <row r="18" spans="1:32">
      <c r="A18" s="128" t="s">
        <v>1437</v>
      </c>
      <c r="B18" s="132" t="s">
        <v>1438</v>
      </c>
      <c r="C18" s="137">
        <v>80.769424000000001</v>
      </c>
      <c r="D18" s="137">
        <v>81.382210000000001</v>
      </c>
      <c r="E18" s="137">
        <v>81.878769000000005</v>
      </c>
      <c r="F18" s="137">
        <v>82.458572000000004</v>
      </c>
      <c r="G18" s="137">
        <v>83.161392000000006</v>
      </c>
      <c r="H18" s="137">
        <v>83.957747999999995</v>
      </c>
      <c r="I18" s="137">
        <v>84.888122999999993</v>
      </c>
      <c r="J18" s="137">
        <v>85.887611000000007</v>
      </c>
      <c r="K18" s="137">
        <v>86.938156000000006</v>
      </c>
      <c r="L18" s="137">
        <v>87.989090000000004</v>
      </c>
      <c r="M18" s="137">
        <v>89.046463000000003</v>
      </c>
      <c r="N18" s="137">
        <v>90.089622000000006</v>
      </c>
      <c r="O18" s="137">
        <v>91.087128000000007</v>
      </c>
      <c r="P18" s="137">
        <v>92.036552</v>
      </c>
      <c r="Q18" s="137">
        <v>92.963142000000005</v>
      </c>
      <c r="R18" s="137">
        <v>93.857429999999994</v>
      </c>
      <c r="S18" s="137">
        <v>94.718001999999998</v>
      </c>
      <c r="T18" s="137">
        <v>95.552406000000005</v>
      </c>
      <c r="U18" s="137">
        <v>96.380493000000001</v>
      </c>
      <c r="V18" s="137">
        <v>97.204680999999994</v>
      </c>
      <c r="W18" s="137">
        <v>98.047545999999997</v>
      </c>
      <c r="X18" s="137">
        <v>98.954025000000001</v>
      </c>
      <c r="Y18" s="137">
        <v>99.912368999999998</v>
      </c>
      <c r="Z18" s="137">
        <v>100.92010500000001</v>
      </c>
      <c r="AA18" s="137">
        <v>101.996613</v>
      </c>
      <c r="AB18" s="137">
        <v>103.15005499999999</v>
      </c>
      <c r="AC18" s="137">
        <v>104.323296</v>
      </c>
      <c r="AD18" s="137">
        <v>105.496971</v>
      </c>
      <c r="AE18" s="137">
        <v>106.64885700000001</v>
      </c>
      <c r="AF18" s="134">
        <v>1.0064999999999999E-2</v>
      </c>
    </row>
    <row r="19" spans="1:32">
      <c r="A19" s="128" t="s">
        <v>1439</v>
      </c>
      <c r="B19" s="132" t="s">
        <v>1440</v>
      </c>
      <c r="C19" s="137">
        <v>1.5552140000000001</v>
      </c>
      <c r="D19" s="137">
        <v>1.4511369999999999</v>
      </c>
      <c r="E19" s="137">
        <v>1.546441</v>
      </c>
      <c r="F19" s="137">
        <v>1.681352</v>
      </c>
      <c r="G19" s="137">
        <v>1.786786</v>
      </c>
      <c r="H19" s="137">
        <v>1.93268</v>
      </c>
      <c r="I19" s="137">
        <v>2.0137459999999998</v>
      </c>
      <c r="J19" s="137">
        <v>2.076829</v>
      </c>
      <c r="K19" s="137">
        <v>2.0893489999999999</v>
      </c>
      <c r="L19" s="137">
        <v>2.108047</v>
      </c>
      <c r="M19" s="137">
        <v>2.1061800000000002</v>
      </c>
      <c r="N19" s="137">
        <v>2.0729600000000001</v>
      </c>
      <c r="O19" s="137">
        <v>2.037388</v>
      </c>
      <c r="P19" s="137">
        <v>2.0270790000000001</v>
      </c>
      <c r="Q19" s="137">
        <v>2.0073240000000001</v>
      </c>
      <c r="R19" s="137">
        <v>1.9861489999999999</v>
      </c>
      <c r="S19" s="137">
        <v>1.9725109999999999</v>
      </c>
      <c r="T19" s="137">
        <v>1.9786710000000001</v>
      </c>
      <c r="U19" s="137">
        <v>1.9872019999999999</v>
      </c>
      <c r="V19" s="137">
        <v>2.0182959999999999</v>
      </c>
      <c r="W19" s="137">
        <v>2.0942789999999998</v>
      </c>
      <c r="X19" s="137">
        <v>2.1585589999999999</v>
      </c>
      <c r="Y19" s="137">
        <v>2.2203580000000001</v>
      </c>
      <c r="Z19" s="137">
        <v>2.3016359999999998</v>
      </c>
      <c r="AA19" s="137">
        <v>2.3911880000000001</v>
      </c>
      <c r="AB19" s="137">
        <v>2.4237299999999999</v>
      </c>
      <c r="AC19" s="137">
        <v>2.437068</v>
      </c>
      <c r="AD19" s="137">
        <v>2.428331</v>
      </c>
      <c r="AE19" s="137">
        <v>2.4082140000000001</v>
      </c>
      <c r="AF19" s="134">
        <v>1.8938E-2</v>
      </c>
    </row>
    <row r="20" spans="1:32">
      <c r="A20" s="128" t="s">
        <v>1441</v>
      </c>
      <c r="B20" s="131" t="s">
        <v>1251</v>
      </c>
      <c r="C20" s="141">
        <v>82.324637999999993</v>
      </c>
      <c r="D20" s="141">
        <v>82.833343999999997</v>
      </c>
      <c r="E20" s="141">
        <v>83.425208999999995</v>
      </c>
      <c r="F20" s="141">
        <v>84.139922999999996</v>
      </c>
      <c r="G20" s="141">
        <v>84.948181000000005</v>
      </c>
      <c r="H20" s="141">
        <v>85.890427000000003</v>
      </c>
      <c r="I20" s="141">
        <v>86.901871</v>
      </c>
      <c r="J20" s="141">
        <v>87.964438999999999</v>
      </c>
      <c r="K20" s="141">
        <v>89.027503999999993</v>
      </c>
      <c r="L20" s="141">
        <v>90.097137000000004</v>
      </c>
      <c r="M20" s="141">
        <v>91.152641000000003</v>
      </c>
      <c r="N20" s="141">
        <v>92.162582</v>
      </c>
      <c r="O20" s="141">
        <v>93.124519000000006</v>
      </c>
      <c r="P20" s="141">
        <v>94.063629000000006</v>
      </c>
      <c r="Q20" s="141">
        <v>94.970466999999999</v>
      </c>
      <c r="R20" s="141">
        <v>95.843575000000001</v>
      </c>
      <c r="S20" s="141">
        <v>96.690513999999993</v>
      </c>
      <c r="T20" s="141">
        <v>97.531075000000001</v>
      </c>
      <c r="U20" s="141">
        <v>98.367690999999994</v>
      </c>
      <c r="V20" s="141">
        <v>99.222977</v>
      </c>
      <c r="W20" s="141">
        <v>100.141823</v>
      </c>
      <c r="X20" s="141">
        <v>101.112587</v>
      </c>
      <c r="Y20" s="141">
        <v>102.132729</v>
      </c>
      <c r="Z20" s="141">
        <v>103.22174099999999</v>
      </c>
      <c r="AA20" s="141">
        <v>104.38780199999999</v>
      </c>
      <c r="AB20" s="141">
        <v>105.573784</v>
      </c>
      <c r="AC20" s="141">
        <v>106.760361</v>
      </c>
      <c r="AD20" s="141">
        <v>107.925301</v>
      </c>
      <c r="AE20" s="141">
        <v>109.057068</v>
      </c>
      <c r="AF20" s="136">
        <v>1.0239E-2</v>
      </c>
    </row>
    <row r="21" spans="1:32">
      <c r="A21" s="118"/>
      <c r="B21" s="120"/>
      <c r="C21" s="121"/>
      <c r="D21" s="121"/>
      <c r="E21" s="121"/>
      <c r="F21" s="121"/>
      <c r="G21" s="121"/>
      <c r="H21" s="121"/>
      <c r="I21" s="121"/>
      <c r="J21" s="121"/>
      <c r="K21" s="121"/>
      <c r="L21" s="121"/>
      <c r="M21" s="121"/>
      <c r="N21" s="121"/>
      <c r="O21" s="121"/>
      <c r="P21" s="121"/>
      <c r="Q21" s="121"/>
      <c r="R21" s="121"/>
      <c r="S21" s="121"/>
      <c r="T21" s="121"/>
      <c r="U21" s="121"/>
      <c r="V21" s="121"/>
      <c r="W21" s="121"/>
      <c r="X21" s="121"/>
      <c r="Y21" s="121"/>
      <c r="Z21" s="121"/>
      <c r="AA21" s="121"/>
      <c r="AB21" s="121"/>
      <c r="AC21" s="121"/>
      <c r="AD21" s="121"/>
      <c r="AE21" s="121"/>
      <c r="AF21" s="122"/>
    </row>
    <row r="22" spans="1:32">
      <c r="A22" s="125"/>
      <c r="B22" s="131" t="s">
        <v>1442</v>
      </c>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row>
    <row r="23" spans="1:32">
      <c r="A23" s="125"/>
      <c r="B23" s="131" t="s">
        <v>1260</v>
      </c>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row>
    <row r="24" spans="1:32">
      <c r="A24" s="128" t="s">
        <v>1443</v>
      </c>
      <c r="B24" s="132" t="s">
        <v>1444</v>
      </c>
      <c r="C24" s="137">
        <v>99.843140000000005</v>
      </c>
      <c r="D24" s="137">
        <v>104.882233</v>
      </c>
      <c r="E24" s="137">
        <v>107.208664</v>
      </c>
      <c r="F24" s="137">
        <v>104.24630000000001</v>
      </c>
      <c r="G24" s="137">
        <v>103.32976499999999</v>
      </c>
      <c r="H24" s="137">
        <v>102.659897</v>
      </c>
      <c r="I24" s="137">
        <v>102.04884300000001</v>
      </c>
      <c r="J24" s="137">
        <v>101.182648</v>
      </c>
      <c r="K24" s="137">
        <v>100.018196</v>
      </c>
      <c r="L24" s="137">
        <v>98.881782999999999</v>
      </c>
      <c r="M24" s="137">
        <v>98.004729999999995</v>
      </c>
      <c r="N24" s="137">
        <v>97.317322000000004</v>
      </c>
      <c r="O24" s="137">
        <v>96.798598999999996</v>
      </c>
      <c r="P24" s="137">
        <v>96.316383000000002</v>
      </c>
      <c r="Q24" s="137">
        <v>95.904610000000005</v>
      </c>
      <c r="R24" s="137">
        <v>95.635422000000005</v>
      </c>
      <c r="S24" s="137">
        <v>95.530013999999994</v>
      </c>
      <c r="T24" s="137">
        <v>95.503165999999993</v>
      </c>
      <c r="U24" s="137">
        <v>95.404769999999999</v>
      </c>
      <c r="V24" s="137">
        <v>95.227683999999996</v>
      </c>
      <c r="W24" s="137">
        <v>94.975052000000005</v>
      </c>
      <c r="X24" s="137">
        <v>94.712035999999998</v>
      </c>
      <c r="Y24" s="137">
        <v>94.444777999999999</v>
      </c>
      <c r="Z24" s="137">
        <v>94.216705000000005</v>
      </c>
      <c r="AA24" s="137">
        <v>93.997649999999993</v>
      </c>
      <c r="AB24" s="137">
        <v>93.778000000000006</v>
      </c>
      <c r="AC24" s="137">
        <v>93.513794000000004</v>
      </c>
      <c r="AD24" s="137">
        <v>93.175147999999993</v>
      </c>
      <c r="AE24" s="137">
        <v>92.790436</v>
      </c>
      <c r="AF24" s="134">
        <v>-4.5269999999999998E-3</v>
      </c>
    </row>
    <row r="25" spans="1:32">
      <c r="A25" s="128" t="s">
        <v>1445</v>
      </c>
      <c r="B25" s="132" t="s">
        <v>1446</v>
      </c>
      <c r="C25" s="137">
        <v>112.292625</v>
      </c>
      <c r="D25" s="137">
        <v>113.678467</v>
      </c>
      <c r="E25" s="137">
        <v>114.16952499999999</v>
      </c>
      <c r="F25" s="137">
        <v>112.935455</v>
      </c>
      <c r="G25" s="137">
        <v>111.898392</v>
      </c>
      <c r="H25" s="137">
        <v>109.920883</v>
      </c>
      <c r="I25" s="137">
        <v>109.10657500000001</v>
      </c>
      <c r="J25" s="137">
        <v>109.075569</v>
      </c>
      <c r="K25" s="137">
        <v>108.718048</v>
      </c>
      <c r="L25" s="137">
        <v>107.77209499999999</v>
      </c>
      <c r="M25" s="137">
        <v>106.86647000000001</v>
      </c>
      <c r="N25" s="137">
        <v>106.259979</v>
      </c>
      <c r="O25" s="137">
        <v>105.7967</v>
      </c>
      <c r="P25" s="137">
        <v>105.069641</v>
      </c>
      <c r="Q25" s="137">
        <v>104.576424</v>
      </c>
      <c r="R25" s="137">
        <v>104.156853</v>
      </c>
      <c r="S25" s="137">
        <v>103.676636</v>
      </c>
      <c r="T25" s="137">
        <v>103.362762</v>
      </c>
      <c r="U25" s="137">
        <v>103.01709700000001</v>
      </c>
      <c r="V25" s="137">
        <v>102.60028800000001</v>
      </c>
      <c r="W25" s="137">
        <v>102.270203</v>
      </c>
      <c r="X25" s="137">
        <v>101.887924</v>
      </c>
      <c r="Y25" s="137">
        <v>101.484512</v>
      </c>
      <c r="Z25" s="137">
        <v>101.056084</v>
      </c>
      <c r="AA25" s="137">
        <v>100.670807</v>
      </c>
      <c r="AB25" s="137">
        <v>100.314285</v>
      </c>
      <c r="AC25" s="137">
        <v>99.977699000000001</v>
      </c>
      <c r="AD25" s="137">
        <v>99.542373999999995</v>
      </c>
      <c r="AE25" s="137">
        <v>99.035979999999995</v>
      </c>
      <c r="AF25" s="134">
        <v>-5.0939999999999996E-3</v>
      </c>
    </row>
    <row r="26" spans="1:32">
      <c r="A26" s="128" t="s">
        <v>1447</v>
      </c>
      <c r="B26" s="132" t="s">
        <v>1448</v>
      </c>
      <c r="C26" s="137">
        <v>212.135773</v>
      </c>
      <c r="D26" s="137">
        <v>218.560699</v>
      </c>
      <c r="E26" s="137">
        <v>221.37818899999999</v>
      </c>
      <c r="F26" s="137">
        <v>217.18176299999999</v>
      </c>
      <c r="G26" s="137">
        <v>215.228149</v>
      </c>
      <c r="H26" s="137">
        <v>212.58078</v>
      </c>
      <c r="I26" s="137">
        <v>211.15542600000001</v>
      </c>
      <c r="J26" s="137">
        <v>210.25820899999999</v>
      </c>
      <c r="K26" s="137">
        <v>208.73623699999999</v>
      </c>
      <c r="L26" s="137">
        <v>206.65387000000001</v>
      </c>
      <c r="M26" s="137">
        <v>204.87120100000001</v>
      </c>
      <c r="N26" s="137">
        <v>203.57730100000001</v>
      </c>
      <c r="O26" s="137">
        <v>202.59530599999999</v>
      </c>
      <c r="P26" s="137">
        <v>201.38601700000001</v>
      </c>
      <c r="Q26" s="137">
        <v>200.481033</v>
      </c>
      <c r="R26" s="137">
        <v>199.79226700000001</v>
      </c>
      <c r="S26" s="137">
        <v>199.20665</v>
      </c>
      <c r="T26" s="137">
        <v>198.865936</v>
      </c>
      <c r="U26" s="137">
        <v>198.421875</v>
      </c>
      <c r="V26" s="137">
        <v>197.82797199999999</v>
      </c>
      <c r="W26" s="137">
        <v>197.24525499999999</v>
      </c>
      <c r="X26" s="137">
        <v>196.59996000000001</v>
      </c>
      <c r="Y26" s="137">
        <v>195.92929100000001</v>
      </c>
      <c r="Z26" s="137">
        <v>195.272797</v>
      </c>
      <c r="AA26" s="137">
        <v>194.66845699999999</v>
      </c>
      <c r="AB26" s="137">
        <v>194.092285</v>
      </c>
      <c r="AC26" s="137">
        <v>193.49148600000001</v>
      </c>
      <c r="AD26" s="137">
        <v>192.71752900000001</v>
      </c>
      <c r="AE26" s="137">
        <v>191.82641599999999</v>
      </c>
      <c r="AF26" s="134">
        <v>-4.8209999999999998E-3</v>
      </c>
    </row>
    <row r="27" spans="1:32">
      <c r="A27" s="118"/>
      <c r="B27" s="120"/>
      <c r="C27" s="121"/>
      <c r="D27" s="121"/>
      <c r="E27" s="121"/>
      <c r="F27" s="121"/>
      <c r="G27" s="121"/>
      <c r="H27" s="121"/>
      <c r="I27" s="121"/>
      <c r="J27" s="121"/>
      <c r="K27" s="121"/>
      <c r="L27" s="121"/>
      <c r="M27" s="121"/>
      <c r="N27" s="121"/>
      <c r="O27" s="121"/>
      <c r="P27" s="121"/>
      <c r="Q27" s="121"/>
      <c r="R27" s="121"/>
      <c r="S27" s="121"/>
      <c r="T27" s="121"/>
      <c r="U27" s="121"/>
      <c r="V27" s="121"/>
      <c r="W27" s="121"/>
      <c r="X27" s="121"/>
      <c r="Y27" s="121"/>
      <c r="Z27" s="121"/>
      <c r="AA27" s="121"/>
      <c r="AB27" s="121"/>
      <c r="AC27" s="121"/>
      <c r="AD27" s="121"/>
      <c r="AE27" s="121"/>
      <c r="AF27" s="122"/>
    </row>
    <row r="28" spans="1:32">
      <c r="A28" s="125"/>
      <c r="B28" s="131" t="s">
        <v>1263</v>
      </c>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row>
    <row r="29" spans="1:3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row>
    <row r="30" spans="1:32">
      <c r="A30" s="125"/>
      <c r="B30" s="131" t="s">
        <v>1264</v>
      </c>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row>
    <row r="31" spans="1:32">
      <c r="A31" s="128" t="s">
        <v>1449</v>
      </c>
      <c r="B31" s="132" t="s">
        <v>1450</v>
      </c>
      <c r="C31" s="133">
        <v>0.13614200000000001</v>
      </c>
      <c r="D31" s="133">
        <v>0.161854</v>
      </c>
      <c r="E31" s="133">
        <v>0.16802900000000001</v>
      </c>
      <c r="F31" s="133">
        <v>0.150479</v>
      </c>
      <c r="G31" s="133">
        <v>0.146034</v>
      </c>
      <c r="H31" s="133">
        <v>0.14376900000000001</v>
      </c>
      <c r="I31" s="133">
        <v>0.14185800000000001</v>
      </c>
      <c r="J31" s="133">
        <v>0.13995299999999999</v>
      </c>
      <c r="K31" s="133">
        <v>0.137877</v>
      </c>
      <c r="L31" s="133">
        <v>0.13563800000000001</v>
      </c>
      <c r="M31" s="133">
        <v>0.13364899999999999</v>
      </c>
      <c r="N31" s="133">
        <v>0.13183</v>
      </c>
      <c r="O31" s="133">
        <v>0.130185</v>
      </c>
      <c r="P31" s="133">
        <v>0.12842300000000001</v>
      </c>
      <c r="Q31" s="133">
        <v>0.126752</v>
      </c>
      <c r="R31" s="133">
        <v>0.125108</v>
      </c>
      <c r="S31" s="133">
        <v>0.123455</v>
      </c>
      <c r="T31" s="133">
        <v>0.12192799999999999</v>
      </c>
      <c r="U31" s="133">
        <v>0.120406</v>
      </c>
      <c r="V31" s="133">
        <v>0.118977</v>
      </c>
      <c r="W31" s="133">
        <v>0.117546</v>
      </c>
      <c r="X31" s="133">
        <v>0.116135</v>
      </c>
      <c r="Y31" s="133">
        <v>0.11477800000000001</v>
      </c>
      <c r="Z31" s="133">
        <v>0.113508</v>
      </c>
      <c r="AA31" s="133">
        <v>0.112402</v>
      </c>
      <c r="AB31" s="133">
        <v>0.11132300000000001</v>
      </c>
      <c r="AC31" s="133">
        <v>0.110161</v>
      </c>
      <c r="AD31" s="133">
        <v>0.10896400000000001</v>
      </c>
      <c r="AE31" s="133">
        <v>0.107761</v>
      </c>
      <c r="AF31" s="134">
        <v>-1.4952999999999999E-2</v>
      </c>
    </row>
    <row r="32" spans="1:32">
      <c r="A32" s="128" t="s">
        <v>1451</v>
      </c>
      <c r="B32" s="132" t="s">
        <v>1452</v>
      </c>
      <c r="C32" s="133">
        <v>0.57185799999999998</v>
      </c>
      <c r="D32" s="133">
        <v>0.490873</v>
      </c>
      <c r="E32" s="133">
        <v>0.47858400000000001</v>
      </c>
      <c r="F32" s="133">
        <v>0.50406499999999999</v>
      </c>
      <c r="G32" s="133">
        <v>0.52560700000000005</v>
      </c>
      <c r="H32" s="133">
        <v>0.52562900000000001</v>
      </c>
      <c r="I32" s="133">
        <v>0.52763099999999996</v>
      </c>
      <c r="J32" s="133">
        <v>0.52984100000000001</v>
      </c>
      <c r="K32" s="133">
        <v>0.53052200000000005</v>
      </c>
      <c r="L32" s="133">
        <v>0.53017000000000003</v>
      </c>
      <c r="M32" s="133">
        <v>0.53029499999999996</v>
      </c>
      <c r="N32" s="133">
        <v>0.53048399999999996</v>
      </c>
      <c r="O32" s="133">
        <v>0.53134999999999999</v>
      </c>
      <c r="P32" s="133">
        <v>0.53210100000000005</v>
      </c>
      <c r="Q32" s="133">
        <v>0.533003</v>
      </c>
      <c r="R32" s="133">
        <v>0.53351400000000004</v>
      </c>
      <c r="S32" s="133">
        <v>0.53430500000000003</v>
      </c>
      <c r="T32" s="133">
        <v>0.53588800000000003</v>
      </c>
      <c r="U32" s="133">
        <v>0.53776199999999996</v>
      </c>
      <c r="V32" s="133">
        <v>0.53944400000000003</v>
      </c>
      <c r="W32" s="133">
        <v>0.540968</v>
      </c>
      <c r="X32" s="133">
        <v>0.542265</v>
      </c>
      <c r="Y32" s="133">
        <v>0.543852</v>
      </c>
      <c r="Z32" s="133">
        <v>0.54585300000000003</v>
      </c>
      <c r="AA32" s="133">
        <v>0.54870799999999997</v>
      </c>
      <c r="AB32" s="133">
        <v>0.55159899999999995</v>
      </c>
      <c r="AC32" s="133">
        <v>0.55414600000000003</v>
      </c>
      <c r="AD32" s="133">
        <v>0.55614399999999997</v>
      </c>
      <c r="AE32" s="133">
        <v>0.55781999999999998</v>
      </c>
      <c r="AF32" s="134">
        <v>4.7460000000000002E-3</v>
      </c>
    </row>
    <row r="33" spans="1:32">
      <c r="A33" s="128" t="s">
        <v>1453</v>
      </c>
      <c r="B33" s="132" t="s">
        <v>1454</v>
      </c>
      <c r="C33" s="133">
        <v>9.1907000000000003E-2</v>
      </c>
      <c r="D33" s="133">
        <v>9.1649999999999995E-2</v>
      </c>
      <c r="E33" s="133">
        <v>9.0854000000000004E-2</v>
      </c>
      <c r="F33" s="133">
        <v>9.0232000000000007E-2</v>
      </c>
      <c r="G33" s="133">
        <v>8.9527999999999996E-2</v>
      </c>
      <c r="H33" s="133">
        <v>8.9320999999999998E-2</v>
      </c>
      <c r="I33" s="133">
        <v>8.9303999999999994E-2</v>
      </c>
      <c r="J33" s="133">
        <v>8.9236999999999997E-2</v>
      </c>
      <c r="K33" s="133">
        <v>8.8693999999999995E-2</v>
      </c>
      <c r="L33" s="133">
        <v>8.8011000000000006E-2</v>
      </c>
      <c r="M33" s="133">
        <v>8.7415999999999994E-2</v>
      </c>
      <c r="N33" s="133">
        <v>8.6882000000000001E-2</v>
      </c>
      <c r="O33" s="133">
        <v>8.6451E-2</v>
      </c>
      <c r="P33" s="133">
        <v>8.5953000000000002E-2</v>
      </c>
      <c r="Q33" s="133">
        <v>8.5470000000000004E-2</v>
      </c>
      <c r="R33" s="133">
        <v>8.4989999999999996E-2</v>
      </c>
      <c r="S33" s="133">
        <v>8.4538000000000002E-2</v>
      </c>
      <c r="T33" s="133">
        <v>8.4171999999999997E-2</v>
      </c>
      <c r="U33" s="133">
        <v>8.3561999999999997E-2</v>
      </c>
      <c r="V33" s="133">
        <v>8.294E-2</v>
      </c>
      <c r="W33" s="133">
        <v>8.2285999999999998E-2</v>
      </c>
      <c r="X33" s="133">
        <v>8.1612000000000004E-2</v>
      </c>
      <c r="Y33" s="133">
        <v>8.0944000000000002E-2</v>
      </c>
      <c r="Z33" s="133">
        <v>8.0327999999999997E-2</v>
      </c>
      <c r="AA33" s="133">
        <v>7.9807000000000003E-2</v>
      </c>
      <c r="AB33" s="133">
        <v>7.9267000000000004E-2</v>
      </c>
      <c r="AC33" s="133">
        <v>7.8636999999999999E-2</v>
      </c>
      <c r="AD33" s="133">
        <v>7.7933000000000002E-2</v>
      </c>
      <c r="AE33" s="133">
        <v>7.7169000000000001E-2</v>
      </c>
      <c r="AF33" s="134">
        <v>-6.3499999999999997E-3</v>
      </c>
    </row>
    <row r="34" spans="1:32">
      <c r="A34" s="128" t="s">
        <v>1455</v>
      </c>
      <c r="B34" s="132" t="s">
        <v>1456</v>
      </c>
      <c r="C34" s="133">
        <v>0.51041400000000003</v>
      </c>
      <c r="D34" s="133">
        <v>0.51510599999999995</v>
      </c>
      <c r="E34" s="133">
        <v>0.51821200000000001</v>
      </c>
      <c r="F34" s="133">
        <v>0.52195400000000003</v>
      </c>
      <c r="G34" s="133">
        <v>0.52466699999999999</v>
      </c>
      <c r="H34" s="133">
        <v>0.52851599999999999</v>
      </c>
      <c r="I34" s="133">
        <v>0.53387600000000002</v>
      </c>
      <c r="J34" s="133">
        <v>0.53919600000000001</v>
      </c>
      <c r="K34" s="133">
        <v>0.54123900000000003</v>
      </c>
      <c r="L34" s="133">
        <v>0.54240100000000002</v>
      </c>
      <c r="M34" s="133">
        <v>0.54419899999999999</v>
      </c>
      <c r="N34" s="133">
        <v>0.54635299999999998</v>
      </c>
      <c r="O34" s="133">
        <v>0.54917300000000002</v>
      </c>
      <c r="P34" s="133">
        <v>0.55133799999999999</v>
      </c>
      <c r="Q34" s="133">
        <v>0.55362100000000003</v>
      </c>
      <c r="R34" s="133">
        <v>0.55580099999999999</v>
      </c>
      <c r="S34" s="133">
        <v>0.55802799999999997</v>
      </c>
      <c r="T34" s="133">
        <v>0.56088899999999997</v>
      </c>
      <c r="U34" s="133">
        <v>0.56213000000000002</v>
      </c>
      <c r="V34" s="133">
        <v>0.563527</v>
      </c>
      <c r="W34" s="133">
        <v>0.56478300000000004</v>
      </c>
      <c r="X34" s="133">
        <v>0.56596800000000003</v>
      </c>
      <c r="Y34" s="133">
        <v>0.56744799999999995</v>
      </c>
      <c r="Z34" s="133">
        <v>0.56938999999999995</v>
      </c>
      <c r="AA34" s="133">
        <v>0.57204500000000003</v>
      </c>
      <c r="AB34" s="133">
        <v>0.57486800000000005</v>
      </c>
      <c r="AC34" s="133">
        <v>0.57734700000000005</v>
      </c>
      <c r="AD34" s="133">
        <v>0.57944399999999996</v>
      </c>
      <c r="AE34" s="133">
        <v>0.57921999999999996</v>
      </c>
      <c r="AF34" s="134">
        <v>4.3540000000000002E-3</v>
      </c>
    </row>
    <row r="35" spans="1:32">
      <c r="A35" s="128" t="s">
        <v>1457</v>
      </c>
      <c r="B35" s="132" t="s">
        <v>1274</v>
      </c>
      <c r="C35" s="133">
        <v>2.3241000000000001E-2</v>
      </c>
      <c r="D35" s="133">
        <v>2.3195E-2</v>
      </c>
      <c r="E35" s="133">
        <v>2.3033000000000001E-2</v>
      </c>
      <c r="F35" s="133">
        <v>2.2914E-2</v>
      </c>
      <c r="G35" s="133">
        <v>2.2796E-2</v>
      </c>
      <c r="H35" s="133">
        <v>2.273E-2</v>
      </c>
      <c r="I35" s="133">
        <v>2.2707000000000001E-2</v>
      </c>
      <c r="J35" s="133">
        <v>2.2678E-2</v>
      </c>
      <c r="K35" s="133">
        <v>2.2596000000000002E-2</v>
      </c>
      <c r="L35" s="133">
        <v>2.248E-2</v>
      </c>
      <c r="M35" s="133">
        <v>2.2379E-2</v>
      </c>
      <c r="N35" s="133">
        <v>2.2290999999999998E-2</v>
      </c>
      <c r="O35" s="133">
        <v>2.2232999999999999E-2</v>
      </c>
      <c r="P35" s="133">
        <v>2.2162999999999999E-2</v>
      </c>
      <c r="Q35" s="133">
        <v>2.2105E-2</v>
      </c>
      <c r="R35" s="133">
        <v>2.205E-2</v>
      </c>
      <c r="S35" s="133">
        <v>2.2002000000000001E-2</v>
      </c>
      <c r="T35" s="133">
        <v>2.1975000000000001E-2</v>
      </c>
      <c r="U35" s="133">
        <v>2.1946E-2</v>
      </c>
      <c r="V35" s="133">
        <v>2.1912000000000001E-2</v>
      </c>
      <c r="W35" s="133">
        <v>2.1859E-2</v>
      </c>
      <c r="X35" s="133">
        <v>2.1791000000000001E-2</v>
      </c>
      <c r="Y35" s="133">
        <v>2.1722999999999999E-2</v>
      </c>
      <c r="Z35" s="133">
        <v>2.1663000000000002E-2</v>
      </c>
      <c r="AA35" s="133">
        <v>2.1614999999999999E-2</v>
      </c>
      <c r="AB35" s="133">
        <v>2.1566999999999999E-2</v>
      </c>
      <c r="AC35" s="133">
        <v>2.1499999999999998E-2</v>
      </c>
      <c r="AD35" s="133">
        <v>2.1402999999999998E-2</v>
      </c>
      <c r="AE35" s="133">
        <v>2.1284999999999998E-2</v>
      </c>
      <c r="AF35" s="134">
        <v>-3.1770000000000001E-3</v>
      </c>
    </row>
    <row r="36" spans="1:32">
      <c r="A36" s="128" t="s">
        <v>1458</v>
      </c>
      <c r="B36" s="132" t="s">
        <v>1280</v>
      </c>
      <c r="C36" s="133">
        <v>0.92372399999999999</v>
      </c>
      <c r="D36" s="133">
        <v>0.90719700000000003</v>
      </c>
      <c r="E36" s="133">
        <v>0.89543899999999998</v>
      </c>
      <c r="F36" s="133">
        <v>0.88797499999999996</v>
      </c>
      <c r="G36" s="133">
        <v>0.88054699999999997</v>
      </c>
      <c r="H36" s="133">
        <v>0.87680000000000002</v>
      </c>
      <c r="I36" s="133">
        <v>0.87689899999999998</v>
      </c>
      <c r="J36" s="133">
        <v>0.87813399999999997</v>
      </c>
      <c r="K36" s="133">
        <v>0.87105200000000005</v>
      </c>
      <c r="L36" s="133">
        <v>0.86351999999999995</v>
      </c>
      <c r="M36" s="133">
        <v>0.85808600000000002</v>
      </c>
      <c r="N36" s="133">
        <v>0.85391899999999998</v>
      </c>
      <c r="O36" s="133">
        <v>0.85179000000000005</v>
      </c>
      <c r="P36" s="133">
        <v>0.84897400000000001</v>
      </c>
      <c r="Q36" s="133">
        <v>0.84664499999999998</v>
      </c>
      <c r="R36" s="133">
        <v>0.84465999999999997</v>
      </c>
      <c r="S36" s="133">
        <v>0.84306800000000004</v>
      </c>
      <c r="T36" s="133">
        <v>0.84285900000000002</v>
      </c>
      <c r="U36" s="133">
        <v>0.83529299999999995</v>
      </c>
      <c r="V36" s="133">
        <v>0.82902799999999999</v>
      </c>
      <c r="W36" s="133">
        <v>0.82340000000000002</v>
      </c>
      <c r="X36" s="133">
        <v>0.81836600000000004</v>
      </c>
      <c r="Y36" s="133">
        <v>0.81408599999999998</v>
      </c>
      <c r="Z36" s="133">
        <v>0.811195</v>
      </c>
      <c r="AA36" s="133">
        <v>0.80994500000000003</v>
      </c>
      <c r="AB36" s="133">
        <v>0.80916900000000003</v>
      </c>
      <c r="AC36" s="133">
        <v>0.80789100000000003</v>
      </c>
      <c r="AD36" s="133">
        <v>0.80582500000000001</v>
      </c>
      <c r="AE36" s="133">
        <v>0.80304600000000004</v>
      </c>
      <c r="AF36" s="134">
        <v>-4.5059999999999996E-3</v>
      </c>
    </row>
    <row r="37" spans="1:32">
      <c r="A37" s="128" t="s">
        <v>1459</v>
      </c>
      <c r="B37" s="132" t="s">
        <v>1272</v>
      </c>
      <c r="C37" s="133">
        <v>0.379664</v>
      </c>
      <c r="D37" s="133">
        <v>0.37307800000000002</v>
      </c>
      <c r="E37" s="133">
        <v>0.36713200000000001</v>
      </c>
      <c r="F37" s="133">
        <v>0.36266199999999998</v>
      </c>
      <c r="G37" s="133">
        <v>0.35913600000000001</v>
      </c>
      <c r="H37" s="133">
        <v>0.34987299999999999</v>
      </c>
      <c r="I37" s="133">
        <v>0.34219899999999998</v>
      </c>
      <c r="J37" s="133">
        <v>0.33556599999999998</v>
      </c>
      <c r="K37" s="133">
        <v>0.329573</v>
      </c>
      <c r="L37" s="133">
        <v>0.32421899999999998</v>
      </c>
      <c r="M37" s="133">
        <v>0.31968800000000003</v>
      </c>
      <c r="N37" s="133">
        <v>0.31585000000000002</v>
      </c>
      <c r="O37" s="133">
        <v>0.31277899999999997</v>
      </c>
      <c r="P37" s="133">
        <v>0.31023299999999998</v>
      </c>
      <c r="Q37" s="133">
        <v>0.30828299999999997</v>
      </c>
      <c r="R37" s="133">
        <v>0.30681399999999998</v>
      </c>
      <c r="S37" s="133">
        <v>0.30576199999999998</v>
      </c>
      <c r="T37" s="133">
        <v>0.305199</v>
      </c>
      <c r="U37" s="133">
        <v>0.304919</v>
      </c>
      <c r="V37" s="133">
        <v>0.30488599999999999</v>
      </c>
      <c r="W37" s="133">
        <v>0.30502499999999999</v>
      </c>
      <c r="X37" s="133">
        <v>0.30531199999999997</v>
      </c>
      <c r="Y37" s="133">
        <v>0.30580499999999999</v>
      </c>
      <c r="Z37" s="133">
        <v>0.30660100000000001</v>
      </c>
      <c r="AA37" s="133">
        <v>0.30776300000000001</v>
      </c>
      <c r="AB37" s="133">
        <v>0.30909900000000001</v>
      </c>
      <c r="AC37" s="133">
        <v>0.31043300000000001</v>
      </c>
      <c r="AD37" s="133">
        <v>0.31167400000000001</v>
      </c>
      <c r="AE37" s="133">
        <v>0.31278899999999998</v>
      </c>
      <c r="AF37" s="134">
        <v>-6.5069999999999998E-3</v>
      </c>
    </row>
    <row r="38" spans="1:32">
      <c r="A38" s="128" t="s">
        <v>1460</v>
      </c>
      <c r="B38" s="132" t="s">
        <v>1461</v>
      </c>
      <c r="C38" s="133">
        <v>0.115351</v>
      </c>
      <c r="D38" s="133">
        <v>0.106352</v>
      </c>
      <c r="E38" s="133">
        <v>9.8149E-2</v>
      </c>
      <c r="F38" s="133">
        <v>9.2146000000000006E-2</v>
      </c>
      <c r="G38" s="133">
        <v>8.6289000000000005E-2</v>
      </c>
      <c r="H38" s="133">
        <v>8.1006999999999996E-2</v>
      </c>
      <c r="I38" s="133">
        <v>7.6241000000000003E-2</v>
      </c>
      <c r="J38" s="133">
        <v>7.1766999999999997E-2</v>
      </c>
      <c r="K38" s="133">
        <v>6.7724999999999994E-2</v>
      </c>
      <c r="L38" s="133">
        <v>6.3932000000000003E-2</v>
      </c>
      <c r="M38" s="133">
        <v>6.0412E-2</v>
      </c>
      <c r="N38" s="133">
        <v>5.6952999999999997E-2</v>
      </c>
      <c r="O38" s="133">
        <v>5.3768000000000003E-2</v>
      </c>
      <c r="P38" s="133">
        <v>5.0851E-2</v>
      </c>
      <c r="Q38" s="133">
        <v>4.8025999999999999E-2</v>
      </c>
      <c r="R38" s="133">
        <v>4.5303999999999997E-2</v>
      </c>
      <c r="S38" s="133">
        <v>4.2701999999999997E-2</v>
      </c>
      <c r="T38" s="133">
        <v>4.0256E-2</v>
      </c>
      <c r="U38" s="133">
        <v>3.7973E-2</v>
      </c>
      <c r="V38" s="133">
        <v>3.5881000000000003E-2</v>
      </c>
      <c r="W38" s="133">
        <v>3.3989999999999999E-2</v>
      </c>
      <c r="X38" s="133">
        <v>3.2308000000000003E-2</v>
      </c>
      <c r="Y38" s="133">
        <v>3.0632E-2</v>
      </c>
      <c r="Z38" s="133">
        <v>2.9173999999999999E-2</v>
      </c>
      <c r="AA38" s="133">
        <v>2.7719000000000001E-2</v>
      </c>
      <c r="AB38" s="133">
        <v>2.6457000000000001E-2</v>
      </c>
      <c r="AC38" s="133">
        <v>2.5377E-2</v>
      </c>
      <c r="AD38" s="133">
        <v>2.426E-2</v>
      </c>
      <c r="AE38" s="133">
        <v>2.3106999999999999E-2</v>
      </c>
      <c r="AF38" s="134">
        <v>-5.4973000000000001E-2</v>
      </c>
    </row>
    <row r="39" spans="1:32">
      <c r="A39" s="128" t="s">
        <v>1462</v>
      </c>
      <c r="B39" s="132" t="s">
        <v>1463</v>
      </c>
      <c r="C39" s="133">
        <v>0.217145</v>
      </c>
      <c r="D39" s="133">
        <v>0.21571199999999999</v>
      </c>
      <c r="E39" s="133">
        <v>0.21701699999999999</v>
      </c>
      <c r="F39" s="133">
        <v>0.22053800000000001</v>
      </c>
      <c r="G39" s="133">
        <v>0.223855</v>
      </c>
      <c r="H39" s="133">
        <v>0.22750699999999999</v>
      </c>
      <c r="I39" s="133">
        <v>0.23120599999999999</v>
      </c>
      <c r="J39" s="133">
        <v>0.235149</v>
      </c>
      <c r="K39" s="133">
        <v>0.23946700000000001</v>
      </c>
      <c r="L39" s="133">
        <v>0.244312</v>
      </c>
      <c r="M39" s="133">
        <v>0.250058</v>
      </c>
      <c r="N39" s="133">
        <v>0.25624999999999998</v>
      </c>
      <c r="O39" s="133">
        <v>0.26324700000000001</v>
      </c>
      <c r="P39" s="133">
        <v>0.27041700000000002</v>
      </c>
      <c r="Q39" s="133">
        <v>0.27812700000000001</v>
      </c>
      <c r="R39" s="133">
        <v>0.28579300000000002</v>
      </c>
      <c r="S39" s="133">
        <v>0.293236</v>
      </c>
      <c r="T39" s="133">
        <v>0.300427</v>
      </c>
      <c r="U39" s="133">
        <v>0.30771799999999999</v>
      </c>
      <c r="V39" s="133">
        <v>0.31472600000000001</v>
      </c>
      <c r="W39" s="133">
        <v>0.32194099999999998</v>
      </c>
      <c r="X39" s="133">
        <v>0.32903900000000003</v>
      </c>
      <c r="Y39" s="133">
        <v>0.33629399999999998</v>
      </c>
      <c r="Z39" s="133">
        <v>0.34378300000000001</v>
      </c>
      <c r="AA39" s="133">
        <v>0.351107</v>
      </c>
      <c r="AB39" s="133">
        <v>0.35859400000000002</v>
      </c>
      <c r="AC39" s="133">
        <v>0.36581900000000001</v>
      </c>
      <c r="AD39" s="133">
        <v>0.37264999999999998</v>
      </c>
      <c r="AE39" s="133">
        <v>0.379218</v>
      </c>
      <c r="AF39" s="134">
        <v>2.1114999999999998E-2</v>
      </c>
    </row>
    <row r="40" spans="1:32">
      <c r="A40" s="128" t="s">
        <v>1464</v>
      </c>
      <c r="B40" s="132" t="s">
        <v>1465</v>
      </c>
      <c r="C40" s="133">
        <v>1.5594239999999999</v>
      </c>
      <c r="D40" s="133">
        <v>1.681773</v>
      </c>
      <c r="E40" s="133">
        <v>1.7753509999999999</v>
      </c>
      <c r="F40" s="133">
        <v>1.8030820000000001</v>
      </c>
      <c r="G40" s="133">
        <v>1.837078</v>
      </c>
      <c r="H40" s="133">
        <v>1.87337</v>
      </c>
      <c r="I40" s="133">
        <v>1.912482</v>
      </c>
      <c r="J40" s="133">
        <v>1.9521379999999999</v>
      </c>
      <c r="K40" s="133">
        <v>1.9911989999999999</v>
      </c>
      <c r="L40" s="133">
        <v>2.0292319999999999</v>
      </c>
      <c r="M40" s="133">
        <v>2.0680339999999999</v>
      </c>
      <c r="N40" s="133">
        <v>2.107399</v>
      </c>
      <c r="O40" s="133">
        <v>2.147249</v>
      </c>
      <c r="P40" s="133">
        <v>2.1861229999999998</v>
      </c>
      <c r="Q40" s="133">
        <v>2.2252770000000002</v>
      </c>
      <c r="R40" s="133">
        <v>2.263395</v>
      </c>
      <c r="S40" s="133">
        <v>2.3019609999999999</v>
      </c>
      <c r="T40" s="133">
        <v>2.3409170000000001</v>
      </c>
      <c r="U40" s="133">
        <v>2.3798029999999999</v>
      </c>
      <c r="V40" s="133">
        <v>2.4190420000000001</v>
      </c>
      <c r="W40" s="133">
        <v>2.4586250000000001</v>
      </c>
      <c r="X40" s="133">
        <v>2.4985040000000001</v>
      </c>
      <c r="Y40" s="133">
        <v>2.5387360000000001</v>
      </c>
      <c r="Z40" s="133">
        <v>2.5808879999999998</v>
      </c>
      <c r="AA40" s="133">
        <v>2.6249289999999998</v>
      </c>
      <c r="AB40" s="133">
        <v>2.6694680000000002</v>
      </c>
      <c r="AC40" s="133">
        <v>2.7133759999999998</v>
      </c>
      <c r="AD40" s="133">
        <v>2.7566449999999998</v>
      </c>
      <c r="AE40" s="133">
        <v>2.7987690000000001</v>
      </c>
      <c r="AF40" s="134">
        <v>1.9043000000000001E-2</v>
      </c>
    </row>
    <row r="41" spans="1:32">
      <c r="A41" s="128" t="s">
        <v>1466</v>
      </c>
      <c r="B41" s="131" t="s">
        <v>1294</v>
      </c>
      <c r="C41" s="135">
        <v>4.5288700000000004</v>
      </c>
      <c r="D41" s="135">
        <v>4.5667900000000001</v>
      </c>
      <c r="E41" s="135">
        <v>4.6318000000000001</v>
      </c>
      <c r="F41" s="135">
        <v>4.656047</v>
      </c>
      <c r="G41" s="135">
        <v>4.6955369999999998</v>
      </c>
      <c r="H41" s="135">
        <v>4.718521</v>
      </c>
      <c r="I41" s="135">
        <v>4.7544029999999999</v>
      </c>
      <c r="J41" s="135">
        <v>4.7936579999999998</v>
      </c>
      <c r="K41" s="135">
        <v>4.8199449999999997</v>
      </c>
      <c r="L41" s="135">
        <v>4.843915</v>
      </c>
      <c r="M41" s="135">
        <v>4.8742169999999998</v>
      </c>
      <c r="N41" s="135">
        <v>4.9082109999999997</v>
      </c>
      <c r="O41" s="135">
        <v>4.9482249999999999</v>
      </c>
      <c r="P41" s="135">
        <v>4.9865760000000003</v>
      </c>
      <c r="Q41" s="135">
        <v>5.0273079999999997</v>
      </c>
      <c r="R41" s="135">
        <v>5.0674299999999999</v>
      </c>
      <c r="S41" s="135">
        <v>5.1090580000000001</v>
      </c>
      <c r="T41" s="135">
        <v>5.1545110000000003</v>
      </c>
      <c r="U41" s="135">
        <v>5.1915110000000002</v>
      </c>
      <c r="V41" s="135">
        <v>5.2303610000000003</v>
      </c>
      <c r="W41" s="135">
        <v>5.2704230000000001</v>
      </c>
      <c r="X41" s="135">
        <v>5.3113010000000003</v>
      </c>
      <c r="Y41" s="135">
        <v>5.3543000000000003</v>
      </c>
      <c r="Z41" s="135">
        <v>5.4023810000000001</v>
      </c>
      <c r="AA41" s="135">
        <v>5.4560399999999998</v>
      </c>
      <c r="AB41" s="135">
        <v>5.511412</v>
      </c>
      <c r="AC41" s="135">
        <v>5.5646870000000002</v>
      </c>
      <c r="AD41" s="135">
        <v>5.614941</v>
      </c>
      <c r="AE41" s="135">
        <v>5.6601840000000001</v>
      </c>
      <c r="AF41" s="136">
        <v>7.9819999999999995E-3</v>
      </c>
    </row>
    <row r="42" spans="1:32">
      <c r="A42" s="118"/>
      <c r="B42" s="120"/>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2"/>
    </row>
    <row r="43" spans="1:32">
      <c r="A43" s="125"/>
      <c r="B43" s="131" t="s">
        <v>1295</v>
      </c>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row>
    <row r="44" spans="1:32">
      <c r="A44" s="128" t="s">
        <v>1467</v>
      </c>
      <c r="B44" s="132" t="s">
        <v>1450</v>
      </c>
      <c r="C44" s="133">
        <v>1.508629</v>
      </c>
      <c r="D44" s="133">
        <v>1.8555360000000001</v>
      </c>
      <c r="E44" s="133">
        <v>1.9621200000000001</v>
      </c>
      <c r="F44" s="133">
        <v>1.760292</v>
      </c>
      <c r="G44" s="133">
        <v>1.723956</v>
      </c>
      <c r="H44" s="133">
        <v>1.725144</v>
      </c>
      <c r="I44" s="133">
        <v>1.72556</v>
      </c>
      <c r="J44" s="133">
        <v>1.7124839999999999</v>
      </c>
      <c r="K44" s="133">
        <v>1.6893860000000001</v>
      </c>
      <c r="L44" s="133">
        <v>1.6671860000000001</v>
      </c>
      <c r="M44" s="133">
        <v>1.651616</v>
      </c>
      <c r="N44" s="133">
        <v>1.6392260000000001</v>
      </c>
      <c r="O44" s="133">
        <v>1.6279589999999999</v>
      </c>
      <c r="P44" s="133">
        <v>1.616223</v>
      </c>
      <c r="Q44" s="133">
        <v>1.6035360000000001</v>
      </c>
      <c r="R44" s="133">
        <v>1.594862</v>
      </c>
      <c r="S44" s="133">
        <v>1.590422</v>
      </c>
      <c r="T44" s="133">
        <v>1.586422</v>
      </c>
      <c r="U44" s="133">
        <v>1.5808580000000001</v>
      </c>
      <c r="V44" s="133">
        <v>1.5699989999999999</v>
      </c>
      <c r="W44" s="133">
        <v>1.55579</v>
      </c>
      <c r="X44" s="133">
        <v>1.5406580000000001</v>
      </c>
      <c r="Y44" s="133">
        <v>1.5248139999999999</v>
      </c>
      <c r="Z44" s="133">
        <v>1.509145</v>
      </c>
      <c r="AA44" s="133">
        <v>1.4936970000000001</v>
      </c>
      <c r="AB44" s="133">
        <v>1.477681</v>
      </c>
      <c r="AC44" s="133">
        <v>1.4590860000000001</v>
      </c>
      <c r="AD44" s="133">
        <v>1.436172</v>
      </c>
      <c r="AE44" s="133">
        <v>1.410841</v>
      </c>
      <c r="AF44" s="134">
        <v>-1.0096000000000001E-2</v>
      </c>
    </row>
    <row r="45" spans="1:32">
      <c r="A45" s="128" t="s">
        <v>1468</v>
      </c>
      <c r="B45" s="132" t="s">
        <v>1452</v>
      </c>
      <c r="C45" s="133">
        <v>4.4322E-2</v>
      </c>
      <c r="D45" s="133">
        <v>3.5904999999999999E-2</v>
      </c>
      <c r="E45" s="133">
        <v>3.3223000000000003E-2</v>
      </c>
      <c r="F45" s="133">
        <v>3.7280000000000001E-2</v>
      </c>
      <c r="G45" s="133">
        <v>3.9387999999999999E-2</v>
      </c>
      <c r="H45" s="133">
        <v>3.9358999999999998E-2</v>
      </c>
      <c r="I45" s="133">
        <v>3.9257E-2</v>
      </c>
      <c r="J45" s="133">
        <v>3.8870000000000002E-2</v>
      </c>
      <c r="K45" s="133">
        <v>3.8280000000000002E-2</v>
      </c>
      <c r="L45" s="133">
        <v>3.7740000000000003E-2</v>
      </c>
      <c r="M45" s="133">
        <v>3.7379000000000003E-2</v>
      </c>
      <c r="N45" s="133">
        <v>3.7117999999999998E-2</v>
      </c>
      <c r="O45" s="133">
        <v>3.6879000000000002E-2</v>
      </c>
      <c r="P45" s="133">
        <v>3.6699000000000002E-2</v>
      </c>
      <c r="Q45" s="133">
        <v>3.6559000000000001E-2</v>
      </c>
      <c r="R45" s="133">
        <v>3.6555999999999998E-2</v>
      </c>
      <c r="S45" s="133">
        <v>3.6655E-2</v>
      </c>
      <c r="T45" s="133">
        <v>3.6777999999999998E-2</v>
      </c>
      <c r="U45" s="133">
        <v>3.6953E-2</v>
      </c>
      <c r="V45" s="133">
        <v>3.6990000000000002E-2</v>
      </c>
      <c r="W45" s="133">
        <v>3.6968000000000001E-2</v>
      </c>
      <c r="X45" s="133">
        <v>3.6972999999999999E-2</v>
      </c>
      <c r="Y45" s="133">
        <v>3.6939E-2</v>
      </c>
      <c r="Z45" s="133">
        <v>3.6942999999999997E-2</v>
      </c>
      <c r="AA45" s="133">
        <v>3.6956999999999997E-2</v>
      </c>
      <c r="AB45" s="133">
        <v>3.6903999999999999E-2</v>
      </c>
      <c r="AC45" s="133">
        <v>3.6817000000000003E-2</v>
      </c>
      <c r="AD45" s="133">
        <v>3.6665000000000003E-2</v>
      </c>
      <c r="AE45" s="133">
        <v>3.6507999999999999E-2</v>
      </c>
      <c r="AF45" s="134">
        <v>6.1799999999999995E-4</v>
      </c>
    </row>
    <row r="46" spans="1:32">
      <c r="A46" s="128" t="s">
        <v>1469</v>
      </c>
      <c r="B46" s="132" t="s">
        <v>1454</v>
      </c>
      <c r="C46" s="133">
        <v>0.52822100000000005</v>
      </c>
      <c r="D46" s="133">
        <v>0.53710000000000002</v>
      </c>
      <c r="E46" s="133">
        <v>0.53522899999999995</v>
      </c>
      <c r="F46" s="133">
        <v>0.53433799999999998</v>
      </c>
      <c r="G46" s="133">
        <v>0.53613900000000003</v>
      </c>
      <c r="H46" s="133">
        <v>0.54083899999999996</v>
      </c>
      <c r="I46" s="133">
        <v>0.54552299999999998</v>
      </c>
      <c r="J46" s="133">
        <v>0.54618500000000003</v>
      </c>
      <c r="K46" s="133">
        <v>0.54391999999999996</v>
      </c>
      <c r="L46" s="133">
        <v>0.54205099999999995</v>
      </c>
      <c r="M46" s="133">
        <v>0.54249499999999995</v>
      </c>
      <c r="N46" s="133">
        <v>0.54420299999999999</v>
      </c>
      <c r="O46" s="133">
        <v>0.54621399999999998</v>
      </c>
      <c r="P46" s="133">
        <v>0.54814799999999997</v>
      </c>
      <c r="Q46" s="133">
        <v>0.54969699999999999</v>
      </c>
      <c r="R46" s="133">
        <v>0.55254300000000001</v>
      </c>
      <c r="S46" s="133">
        <v>0.55672699999999997</v>
      </c>
      <c r="T46" s="133">
        <v>0.56114900000000001</v>
      </c>
      <c r="U46" s="133">
        <v>0.56550199999999995</v>
      </c>
      <c r="V46" s="133">
        <v>0.568083</v>
      </c>
      <c r="W46" s="133">
        <v>0.56958399999999998</v>
      </c>
      <c r="X46" s="133">
        <v>0.57132300000000003</v>
      </c>
      <c r="Y46" s="133">
        <v>0.57257000000000002</v>
      </c>
      <c r="Z46" s="133">
        <v>0.57436299999999996</v>
      </c>
      <c r="AA46" s="133">
        <v>0.57615000000000005</v>
      </c>
      <c r="AB46" s="133">
        <v>0.577457</v>
      </c>
      <c r="AC46" s="133">
        <v>0.57789400000000002</v>
      </c>
      <c r="AD46" s="133">
        <v>0.57672699999999999</v>
      </c>
      <c r="AE46" s="133">
        <v>0.574075</v>
      </c>
      <c r="AF46" s="134">
        <v>2.4689999999999998E-3</v>
      </c>
    </row>
    <row r="47" spans="1:32">
      <c r="A47" s="128" t="s">
        <v>1470</v>
      </c>
      <c r="B47" s="132" t="s">
        <v>1274</v>
      </c>
      <c r="C47" s="133">
        <v>0.197403</v>
      </c>
      <c r="D47" s="133">
        <v>0.20143900000000001</v>
      </c>
      <c r="E47" s="133">
        <v>0.20219100000000001</v>
      </c>
      <c r="F47" s="133">
        <v>0.20368700000000001</v>
      </c>
      <c r="G47" s="133">
        <v>0.20609</v>
      </c>
      <c r="H47" s="133">
        <v>0.209262</v>
      </c>
      <c r="I47" s="133">
        <v>0.21227499999999999</v>
      </c>
      <c r="J47" s="133">
        <v>0.21379600000000001</v>
      </c>
      <c r="K47" s="133">
        <v>0.21388599999999999</v>
      </c>
      <c r="L47" s="133">
        <v>0.21387100000000001</v>
      </c>
      <c r="M47" s="133">
        <v>0.21460000000000001</v>
      </c>
      <c r="N47" s="133">
        <v>0.21577399999999999</v>
      </c>
      <c r="O47" s="133">
        <v>0.21713099999999999</v>
      </c>
      <c r="P47" s="133">
        <v>0.218669</v>
      </c>
      <c r="Q47" s="133">
        <v>0.220277</v>
      </c>
      <c r="R47" s="133">
        <v>0.222469</v>
      </c>
      <c r="S47" s="133">
        <v>0.22527800000000001</v>
      </c>
      <c r="T47" s="133">
        <v>0.22825200000000001</v>
      </c>
      <c r="U47" s="133">
        <v>0.23128499999999999</v>
      </c>
      <c r="V47" s="133">
        <v>0.233649</v>
      </c>
      <c r="W47" s="133">
        <v>0.23563999999999999</v>
      </c>
      <c r="X47" s="133">
        <v>0.23766899999999999</v>
      </c>
      <c r="Y47" s="133">
        <v>0.23951700000000001</v>
      </c>
      <c r="Z47" s="133">
        <v>0.241618</v>
      </c>
      <c r="AA47" s="133">
        <v>0.243756</v>
      </c>
      <c r="AB47" s="133">
        <v>0.245696</v>
      </c>
      <c r="AC47" s="133">
        <v>0.247334</v>
      </c>
      <c r="AD47" s="133">
        <v>0.24846199999999999</v>
      </c>
      <c r="AE47" s="133">
        <v>0.249109</v>
      </c>
      <c r="AF47" s="134">
        <v>7.8980000000000005E-3</v>
      </c>
    </row>
    <row r="48" spans="1:32">
      <c r="A48" s="128" t="s">
        <v>1471</v>
      </c>
      <c r="B48" s="132" t="s">
        <v>1472</v>
      </c>
      <c r="C48" s="133">
        <v>0.69027499999999997</v>
      </c>
      <c r="D48" s="133">
        <v>0.74068100000000003</v>
      </c>
      <c r="E48" s="133">
        <v>0.80962800000000001</v>
      </c>
      <c r="F48" s="133">
        <v>0.78091600000000005</v>
      </c>
      <c r="G48" s="133">
        <v>0.78856899999999996</v>
      </c>
      <c r="H48" s="133">
        <v>0.79538600000000004</v>
      </c>
      <c r="I48" s="133">
        <v>0.80301100000000003</v>
      </c>
      <c r="J48" s="133">
        <v>0.80771099999999996</v>
      </c>
      <c r="K48" s="133">
        <v>0.81157699999999999</v>
      </c>
      <c r="L48" s="133">
        <v>0.81792100000000001</v>
      </c>
      <c r="M48" s="133">
        <v>0.82822799999999996</v>
      </c>
      <c r="N48" s="133">
        <v>0.84157899999999997</v>
      </c>
      <c r="O48" s="133">
        <v>0.85696899999999998</v>
      </c>
      <c r="P48" s="133">
        <v>0.87465000000000004</v>
      </c>
      <c r="Q48" s="133">
        <v>0.89426000000000005</v>
      </c>
      <c r="R48" s="133">
        <v>0.91810899999999995</v>
      </c>
      <c r="S48" s="133">
        <v>0.94708899999999996</v>
      </c>
      <c r="T48" s="133">
        <v>0.97836100000000004</v>
      </c>
      <c r="U48" s="133">
        <v>1.012149</v>
      </c>
      <c r="V48" s="133">
        <v>1.045939</v>
      </c>
      <c r="W48" s="133">
        <v>1.081437</v>
      </c>
      <c r="X48" s="133">
        <v>1.1197090000000001</v>
      </c>
      <c r="Y48" s="133">
        <v>1.160928</v>
      </c>
      <c r="Z48" s="133">
        <v>1.205681</v>
      </c>
      <c r="AA48" s="133">
        <v>1.2519629999999999</v>
      </c>
      <c r="AB48" s="133">
        <v>1.298953</v>
      </c>
      <c r="AC48" s="133">
        <v>1.3468629999999999</v>
      </c>
      <c r="AD48" s="133">
        <v>1.3945700000000001</v>
      </c>
      <c r="AE48" s="133">
        <v>1.443036</v>
      </c>
      <c r="AF48" s="134">
        <v>2.5009E-2</v>
      </c>
    </row>
    <row r="49" spans="1:32">
      <c r="A49" s="128" t="s">
        <v>1473</v>
      </c>
      <c r="B49" s="131" t="s">
        <v>1294</v>
      </c>
      <c r="C49" s="135">
        <v>2.9688500000000002</v>
      </c>
      <c r="D49" s="135">
        <v>3.3706610000000001</v>
      </c>
      <c r="E49" s="135">
        <v>3.5423900000000001</v>
      </c>
      <c r="F49" s="135">
        <v>3.3165140000000002</v>
      </c>
      <c r="G49" s="135">
        <v>3.2941419999999999</v>
      </c>
      <c r="H49" s="135">
        <v>3.30999</v>
      </c>
      <c r="I49" s="135">
        <v>3.3256260000000002</v>
      </c>
      <c r="J49" s="135">
        <v>3.3190460000000002</v>
      </c>
      <c r="K49" s="135">
        <v>3.2970489999999999</v>
      </c>
      <c r="L49" s="135">
        <v>3.2787679999999999</v>
      </c>
      <c r="M49" s="135">
        <v>3.2743180000000001</v>
      </c>
      <c r="N49" s="135">
        <v>3.2778999999999998</v>
      </c>
      <c r="O49" s="135">
        <v>3.2851520000000001</v>
      </c>
      <c r="P49" s="135">
        <v>3.2943899999999999</v>
      </c>
      <c r="Q49" s="135">
        <v>3.3043290000000001</v>
      </c>
      <c r="R49" s="135">
        <v>3.3245390000000001</v>
      </c>
      <c r="S49" s="135">
        <v>3.3561709999999998</v>
      </c>
      <c r="T49" s="135">
        <v>3.390962</v>
      </c>
      <c r="U49" s="135">
        <v>3.4267479999999999</v>
      </c>
      <c r="V49" s="135">
        <v>3.4546619999999999</v>
      </c>
      <c r="W49" s="135">
        <v>3.479419</v>
      </c>
      <c r="X49" s="135">
        <v>3.5063309999999999</v>
      </c>
      <c r="Y49" s="135">
        <v>3.5347689999999998</v>
      </c>
      <c r="Z49" s="135">
        <v>3.5677509999999999</v>
      </c>
      <c r="AA49" s="135">
        <v>3.6025230000000001</v>
      </c>
      <c r="AB49" s="135">
        <v>3.6366909999999999</v>
      </c>
      <c r="AC49" s="135">
        <v>3.6679940000000002</v>
      </c>
      <c r="AD49" s="135">
        <v>3.6925970000000001</v>
      </c>
      <c r="AE49" s="135">
        <v>3.7135690000000001</v>
      </c>
      <c r="AF49" s="136">
        <v>3.5950000000000001E-3</v>
      </c>
    </row>
    <row r="50" spans="1:32">
      <c r="A50" s="118"/>
      <c r="B50" s="120"/>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2"/>
    </row>
    <row r="51" spans="1:32">
      <c r="A51" s="125"/>
      <c r="B51" s="131" t="s">
        <v>1304</v>
      </c>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row>
    <row r="52" spans="1:32">
      <c r="A52" s="128" t="s">
        <v>1474</v>
      </c>
      <c r="B52" s="132" t="s">
        <v>1450</v>
      </c>
      <c r="C52" s="133">
        <v>0.13091900000000001</v>
      </c>
      <c r="D52" s="133">
        <v>0.15076400000000001</v>
      </c>
      <c r="E52" s="133">
        <v>0.15994900000000001</v>
      </c>
      <c r="F52" s="133">
        <v>0.15255199999999999</v>
      </c>
      <c r="G52" s="133">
        <v>0.149811</v>
      </c>
      <c r="H52" s="133">
        <v>0.14871000000000001</v>
      </c>
      <c r="I52" s="133">
        <v>0.14619399999999999</v>
      </c>
      <c r="J52" s="133">
        <v>0.14408199999999999</v>
      </c>
      <c r="K52" s="133">
        <v>0.14180599999999999</v>
      </c>
      <c r="L52" s="133">
        <v>0.13938800000000001</v>
      </c>
      <c r="M52" s="133">
        <v>0.136819</v>
      </c>
      <c r="N52" s="133">
        <v>0.13422200000000001</v>
      </c>
      <c r="O52" s="133">
        <v>0.13166</v>
      </c>
      <c r="P52" s="133">
        <v>0.129136</v>
      </c>
      <c r="Q52" s="133">
        <v>0.126611</v>
      </c>
      <c r="R52" s="133">
        <v>0.124068</v>
      </c>
      <c r="S52" s="133">
        <v>0.12153700000000001</v>
      </c>
      <c r="T52" s="133">
        <v>0.119079</v>
      </c>
      <c r="U52" s="133">
        <v>0.11664099999999999</v>
      </c>
      <c r="V52" s="133">
        <v>0.114263</v>
      </c>
      <c r="W52" s="133">
        <v>0.111965</v>
      </c>
      <c r="X52" s="133">
        <v>0.10971400000000001</v>
      </c>
      <c r="Y52" s="133">
        <v>0.107511</v>
      </c>
      <c r="Z52" s="133">
        <v>0.105393</v>
      </c>
      <c r="AA52" s="133">
        <v>0.103355</v>
      </c>
      <c r="AB52" s="133">
        <v>0.10136000000000001</v>
      </c>
      <c r="AC52" s="133">
        <v>9.9345000000000003E-2</v>
      </c>
      <c r="AD52" s="133">
        <v>9.7373000000000001E-2</v>
      </c>
      <c r="AE52" s="133">
        <v>9.5441999999999999E-2</v>
      </c>
      <c r="AF52" s="134">
        <v>-1.6791E-2</v>
      </c>
    </row>
    <row r="53" spans="1:32">
      <c r="A53" s="128" t="s">
        <v>1475</v>
      </c>
      <c r="B53" s="132" t="s">
        <v>1454</v>
      </c>
      <c r="C53" s="133">
        <v>1.8637999999999998E-2</v>
      </c>
      <c r="D53" s="133">
        <v>1.8495000000000001E-2</v>
      </c>
      <c r="E53" s="133">
        <v>1.8627000000000001E-2</v>
      </c>
      <c r="F53" s="133">
        <v>1.9639E-2</v>
      </c>
      <c r="G53" s="133">
        <v>2.009E-2</v>
      </c>
      <c r="H53" s="133">
        <v>2.0194E-2</v>
      </c>
      <c r="I53" s="133">
        <v>2.0109999999999999E-2</v>
      </c>
      <c r="J53" s="133">
        <v>2.0066000000000001E-2</v>
      </c>
      <c r="K53" s="133">
        <v>0.02</v>
      </c>
      <c r="L53" s="133">
        <v>1.9913E-2</v>
      </c>
      <c r="M53" s="133">
        <v>1.9813999999999998E-2</v>
      </c>
      <c r="N53" s="133">
        <v>1.9716000000000001E-2</v>
      </c>
      <c r="O53" s="133">
        <v>1.9618E-2</v>
      </c>
      <c r="P53" s="133">
        <v>1.9515999999999999E-2</v>
      </c>
      <c r="Q53" s="133">
        <v>1.9404999999999999E-2</v>
      </c>
      <c r="R53" s="133">
        <v>1.9297000000000002E-2</v>
      </c>
      <c r="S53" s="133">
        <v>1.9184E-2</v>
      </c>
      <c r="T53" s="133">
        <v>1.9068999999999999E-2</v>
      </c>
      <c r="U53" s="133">
        <v>1.8950999999999999E-2</v>
      </c>
      <c r="V53" s="133">
        <v>1.8837E-2</v>
      </c>
      <c r="W53" s="133">
        <v>1.8723E-2</v>
      </c>
      <c r="X53" s="133">
        <v>1.8613000000000001E-2</v>
      </c>
      <c r="Y53" s="133">
        <v>1.8506000000000002E-2</v>
      </c>
      <c r="Z53" s="133">
        <v>1.8409999999999999E-2</v>
      </c>
      <c r="AA53" s="133">
        <v>1.8322999999999999E-2</v>
      </c>
      <c r="AB53" s="133">
        <v>1.8227E-2</v>
      </c>
      <c r="AC53" s="133">
        <v>1.8110999999999999E-2</v>
      </c>
      <c r="AD53" s="133">
        <v>1.7975999999999999E-2</v>
      </c>
      <c r="AE53" s="133">
        <v>1.7828E-2</v>
      </c>
      <c r="AF53" s="134">
        <v>-1.359E-3</v>
      </c>
    </row>
    <row r="54" spans="1:32">
      <c r="A54" s="128" t="s">
        <v>1476</v>
      </c>
      <c r="B54" s="132" t="s">
        <v>1292</v>
      </c>
      <c r="C54" s="133">
        <v>0.20874300000000001</v>
      </c>
      <c r="D54" s="133">
        <v>0.197072</v>
      </c>
      <c r="E54" s="133">
        <v>0.197184</v>
      </c>
      <c r="F54" s="133">
        <v>0.17325599999999999</v>
      </c>
      <c r="G54" s="133">
        <v>0.176763</v>
      </c>
      <c r="H54" s="133">
        <v>0.17732300000000001</v>
      </c>
      <c r="I54" s="133">
        <v>0.176541</v>
      </c>
      <c r="J54" s="133">
        <v>0.17621800000000001</v>
      </c>
      <c r="K54" s="133">
        <v>0.17582200000000001</v>
      </c>
      <c r="L54" s="133">
        <v>0.175259</v>
      </c>
      <c r="M54" s="133">
        <v>0.174541</v>
      </c>
      <c r="N54" s="133">
        <v>0.17379800000000001</v>
      </c>
      <c r="O54" s="133">
        <v>0.17307400000000001</v>
      </c>
      <c r="P54" s="133">
        <v>0.17235200000000001</v>
      </c>
      <c r="Q54" s="133">
        <v>0.17161000000000001</v>
      </c>
      <c r="R54" s="133">
        <v>0.170845</v>
      </c>
      <c r="S54" s="133">
        <v>0.170076</v>
      </c>
      <c r="T54" s="133">
        <v>0.16931599999999999</v>
      </c>
      <c r="U54" s="133">
        <v>0.16856199999999999</v>
      </c>
      <c r="V54" s="133">
        <v>0.16778799999999999</v>
      </c>
      <c r="W54" s="133">
        <v>0.167017</v>
      </c>
      <c r="X54" s="133">
        <v>0.16622300000000001</v>
      </c>
      <c r="Y54" s="133">
        <v>0.165439</v>
      </c>
      <c r="Z54" s="133">
        <v>0.16466800000000001</v>
      </c>
      <c r="AA54" s="133">
        <v>0.163909</v>
      </c>
      <c r="AB54" s="133">
        <v>0.16314699999999999</v>
      </c>
      <c r="AC54" s="133">
        <v>0.16234599999999999</v>
      </c>
      <c r="AD54" s="133">
        <v>0.161555</v>
      </c>
      <c r="AE54" s="133">
        <v>0.16079099999999999</v>
      </c>
      <c r="AF54" s="134">
        <v>-7.5069999999999998E-3</v>
      </c>
    </row>
    <row r="55" spans="1:32">
      <c r="A55" s="128" t="s">
        <v>1477</v>
      </c>
      <c r="B55" s="131" t="s">
        <v>1294</v>
      </c>
      <c r="C55" s="135">
        <v>0.35830000000000001</v>
      </c>
      <c r="D55" s="135">
        <v>0.36632999999999999</v>
      </c>
      <c r="E55" s="135">
        <v>0.37575999999999998</v>
      </c>
      <c r="F55" s="135">
        <v>0.34544799999999998</v>
      </c>
      <c r="G55" s="135">
        <v>0.34666400000000003</v>
      </c>
      <c r="H55" s="135">
        <v>0.34622700000000001</v>
      </c>
      <c r="I55" s="135">
        <v>0.34284599999999998</v>
      </c>
      <c r="J55" s="135">
        <v>0.340366</v>
      </c>
      <c r="K55" s="135">
        <v>0.33762799999999998</v>
      </c>
      <c r="L55" s="135">
        <v>0.33456000000000002</v>
      </c>
      <c r="M55" s="135">
        <v>0.33117400000000002</v>
      </c>
      <c r="N55" s="135">
        <v>0.32773600000000003</v>
      </c>
      <c r="O55" s="135">
        <v>0.32435199999999997</v>
      </c>
      <c r="P55" s="135">
        <v>0.32100400000000001</v>
      </c>
      <c r="Q55" s="135">
        <v>0.31762600000000002</v>
      </c>
      <c r="R55" s="135">
        <v>0.31420999999999999</v>
      </c>
      <c r="S55" s="135">
        <v>0.31079699999999999</v>
      </c>
      <c r="T55" s="135">
        <v>0.30746499999999999</v>
      </c>
      <c r="U55" s="135">
        <v>0.30415500000000001</v>
      </c>
      <c r="V55" s="135">
        <v>0.30088700000000002</v>
      </c>
      <c r="W55" s="135">
        <v>0.297705</v>
      </c>
      <c r="X55" s="135">
        <v>0.29454999999999998</v>
      </c>
      <c r="Y55" s="135">
        <v>0.29145599999999999</v>
      </c>
      <c r="Z55" s="135">
        <v>0.28847099999999998</v>
      </c>
      <c r="AA55" s="135">
        <v>0.28558699999999998</v>
      </c>
      <c r="AB55" s="135">
        <v>0.28273399999999999</v>
      </c>
      <c r="AC55" s="135">
        <v>0.27980300000000002</v>
      </c>
      <c r="AD55" s="135">
        <v>0.27690399999999998</v>
      </c>
      <c r="AE55" s="135">
        <v>0.274061</v>
      </c>
      <c r="AF55" s="136">
        <v>-1.069E-2</v>
      </c>
    </row>
    <row r="56" spans="1:32">
      <c r="A56" s="117"/>
      <c r="B56" s="119"/>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row>
    <row r="57" spans="1:32">
      <c r="A57" s="128" t="s">
        <v>1478</v>
      </c>
      <c r="B57" s="132" t="s">
        <v>1479</v>
      </c>
      <c r="C57" s="133">
        <v>0.10592</v>
      </c>
      <c r="D57" s="133">
        <v>0.12045500000000001</v>
      </c>
      <c r="E57" s="133">
        <v>0.12045500000000001</v>
      </c>
      <c r="F57" s="133">
        <v>0.12045500000000001</v>
      </c>
      <c r="G57" s="133">
        <v>0.12045500000000001</v>
      </c>
      <c r="H57" s="133">
        <v>0.12045500000000001</v>
      </c>
      <c r="I57" s="133">
        <v>0.12045500000000001</v>
      </c>
      <c r="J57" s="133">
        <v>0.12045500000000001</v>
      </c>
      <c r="K57" s="133">
        <v>0.12045500000000001</v>
      </c>
      <c r="L57" s="133">
        <v>0.12045500000000001</v>
      </c>
      <c r="M57" s="133">
        <v>0.12045500000000001</v>
      </c>
      <c r="N57" s="133">
        <v>0.12045500000000001</v>
      </c>
      <c r="O57" s="133">
        <v>0.12045500000000001</v>
      </c>
      <c r="P57" s="133">
        <v>0.12045500000000001</v>
      </c>
      <c r="Q57" s="133">
        <v>0.12045500000000001</v>
      </c>
      <c r="R57" s="133">
        <v>0.12045500000000001</v>
      </c>
      <c r="S57" s="133">
        <v>0.12045500000000001</v>
      </c>
      <c r="T57" s="133">
        <v>0.12045500000000001</v>
      </c>
      <c r="U57" s="133">
        <v>0.12045500000000001</v>
      </c>
      <c r="V57" s="133">
        <v>0.12045500000000001</v>
      </c>
      <c r="W57" s="133">
        <v>0.12045500000000001</v>
      </c>
      <c r="X57" s="133">
        <v>0.12045500000000001</v>
      </c>
      <c r="Y57" s="133">
        <v>0.12045500000000001</v>
      </c>
      <c r="Z57" s="133">
        <v>0.12045500000000001</v>
      </c>
      <c r="AA57" s="133">
        <v>0.12045500000000001</v>
      </c>
      <c r="AB57" s="133">
        <v>0.12045500000000001</v>
      </c>
      <c r="AC57" s="133">
        <v>0.12045500000000001</v>
      </c>
      <c r="AD57" s="133">
        <v>0.12045500000000001</v>
      </c>
      <c r="AE57" s="133">
        <v>0.12045500000000001</v>
      </c>
      <c r="AF57" s="134">
        <v>0</v>
      </c>
    </row>
    <row r="58" spans="1:32">
      <c r="A58" s="128" t="s">
        <v>1480</v>
      </c>
      <c r="B58" s="132" t="s">
        <v>1481</v>
      </c>
      <c r="C58" s="133">
        <v>0.25761000000000001</v>
      </c>
      <c r="D58" s="133">
        <v>0.26351000000000002</v>
      </c>
      <c r="E58" s="133">
        <v>0.27350000000000002</v>
      </c>
      <c r="F58" s="133">
        <v>0.332812</v>
      </c>
      <c r="G58" s="133">
        <v>0.320878</v>
      </c>
      <c r="H58" s="133">
        <v>0.32230799999999998</v>
      </c>
      <c r="I58" s="133">
        <v>0.324905</v>
      </c>
      <c r="J58" s="133">
        <v>0.32694899999999999</v>
      </c>
      <c r="K58" s="133">
        <v>0.32929199999999997</v>
      </c>
      <c r="L58" s="133">
        <v>0.33126699999999998</v>
      </c>
      <c r="M58" s="133">
        <v>0.333227</v>
      </c>
      <c r="N58" s="133">
        <v>0.33471400000000001</v>
      </c>
      <c r="O58" s="133">
        <v>0.33613900000000002</v>
      </c>
      <c r="P58" s="133">
        <v>0.33744400000000002</v>
      </c>
      <c r="Q58" s="133">
        <v>0.33838699999999999</v>
      </c>
      <c r="R58" s="133">
        <v>0.33940700000000001</v>
      </c>
      <c r="S58" s="133">
        <v>0.34036499999999997</v>
      </c>
      <c r="T58" s="133">
        <v>0.34113300000000002</v>
      </c>
      <c r="U58" s="133">
        <v>0.34187800000000002</v>
      </c>
      <c r="V58" s="133">
        <v>0.34240999999999999</v>
      </c>
      <c r="W58" s="133">
        <v>0.34297100000000003</v>
      </c>
      <c r="X58" s="133">
        <v>0.34394200000000003</v>
      </c>
      <c r="Y58" s="133">
        <v>0.34492400000000001</v>
      </c>
      <c r="Z58" s="133">
        <v>0.34615400000000002</v>
      </c>
      <c r="AA58" s="133">
        <v>0.347603</v>
      </c>
      <c r="AB58" s="133">
        <v>0.34920600000000002</v>
      </c>
      <c r="AC58" s="133">
        <v>0.35062700000000002</v>
      </c>
      <c r="AD58" s="133">
        <v>0.35105999999999998</v>
      </c>
      <c r="AE58" s="133">
        <v>0.351184</v>
      </c>
      <c r="AF58" s="134">
        <v>1.0695E-2</v>
      </c>
    </row>
    <row r="59" spans="1:32">
      <c r="A59" s="118"/>
      <c r="B59" s="120"/>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c r="AA59" s="121"/>
      <c r="AB59" s="121"/>
      <c r="AC59" s="121"/>
      <c r="AD59" s="121"/>
      <c r="AE59" s="121"/>
      <c r="AF59" s="122"/>
    </row>
    <row r="60" spans="1:32">
      <c r="A60" s="125"/>
      <c r="B60" s="131" t="s">
        <v>1320</v>
      </c>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row>
    <row r="61" spans="1:32">
      <c r="A61" s="128" t="s">
        <v>1482</v>
      </c>
      <c r="B61" s="132" t="s">
        <v>1450</v>
      </c>
      <c r="C61" s="133">
        <v>1.77569</v>
      </c>
      <c r="D61" s="133">
        <v>2.1681530000000002</v>
      </c>
      <c r="E61" s="133">
        <v>2.2900969999999998</v>
      </c>
      <c r="F61" s="133">
        <v>2.063323</v>
      </c>
      <c r="G61" s="133">
        <v>2.0198</v>
      </c>
      <c r="H61" s="133">
        <v>2.0176229999999999</v>
      </c>
      <c r="I61" s="133">
        <v>2.0136129999999999</v>
      </c>
      <c r="J61" s="133">
        <v>1.9965189999999999</v>
      </c>
      <c r="K61" s="133">
        <v>1.969069</v>
      </c>
      <c r="L61" s="133">
        <v>1.942213</v>
      </c>
      <c r="M61" s="133">
        <v>1.9220839999999999</v>
      </c>
      <c r="N61" s="133">
        <v>1.9052789999999999</v>
      </c>
      <c r="O61" s="133">
        <v>1.889805</v>
      </c>
      <c r="P61" s="133">
        <v>1.8737820000000001</v>
      </c>
      <c r="Q61" s="133">
        <v>1.8568990000000001</v>
      </c>
      <c r="R61" s="133">
        <v>1.8440369999999999</v>
      </c>
      <c r="S61" s="133">
        <v>1.835415</v>
      </c>
      <c r="T61" s="133">
        <v>1.8274300000000001</v>
      </c>
      <c r="U61" s="133">
        <v>1.8179050000000001</v>
      </c>
      <c r="V61" s="133">
        <v>1.803239</v>
      </c>
      <c r="W61" s="133">
        <v>1.785301</v>
      </c>
      <c r="X61" s="133">
        <v>1.766507</v>
      </c>
      <c r="Y61" s="133">
        <v>1.7471030000000001</v>
      </c>
      <c r="Z61" s="133">
        <v>1.728046</v>
      </c>
      <c r="AA61" s="133">
        <v>1.709454</v>
      </c>
      <c r="AB61" s="133">
        <v>1.690364</v>
      </c>
      <c r="AC61" s="133">
        <v>1.668593</v>
      </c>
      <c r="AD61" s="133">
        <v>1.6425099999999999</v>
      </c>
      <c r="AE61" s="133">
        <v>1.614045</v>
      </c>
      <c r="AF61" s="134">
        <v>-1.0871E-2</v>
      </c>
    </row>
    <row r="62" spans="1:32">
      <c r="A62" s="128" t="s">
        <v>1483</v>
      </c>
      <c r="B62" s="132" t="s">
        <v>1452</v>
      </c>
      <c r="C62" s="133">
        <v>0.61618099999999998</v>
      </c>
      <c r="D62" s="133">
        <v>0.52677799999999997</v>
      </c>
      <c r="E62" s="133">
        <v>0.51180599999999998</v>
      </c>
      <c r="F62" s="133">
        <v>0.54134599999999999</v>
      </c>
      <c r="G62" s="133">
        <v>0.564994</v>
      </c>
      <c r="H62" s="133">
        <v>0.56498899999999996</v>
      </c>
      <c r="I62" s="133">
        <v>0.56688799999999995</v>
      </c>
      <c r="J62" s="133">
        <v>0.56871000000000005</v>
      </c>
      <c r="K62" s="133">
        <v>0.56880200000000003</v>
      </c>
      <c r="L62" s="133">
        <v>0.56791000000000003</v>
      </c>
      <c r="M62" s="133">
        <v>0.56767400000000001</v>
      </c>
      <c r="N62" s="133">
        <v>0.56760200000000005</v>
      </c>
      <c r="O62" s="133">
        <v>0.56822899999999998</v>
      </c>
      <c r="P62" s="133">
        <v>0.56879999999999997</v>
      </c>
      <c r="Q62" s="133">
        <v>0.56956200000000001</v>
      </c>
      <c r="R62" s="133">
        <v>0.57006999999999997</v>
      </c>
      <c r="S62" s="133">
        <v>0.57096000000000002</v>
      </c>
      <c r="T62" s="133">
        <v>0.57266700000000004</v>
      </c>
      <c r="U62" s="133">
        <v>0.57471499999999998</v>
      </c>
      <c r="V62" s="133">
        <v>0.57643500000000003</v>
      </c>
      <c r="W62" s="133">
        <v>0.57793700000000003</v>
      </c>
      <c r="X62" s="133">
        <v>0.57923800000000003</v>
      </c>
      <c r="Y62" s="133">
        <v>0.58079099999999995</v>
      </c>
      <c r="Z62" s="133">
        <v>0.58279599999999998</v>
      </c>
      <c r="AA62" s="133">
        <v>0.58566600000000002</v>
      </c>
      <c r="AB62" s="133">
        <v>0.588503</v>
      </c>
      <c r="AC62" s="133">
        <v>0.59096300000000002</v>
      </c>
      <c r="AD62" s="133">
        <v>0.59280900000000003</v>
      </c>
      <c r="AE62" s="133">
        <v>0.594329</v>
      </c>
      <c r="AF62" s="134">
        <v>4.4790000000000003E-3</v>
      </c>
    </row>
    <row r="63" spans="1:32">
      <c r="A63" s="128" t="s">
        <v>1484</v>
      </c>
      <c r="B63" s="132" t="s">
        <v>1454</v>
      </c>
      <c r="C63" s="133">
        <v>0.63876599999999994</v>
      </c>
      <c r="D63" s="133">
        <v>0.64724499999999996</v>
      </c>
      <c r="E63" s="133">
        <v>0.64471000000000001</v>
      </c>
      <c r="F63" s="133">
        <v>0.64420999999999995</v>
      </c>
      <c r="G63" s="133">
        <v>0.64575700000000003</v>
      </c>
      <c r="H63" s="133">
        <v>0.65035500000000002</v>
      </c>
      <c r="I63" s="133">
        <v>0.65493800000000002</v>
      </c>
      <c r="J63" s="133">
        <v>0.65548799999999996</v>
      </c>
      <c r="K63" s="133">
        <v>0.65261400000000003</v>
      </c>
      <c r="L63" s="133">
        <v>0.64997499999999997</v>
      </c>
      <c r="M63" s="133">
        <v>0.64972600000000003</v>
      </c>
      <c r="N63" s="133">
        <v>0.65080199999999999</v>
      </c>
      <c r="O63" s="133">
        <v>0.65228299999999995</v>
      </c>
      <c r="P63" s="133">
        <v>0.653617</v>
      </c>
      <c r="Q63" s="133">
        <v>0.65457200000000004</v>
      </c>
      <c r="R63" s="133">
        <v>0.65683000000000002</v>
      </c>
      <c r="S63" s="133">
        <v>0.66044800000000004</v>
      </c>
      <c r="T63" s="133">
        <v>0.66439000000000004</v>
      </c>
      <c r="U63" s="133">
        <v>0.66801500000000003</v>
      </c>
      <c r="V63" s="133">
        <v>0.66985899999999998</v>
      </c>
      <c r="W63" s="133">
        <v>0.67059299999999999</v>
      </c>
      <c r="X63" s="133">
        <v>0.67154800000000003</v>
      </c>
      <c r="Y63" s="133">
        <v>0.67201999999999995</v>
      </c>
      <c r="Z63" s="133">
        <v>0.67310099999999995</v>
      </c>
      <c r="AA63" s="133">
        <v>0.67427899999999996</v>
      </c>
      <c r="AB63" s="133">
        <v>0.67495099999999997</v>
      </c>
      <c r="AC63" s="133">
        <v>0.67464199999999996</v>
      </c>
      <c r="AD63" s="133">
        <v>0.67263600000000001</v>
      </c>
      <c r="AE63" s="133">
        <v>0.669072</v>
      </c>
      <c r="AF63" s="134">
        <v>1.2290000000000001E-3</v>
      </c>
    </row>
    <row r="64" spans="1:32">
      <c r="A64" s="128" t="s">
        <v>1485</v>
      </c>
      <c r="B64" s="132" t="s">
        <v>1456</v>
      </c>
      <c r="C64" s="133">
        <v>0.51041400000000003</v>
      </c>
      <c r="D64" s="133">
        <v>0.51510599999999995</v>
      </c>
      <c r="E64" s="133">
        <v>0.51821200000000001</v>
      </c>
      <c r="F64" s="133">
        <v>0.52195400000000003</v>
      </c>
      <c r="G64" s="133">
        <v>0.52466699999999999</v>
      </c>
      <c r="H64" s="133">
        <v>0.52851599999999999</v>
      </c>
      <c r="I64" s="133">
        <v>0.53387600000000002</v>
      </c>
      <c r="J64" s="133">
        <v>0.53919600000000001</v>
      </c>
      <c r="K64" s="133">
        <v>0.54123900000000003</v>
      </c>
      <c r="L64" s="133">
        <v>0.54240100000000002</v>
      </c>
      <c r="M64" s="133">
        <v>0.54419899999999999</v>
      </c>
      <c r="N64" s="133">
        <v>0.54635299999999998</v>
      </c>
      <c r="O64" s="133">
        <v>0.54917300000000002</v>
      </c>
      <c r="P64" s="133">
        <v>0.55133799999999999</v>
      </c>
      <c r="Q64" s="133">
        <v>0.55362100000000003</v>
      </c>
      <c r="R64" s="133">
        <v>0.55580099999999999</v>
      </c>
      <c r="S64" s="133">
        <v>0.55802799999999997</v>
      </c>
      <c r="T64" s="133">
        <v>0.56088899999999997</v>
      </c>
      <c r="U64" s="133">
        <v>0.56213000000000002</v>
      </c>
      <c r="V64" s="133">
        <v>0.563527</v>
      </c>
      <c r="W64" s="133">
        <v>0.56478300000000004</v>
      </c>
      <c r="X64" s="133">
        <v>0.56596800000000003</v>
      </c>
      <c r="Y64" s="133">
        <v>0.56744799999999995</v>
      </c>
      <c r="Z64" s="133">
        <v>0.56938999999999995</v>
      </c>
      <c r="AA64" s="133">
        <v>0.57204500000000003</v>
      </c>
      <c r="AB64" s="133">
        <v>0.57486800000000005</v>
      </c>
      <c r="AC64" s="133">
        <v>0.57734700000000005</v>
      </c>
      <c r="AD64" s="133">
        <v>0.57944399999999996</v>
      </c>
      <c r="AE64" s="133">
        <v>0.57921999999999996</v>
      </c>
      <c r="AF64" s="134">
        <v>4.3540000000000002E-3</v>
      </c>
    </row>
    <row r="65" spans="1:32">
      <c r="A65" s="128" t="s">
        <v>1486</v>
      </c>
      <c r="B65" s="132" t="s">
        <v>1274</v>
      </c>
      <c r="C65" s="133">
        <v>0.22064400000000001</v>
      </c>
      <c r="D65" s="133">
        <v>0.224634</v>
      </c>
      <c r="E65" s="133">
        <v>0.22522400000000001</v>
      </c>
      <c r="F65" s="133">
        <v>0.226601</v>
      </c>
      <c r="G65" s="133">
        <v>0.22888700000000001</v>
      </c>
      <c r="H65" s="133">
        <v>0.231991</v>
      </c>
      <c r="I65" s="133">
        <v>0.234982</v>
      </c>
      <c r="J65" s="133">
        <v>0.23647399999999999</v>
      </c>
      <c r="K65" s="133">
        <v>0.236482</v>
      </c>
      <c r="L65" s="133">
        <v>0.23635</v>
      </c>
      <c r="M65" s="133">
        <v>0.236979</v>
      </c>
      <c r="N65" s="133">
        <v>0.238065</v>
      </c>
      <c r="O65" s="133">
        <v>0.23936299999999999</v>
      </c>
      <c r="P65" s="133">
        <v>0.24083199999999999</v>
      </c>
      <c r="Q65" s="133">
        <v>0.24238199999999999</v>
      </c>
      <c r="R65" s="133">
        <v>0.24451800000000001</v>
      </c>
      <c r="S65" s="133">
        <v>0.24728</v>
      </c>
      <c r="T65" s="133">
        <v>0.25022699999999998</v>
      </c>
      <c r="U65" s="133">
        <v>0.25323099999999998</v>
      </c>
      <c r="V65" s="133">
        <v>0.25556099999999998</v>
      </c>
      <c r="W65" s="133">
        <v>0.257498</v>
      </c>
      <c r="X65" s="133">
        <v>0.25946000000000002</v>
      </c>
      <c r="Y65" s="133">
        <v>0.261241</v>
      </c>
      <c r="Z65" s="133">
        <v>0.26328099999999999</v>
      </c>
      <c r="AA65" s="133">
        <v>0.26537100000000002</v>
      </c>
      <c r="AB65" s="133">
        <v>0.26726299999999997</v>
      </c>
      <c r="AC65" s="133">
        <v>0.26883400000000002</v>
      </c>
      <c r="AD65" s="133">
        <v>0.26986500000000002</v>
      </c>
      <c r="AE65" s="133">
        <v>0.27039299999999999</v>
      </c>
      <c r="AF65" s="134">
        <v>6.8910000000000004E-3</v>
      </c>
    </row>
    <row r="66" spans="1:32">
      <c r="A66" s="128" t="s">
        <v>1487</v>
      </c>
      <c r="B66" s="132" t="s">
        <v>1280</v>
      </c>
      <c r="C66" s="133">
        <v>0.92372399999999999</v>
      </c>
      <c r="D66" s="133">
        <v>0.90719700000000003</v>
      </c>
      <c r="E66" s="133">
        <v>0.89543899999999998</v>
      </c>
      <c r="F66" s="133">
        <v>0.88797499999999996</v>
      </c>
      <c r="G66" s="133">
        <v>0.88054699999999997</v>
      </c>
      <c r="H66" s="133">
        <v>0.87680000000000002</v>
      </c>
      <c r="I66" s="133">
        <v>0.87689899999999998</v>
      </c>
      <c r="J66" s="133">
        <v>0.87813399999999997</v>
      </c>
      <c r="K66" s="133">
        <v>0.87105200000000005</v>
      </c>
      <c r="L66" s="133">
        <v>0.86351999999999995</v>
      </c>
      <c r="M66" s="133">
        <v>0.85808600000000002</v>
      </c>
      <c r="N66" s="133">
        <v>0.85391899999999998</v>
      </c>
      <c r="O66" s="133">
        <v>0.85179000000000005</v>
      </c>
      <c r="P66" s="133">
        <v>0.84897400000000001</v>
      </c>
      <c r="Q66" s="133">
        <v>0.84664499999999998</v>
      </c>
      <c r="R66" s="133">
        <v>0.84465999999999997</v>
      </c>
      <c r="S66" s="133">
        <v>0.84306800000000004</v>
      </c>
      <c r="T66" s="133">
        <v>0.84285900000000002</v>
      </c>
      <c r="U66" s="133">
        <v>0.83529299999999995</v>
      </c>
      <c r="V66" s="133">
        <v>0.82902799999999999</v>
      </c>
      <c r="W66" s="133">
        <v>0.82340000000000002</v>
      </c>
      <c r="X66" s="133">
        <v>0.81836600000000004</v>
      </c>
      <c r="Y66" s="133">
        <v>0.81408599999999998</v>
      </c>
      <c r="Z66" s="133">
        <v>0.811195</v>
      </c>
      <c r="AA66" s="133">
        <v>0.80994500000000003</v>
      </c>
      <c r="AB66" s="133">
        <v>0.80916900000000003</v>
      </c>
      <c r="AC66" s="133">
        <v>0.80789100000000003</v>
      </c>
      <c r="AD66" s="133">
        <v>0.80582500000000001</v>
      </c>
      <c r="AE66" s="133">
        <v>0.80304600000000004</v>
      </c>
      <c r="AF66" s="134">
        <v>-4.5059999999999996E-3</v>
      </c>
    </row>
    <row r="67" spans="1:32">
      <c r="A67" s="128" t="s">
        <v>1488</v>
      </c>
      <c r="B67" s="132" t="s">
        <v>1272</v>
      </c>
      <c r="C67" s="133">
        <v>0.379664</v>
      </c>
      <c r="D67" s="133">
        <v>0.37307800000000002</v>
      </c>
      <c r="E67" s="133">
        <v>0.36713200000000001</v>
      </c>
      <c r="F67" s="133">
        <v>0.36266199999999998</v>
      </c>
      <c r="G67" s="133">
        <v>0.35913600000000001</v>
      </c>
      <c r="H67" s="133">
        <v>0.34987299999999999</v>
      </c>
      <c r="I67" s="133">
        <v>0.34219899999999998</v>
      </c>
      <c r="J67" s="133">
        <v>0.33556599999999998</v>
      </c>
      <c r="K67" s="133">
        <v>0.329573</v>
      </c>
      <c r="L67" s="133">
        <v>0.32421899999999998</v>
      </c>
      <c r="M67" s="133">
        <v>0.31968800000000003</v>
      </c>
      <c r="N67" s="133">
        <v>0.31585000000000002</v>
      </c>
      <c r="O67" s="133">
        <v>0.31277899999999997</v>
      </c>
      <c r="P67" s="133">
        <v>0.31023299999999998</v>
      </c>
      <c r="Q67" s="133">
        <v>0.30828299999999997</v>
      </c>
      <c r="R67" s="133">
        <v>0.30681399999999998</v>
      </c>
      <c r="S67" s="133">
        <v>0.30576199999999998</v>
      </c>
      <c r="T67" s="133">
        <v>0.305199</v>
      </c>
      <c r="U67" s="133">
        <v>0.304919</v>
      </c>
      <c r="V67" s="133">
        <v>0.30488599999999999</v>
      </c>
      <c r="W67" s="133">
        <v>0.30502499999999999</v>
      </c>
      <c r="X67" s="133">
        <v>0.30531199999999997</v>
      </c>
      <c r="Y67" s="133">
        <v>0.30580499999999999</v>
      </c>
      <c r="Z67" s="133">
        <v>0.30660100000000001</v>
      </c>
      <c r="AA67" s="133">
        <v>0.30776300000000001</v>
      </c>
      <c r="AB67" s="133">
        <v>0.30909900000000001</v>
      </c>
      <c r="AC67" s="133">
        <v>0.31043300000000001</v>
      </c>
      <c r="AD67" s="133">
        <v>0.31167400000000001</v>
      </c>
      <c r="AE67" s="133">
        <v>0.31278899999999998</v>
      </c>
      <c r="AF67" s="134">
        <v>-6.5069999999999998E-3</v>
      </c>
    </row>
    <row r="68" spans="1:32">
      <c r="A68" s="128" t="s">
        <v>1489</v>
      </c>
      <c r="B68" s="132" t="s">
        <v>1461</v>
      </c>
      <c r="C68" s="133">
        <v>0.115351</v>
      </c>
      <c r="D68" s="133">
        <v>0.106352</v>
      </c>
      <c r="E68" s="133">
        <v>9.8149E-2</v>
      </c>
      <c r="F68" s="133">
        <v>9.2146000000000006E-2</v>
      </c>
      <c r="G68" s="133">
        <v>8.6289000000000005E-2</v>
      </c>
      <c r="H68" s="133">
        <v>8.1006999999999996E-2</v>
      </c>
      <c r="I68" s="133">
        <v>7.6241000000000003E-2</v>
      </c>
      <c r="J68" s="133">
        <v>7.1766999999999997E-2</v>
      </c>
      <c r="K68" s="133">
        <v>6.7724999999999994E-2</v>
      </c>
      <c r="L68" s="133">
        <v>6.3932000000000003E-2</v>
      </c>
      <c r="M68" s="133">
        <v>6.0412E-2</v>
      </c>
      <c r="N68" s="133">
        <v>5.6952999999999997E-2</v>
      </c>
      <c r="O68" s="133">
        <v>5.3768000000000003E-2</v>
      </c>
      <c r="P68" s="133">
        <v>5.0851E-2</v>
      </c>
      <c r="Q68" s="133">
        <v>4.8025999999999999E-2</v>
      </c>
      <c r="R68" s="133">
        <v>4.5303999999999997E-2</v>
      </c>
      <c r="S68" s="133">
        <v>4.2701999999999997E-2</v>
      </c>
      <c r="T68" s="133">
        <v>4.0256E-2</v>
      </c>
      <c r="U68" s="133">
        <v>3.7973E-2</v>
      </c>
      <c r="V68" s="133">
        <v>3.5881000000000003E-2</v>
      </c>
      <c r="W68" s="133">
        <v>3.3989999999999999E-2</v>
      </c>
      <c r="X68" s="133">
        <v>3.2308000000000003E-2</v>
      </c>
      <c r="Y68" s="133">
        <v>3.0632E-2</v>
      </c>
      <c r="Z68" s="133">
        <v>2.9173999999999999E-2</v>
      </c>
      <c r="AA68" s="133">
        <v>2.7719000000000001E-2</v>
      </c>
      <c r="AB68" s="133">
        <v>2.6457000000000001E-2</v>
      </c>
      <c r="AC68" s="133">
        <v>2.5377E-2</v>
      </c>
      <c r="AD68" s="133">
        <v>2.426E-2</v>
      </c>
      <c r="AE68" s="133">
        <v>2.3106999999999999E-2</v>
      </c>
      <c r="AF68" s="134">
        <v>-5.4973000000000001E-2</v>
      </c>
    </row>
    <row r="69" spans="1:32">
      <c r="A69" s="128" t="s">
        <v>1490</v>
      </c>
      <c r="B69" s="132" t="s">
        <v>1463</v>
      </c>
      <c r="C69" s="133">
        <v>0.217145</v>
      </c>
      <c r="D69" s="133">
        <v>0.21571199999999999</v>
      </c>
      <c r="E69" s="133">
        <v>0.21701699999999999</v>
      </c>
      <c r="F69" s="133">
        <v>0.22053800000000001</v>
      </c>
      <c r="G69" s="133">
        <v>0.223855</v>
      </c>
      <c r="H69" s="133">
        <v>0.22750699999999999</v>
      </c>
      <c r="I69" s="133">
        <v>0.23120599999999999</v>
      </c>
      <c r="J69" s="133">
        <v>0.235149</v>
      </c>
      <c r="K69" s="133">
        <v>0.23946700000000001</v>
      </c>
      <c r="L69" s="133">
        <v>0.244312</v>
      </c>
      <c r="M69" s="133">
        <v>0.250058</v>
      </c>
      <c r="N69" s="133">
        <v>0.25624999999999998</v>
      </c>
      <c r="O69" s="133">
        <v>0.26324700000000001</v>
      </c>
      <c r="P69" s="133">
        <v>0.27041700000000002</v>
      </c>
      <c r="Q69" s="133">
        <v>0.27812700000000001</v>
      </c>
      <c r="R69" s="133">
        <v>0.28579300000000002</v>
      </c>
      <c r="S69" s="133">
        <v>0.293236</v>
      </c>
      <c r="T69" s="133">
        <v>0.300427</v>
      </c>
      <c r="U69" s="133">
        <v>0.30771799999999999</v>
      </c>
      <c r="V69" s="133">
        <v>0.31472600000000001</v>
      </c>
      <c r="W69" s="133">
        <v>0.32194099999999998</v>
      </c>
      <c r="X69" s="133">
        <v>0.32903900000000003</v>
      </c>
      <c r="Y69" s="133">
        <v>0.33629399999999998</v>
      </c>
      <c r="Z69" s="133">
        <v>0.34378300000000001</v>
      </c>
      <c r="AA69" s="133">
        <v>0.351107</v>
      </c>
      <c r="AB69" s="133">
        <v>0.35859400000000002</v>
      </c>
      <c r="AC69" s="133">
        <v>0.36581900000000001</v>
      </c>
      <c r="AD69" s="133">
        <v>0.37264999999999998</v>
      </c>
      <c r="AE69" s="133">
        <v>0.379218</v>
      </c>
      <c r="AF69" s="134">
        <v>2.1114999999999998E-2</v>
      </c>
    </row>
    <row r="70" spans="1:32">
      <c r="A70" s="128" t="s">
        <v>1491</v>
      </c>
      <c r="B70" s="132" t="s">
        <v>1308</v>
      </c>
      <c r="C70" s="133">
        <v>2.821971</v>
      </c>
      <c r="D70" s="133">
        <v>3.0034909999999999</v>
      </c>
      <c r="E70" s="133">
        <v>3.1761180000000002</v>
      </c>
      <c r="F70" s="133">
        <v>3.2105220000000001</v>
      </c>
      <c r="G70" s="133">
        <v>3.243744</v>
      </c>
      <c r="H70" s="133">
        <v>3.2888410000000001</v>
      </c>
      <c r="I70" s="133">
        <v>3.3373949999999999</v>
      </c>
      <c r="J70" s="133">
        <v>3.3834710000000001</v>
      </c>
      <c r="K70" s="133">
        <v>3.4283459999999999</v>
      </c>
      <c r="L70" s="133">
        <v>3.4741339999999998</v>
      </c>
      <c r="M70" s="133">
        <v>3.5244849999999999</v>
      </c>
      <c r="N70" s="133">
        <v>3.5779450000000002</v>
      </c>
      <c r="O70" s="133">
        <v>3.6338849999999998</v>
      </c>
      <c r="P70" s="133">
        <v>3.6910240000000001</v>
      </c>
      <c r="Q70" s="133">
        <v>3.7499880000000001</v>
      </c>
      <c r="R70" s="133">
        <v>3.8122120000000002</v>
      </c>
      <c r="S70" s="133">
        <v>3.879947</v>
      </c>
      <c r="T70" s="133">
        <v>3.950183</v>
      </c>
      <c r="U70" s="133">
        <v>4.0228479999999998</v>
      </c>
      <c r="V70" s="133">
        <v>4.0956349999999997</v>
      </c>
      <c r="W70" s="133">
        <v>4.1705059999999996</v>
      </c>
      <c r="X70" s="133">
        <v>4.2488330000000003</v>
      </c>
      <c r="Y70" s="133">
        <v>4.3304819999999999</v>
      </c>
      <c r="Z70" s="133">
        <v>4.4178470000000001</v>
      </c>
      <c r="AA70" s="133">
        <v>4.5088600000000003</v>
      </c>
      <c r="AB70" s="133">
        <v>4.6012300000000002</v>
      </c>
      <c r="AC70" s="133">
        <v>4.6936660000000003</v>
      </c>
      <c r="AD70" s="133">
        <v>4.7842840000000004</v>
      </c>
      <c r="AE70" s="133">
        <v>4.8742349999999997</v>
      </c>
      <c r="AF70" s="134">
        <v>1.8095E-2</v>
      </c>
    </row>
    <row r="71" spans="1:32">
      <c r="A71" s="128" t="s">
        <v>1492</v>
      </c>
      <c r="B71" s="131" t="s">
        <v>1294</v>
      </c>
      <c r="C71" s="135">
        <v>8.2195499999999999</v>
      </c>
      <c r="D71" s="135">
        <v>8.6877460000000006</v>
      </c>
      <c r="E71" s="135">
        <v>8.9439050000000009</v>
      </c>
      <c r="F71" s="135">
        <v>8.7712760000000003</v>
      </c>
      <c r="G71" s="135">
        <v>8.7776759999999996</v>
      </c>
      <c r="H71" s="135">
        <v>8.8175019999999993</v>
      </c>
      <c r="I71" s="135">
        <v>8.8682359999999996</v>
      </c>
      <c r="J71" s="135">
        <v>8.9004750000000001</v>
      </c>
      <c r="K71" s="135">
        <v>8.9043700000000001</v>
      </c>
      <c r="L71" s="135">
        <v>8.9089650000000002</v>
      </c>
      <c r="M71" s="135">
        <v>8.9333899999999993</v>
      </c>
      <c r="N71" s="135">
        <v>8.9690159999999999</v>
      </c>
      <c r="O71" s="135">
        <v>9.0143229999999992</v>
      </c>
      <c r="P71" s="135">
        <v>9.0598690000000008</v>
      </c>
      <c r="Q71" s="135">
        <v>9.1081059999999994</v>
      </c>
      <c r="R71" s="135">
        <v>9.1660400000000006</v>
      </c>
      <c r="S71" s="135">
        <v>9.2368459999999999</v>
      </c>
      <c r="T71" s="135">
        <v>9.314527</v>
      </c>
      <c r="U71" s="135">
        <v>9.3847470000000008</v>
      </c>
      <c r="V71" s="135">
        <v>9.4487740000000002</v>
      </c>
      <c r="W71" s="135">
        <v>9.5109750000000002</v>
      </c>
      <c r="X71" s="135">
        <v>9.5765790000000006</v>
      </c>
      <c r="Y71" s="135">
        <v>9.6459039999999998</v>
      </c>
      <c r="Z71" s="135">
        <v>9.7252120000000009</v>
      </c>
      <c r="AA71" s="135">
        <v>9.812208</v>
      </c>
      <c r="AB71" s="135">
        <v>9.9004980000000007</v>
      </c>
      <c r="AC71" s="135">
        <v>9.9835659999999997</v>
      </c>
      <c r="AD71" s="135">
        <v>10.055956</v>
      </c>
      <c r="AE71" s="135">
        <v>10.119452000000001</v>
      </c>
      <c r="AF71" s="136">
        <v>5.666E-3</v>
      </c>
    </row>
    <row r="72" spans="1:32">
      <c r="A72" s="117"/>
      <c r="B72" s="119"/>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row>
    <row r="73" spans="1:32">
      <c r="A73" s="128" t="s">
        <v>1493</v>
      </c>
      <c r="B73" s="131" t="s">
        <v>1352</v>
      </c>
      <c r="C73" s="135">
        <v>9.2444500000000005</v>
      </c>
      <c r="D73" s="135">
        <v>9.4163680000000003</v>
      </c>
      <c r="E73" s="135">
        <v>9.524616</v>
      </c>
      <c r="F73" s="135">
        <v>9.5023800000000005</v>
      </c>
      <c r="G73" s="135">
        <v>9.5055650000000007</v>
      </c>
      <c r="H73" s="135">
        <v>9.4411520000000007</v>
      </c>
      <c r="I73" s="135">
        <v>9.4815649999999998</v>
      </c>
      <c r="J73" s="135">
        <v>9.5947709999999997</v>
      </c>
      <c r="K73" s="135">
        <v>9.6788959999999999</v>
      </c>
      <c r="L73" s="135">
        <v>9.7099569999999993</v>
      </c>
      <c r="M73" s="135">
        <v>9.741161</v>
      </c>
      <c r="N73" s="135">
        <v>9.7931939999999997</v>
      </c>
      <c r="O73" s="135">
        <v>9.8522669999999994</v>
      </c>
      <c r="P73" s="135">
        <v>9.8832319999999996</v>
      </c>
      <c r="Q73" s="135">
        <v>9.9316720000000007</v>
      </c>
      <c r="R73" s="135">
        <v>9.9827650000000006</v>
      </c>
      <c r="S73" s="135">
        <v>10.024547</v>
      </c>
      <c r="T73" s="135">
        <v>10.081080999999999</v>
      </c>
      <c r="U73" s="135">
        <v>10.133554</v>
      </c>
      <c r="V73" s="135">
        <v>10.180306</v>
      </c>
      <c r="W73" s="135">
        <v>10.241524999999999</v>
      </c>
      <c r="X73" s="135">
        <v>10.302152</v>
      </c>
      <c r="Y73" s="135">
        <v>10.364890000000001</v>
      </c>
      <c r="Z73" s="135">
        <v>10.431184999999999</v>
      </c>
      <c r="AA73" s="135">
        <v>10.508804</v>
      </c>
      <c r="AB73" s="135">
        <v>10.590558</v>
      </c>
      <c r="AC73" s="135">
        <v>10.673655999999999</v>
      </c>
      <c r="AD73" s="135">
        <v>10.74314</v>
      </c>
      <c r="AE73" s="135">
        <v>10.800573</v>
      </c>
      <c r="AF73" s="136">
        <v>5.0930000000000003E-3</v>
      </c>
    </row>
    <row r="74" spans="1:3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row>
    <row r="75" spans="1:32">
      <c r="A75" s="125"/>
      <c r="B75" s="131" t="s">
        <v>1353</v>
      </c>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row>
    <row r="76" spans="1:32">
      <c r="A76" s="128" t="s">
        <v>1494</v>
      </c>
      <c r="B76" s="132" t="s">
        <v>1450</v>
      </c>
      <c r="C76" s="133">
        <v>2.053588</v>
      </c>
      <c r="D76" s="133">
        <v>2.5018829999999999</v>
      </c>
      <c r="E76" s="133">
        <v>2.6356229999999998</v>
      </c>
      <c r="F76" s="133">
        <v>2.3704299999999998</v>
      </c>
      <c r="G76" s="133">
        <v>2.3154279999999998</v>
      </c>
      <c r="H76" s="133">
        <v>2.3052860000000002</v>
      </c>
      <c r="I76" s="133">
        <v>2.296516</v>
      </c>
      <c r="J76" s="133">
        <v>2.276643</v>
      </c>
      <c r="K76" s="133">
        <v>2.2459389999999999</v>
      </c>
      <c r="L76" s="133">
        <v>2.2141090000000001</v>
      </c>
      <c r="M76" s="133">
        <v>2.1891829999999999</v>
      </c>
      <c r="N76" s="133">
        <v>2.1683159999999999</v>
      </c>
      <c r="O76" s="133">
        <v>2.1490119999999999</v>
      </c>
      <c r="P76" s="133">
        <v>2.1283110000000001</v>
      </c>
      <c r="Q76" s="133">
        <v>2.1073040000000001</v>
      </c>
      <c r="R76" s="133">
        <v>2.0904989999999999</v>
      </c>
      <c r="S76" s="133">
        <v>2.0776479999999999</v>
      </c>
      <c r="T76" s="133">
        <v>2.0658949999999998</v>
      </c>
      <c r="U76" s="133">
        <v>2.0529310000000001</v>
      </c>
      <c r="V76" s="133">
        <v>2.0348130000000002</v>
      </c>
      <c r="W76" s="133">
        <v>2.0137179999999999</v>
      </c>
      <c r="X76" s="133">
        <v>1.991771</v>
      </c>
      <c r="Y76" s="133">
        <v>1.969292</v>
      </c>
      <c r="Z76" s="133">
        <v>1.9472130000000001</v>
      </c>
      <c r="AA76" s="133">
        <v>1.9259500000000001</v>
      </c>
      <c r="AB76" s="133">
        <v>1.9042790000000001</v>
      </c>
      <c r="AC76" s="133">
        <v>1.879894</v>
      </c>
      <c r="AD76" s="133">
        <v>1.8509930000000001</v>
      </c>
      <c r="AE76" s="133">
        <v>1.819672</v>
      </c>
      <c r="AF76" s="134">
        <v>-1.1723000000000001E-2</v>
      </c>
    </row>
    <row r="77" spans="1:32">
      <c r="A77" s="128" t="s">
        <v>1495</v>
      </c>
      <c r="B77" s="132" t="s">
        <v>1452</v>
      </c>
      <c r="C77" s="133">
        <v>1.7834730000000001</v>
      </c>
      <c r="D77" s="133">
        <v>1.538921</v>
      </c>
      <c r="E77" s="133">
        <v>1.4959439999999999</v>
      </c>
      <c r="F77" s="133">
        <v>1.570076</v>
      </c>
      <c r="G77" s="133">
        <v>1.629024</v>
      </c>
      <c r="H77" s="133">
        <v>1.6167050000000001</v>
      </c>
      <c r="I77" s="133">
        <v>1.619127</v>
      </c>
      <c r="J77" s="133">
        <v>1.6292150000000001</v>
      </c>
      <c r="K77" s="133">
        <v>1.6341380000000001</v>
      </c>
      <c r="L77" s="133">
        <v>1.630673</v>
      </c>
      <c r="M77" s="133">
        <v>1.627472</v>
      </c>
      <c r="N77" s="133">
        <v>1.6260600000000001</v>
      </c>
      <c r="O77" s="133">
        <v>1.626185</v>
      </c>
      <c r="P77" s="133">
        <v>1.623407</v>
      </c>
      <c r="Q77" s="133">
        <v>1.6225339999999999</v>
      </c>
      <c r="R77" s="133">
        <v>1.621084</v>
      </c>
      <c r="S77" s="133">
        <v>1.619327</v>
      </c>
      <c r="T77" s="133">
        <v>1.6207450000000001</v>
      </c>
      <c r="U77" s="133">
        <v>1.624398</v>
      </c>
      <c r="V77" s="133">
        <v>1.6264019999999999</v>
      </c>
      <c r="W77" s="133">
        <v>1.629151</v>
      </c>
      <c r="X77" s="133">
        <v>1.631051</v>
      </c>
      <c r="Y77" s="133">
        <v>1.6335850000000001</v>
      </c>
      <c r="Z77" s="133">
        <v>1.636755</v>
      </c>
      <c r="AA77" s="133">
        <v>1.642525</v>
      </c>
      <c r="AB77" s="133">
        <v>1.6484380000000001</v>
      </c>
      <c r="AC77" s="133">
        <v>1.6538740000000001</v>
      </c>
      <c r="AD77" s="133">
        <v>1.6568860000000001</v>
      </c>
      <c r="AE77" s="133">
        <v>1.6587430000000001</v>
      </c>
      <c r="AF77" s="134">
        <v>2.7810000000000001E-3</v>
      </c>
    </row>
    <row r="78" spans="1:32">
      <c r="A78" s="128" t="s">
        <v>1496</v>
      </c>
      <c r="B78" s="132" t="s">
        <v>1454</v>
      </c>
      <c r="C78" s="133">
        <v>0.82636900000000002</v>
      </c>
      <c r="D78" s="133">
        <v>0.83621999999999996</v>
      </c>
      <c r="E78" s="133">
        <v>0.831538</v>
      </c>
      <c r="F78" s="133">
        <v>0.82836100000000001</v>
      </c>
      <c r="G78" s="133">
        <v>0.82699699999999998</v>
      </c>
      <c r="H78" s="133">
        <v>0.82907500000000001</v>
      </c>
      <c r="I78" s="133">
        <v>0.83303300000000002</v>
      </c>
      <c r="J78" s="133">
        <v>0.83409999999999995</v>
      </c>
      <c r="K78" s="133">
        <v>0.83072100000000004</v>
      </c>
      <c r="L78" s="133">
        <v>0.82639899999999999</v>
      </c>
      <c r="M78" s="133">
        <v>0.82442800000000005</v>
      </c>
      <c r="N78" s="133">
        <v>0.82415400000000005</v>
      </c>
      <c r="O78" s="133">
        <v>0.82441399999999998</v>
      </c>
      <c r="P78" s="133">
        <v>0.82397399999999998</v>
      </c>
      <c r="Q78" s="133">
        <v>0.82342199999999999</v>
      </c>
      <c r="R78" s="133">
        <v>0.82425999999999999</v>
      </c>
      <c r="S78" s="133">
        <v>0.82632099999999997</v>
      </c>
      <c r="T78" s="133">
        <v>0.82901199999999997</v>
      </c>
      <c r="U78" s="133">
        <v>0.83112299999999995</v>
      </c>
      <c r="V78" s="133">
        <v>0.83129299999999995</v>
      </c>
      <c r="W78" s="133">
        <v>0.83049099999999998</v>
      </c>
      <c r="X78" s="133">
        <v>0.82984800000000003</v>
      </c>
      <c r="Y78" s="133">
        <v>0.82871300000000003</v>
      </c>
      <c r="Z78" s="133">
        <v>0.82820300000000002</v>
      </c>
      <c r="AA78" s="133">
        <v>0.82799299999999998</v>
      </c>
      <c r="AB78" s="133">
        <v>0.82726699999999997</v>
      </c>
      <c r="AC78" s="133">
        <v>0.82547599999999999</v>
      </c>
      <c r="AD78" s="133">
        <v>0.82174599999999998</v>
      </c>
      <c r="AE78" s="133">
        <v>0.81632199999999999</v>
      </c>
      <c r="AF78" s="134">
        <v>-8.92E-4</v>
      </c>
    </row>
    <row r="79" spans="1:32">
      <c r="A79" s="128" t="s">
        <v>1497</v>
      </c>
      <c r="B79" s="132" t="s">
        <v>1456</v>
      </c>
      <c r="C79" s="133">
        <v>1.5522849999999999</v>
      </c>
      <c r="D79" s="133">
        <v>1.577215</v>
      </c>
      <c r="E79" s="133">
        <v>1.5838380000000001</v>
      </c>
      <c r="F79" s="133">
        <v>1.5871930000000001</v>
      </c>
      <c r="G79" s="133">
        <v>1.586794</v>
      </c>
      <c r="H79" s="133">
        <v>1.586009</v>
      </c>
      <c r="I79" s="133">
        <v>1.598568</v>
      </c>
      <c r="J79" s="133">
        <v>1.6184270000000001</v>
      </c>
      <c r="K79" s="133">
        <v>1.628098</v>
      </c>
      <c r="L79" s="133">
        <v>1.6296809999999999</v>
      </c>
      <c r="M79" s="133">
        <v>1.631785</v>
      </c>
      <c r="N79" s="133">
        <v>1.6364719999999999</v>
      </c>
      <c r="O79" s="133">
        <v>1.6426160000000001</v>
      </c>
      <c r="P79" s="133">
        <v>1.6440729999999999</v>
      </c>
      <c r="Q79" s="133">
        <v>1.647324</v>
      </c>
      <c r="R79" s="133">
        <v>1.650722</v>
      </c>
      <c r="S79" s="133">
        <v>1.6529430000000001</v>
      </c>
      <c r="T79" s="133">
        <v>1.6578649999999999</v>
      </c>
      <c r="U79" s="133">
        <v>1.6593770000000001</v>
      </c>
      <c r="V79" s="133">
        <v>1.6603680000000001</v>
      </c>
      <c r="W79" s="133">
        <v>1.662272</v>
      </c>
      <c r="X79" s="133">
        <v>1.663759</v>
      </c>
      <c r="Y79" s="133">
        <v>1.665918</v>
      </c>
      <c r="Z79" s="133">
        <v>1.668795</v>
      </c>
      <c r="AA79" s="133">
        <v>1.673853</v>
      </c>
      <c r="AB79" s="133">
        <v>1.6795169999999999</v>
      </c>
      <c r="AC79" s="133">
        <v>1.68476</v>
      </c>
      <c r="AD79" s="133">
        <v>1.6881010000000001</v>
      </c>
      <c r="AE79" s="133">
        <v>1.684469</v>
      </c>
      <c r="AF79" s="134">
        <v>2.4399999999999999E-3</v>
      </c>
    </row>
    <row r="80" spans="1:32">
      <c r="A80" s="128" t="s">
        <v>1498</v>
      </c>
      <c r="B80" s="132" t="s">
        <v>1274</v>
      </c>
      <c r="C80" s="133">
        <v>0.26808300000000002</v>
      </c>
      <c r="D80" s="133">
        <v>0.27245900000000001</v>
      </c>
      <c r="E80" s="133">
        <v>0.272588</v>
      </c>
      <c r="F80" s="133">
        <v>0.27336500000000002</v>
      </c>
      <c r="G80" s="133">
        <v>0.27503499999999997</v>
      </c>
      <c r="H80" s="133">
        <v>0.27746999999999999</v>
      </c>
      <c r="I80" s="133">
        <v>0.28026600000000002</v>
      </c>
      <c r="J80" s="133">
        <v>0.281864</v>
      </c>
      <c r="K80" s="133">
        <v>0.281856</v>
      </c>
      <c r="L80" s="133">
        <v>0.281412</v>
      </c>
      <c r="M80" s="133">
        <v>0.28170400000000001</v>
      </c>
      <c r="N80" s="133">
        <v>0.28254200000000002</v>
      </c>
      <c r="O80" s="133">
        <v>0.28362999999999999</v>
      </c>
      <c r="P80" s="133">
        <v>0.28475899999999998</v>
      </c>
      <c r="Q80" s="133">
        <v>0.28605000000000003</v>
      </c>
      <c r="R80" s="133">
        <v>0.28795599999999999</v>
      </c>
      <c r="S80" s="133">
        <v>0.29045100000000001</v>
      </c>
      <c r="T80" s="133">
        <v>0.29320400000000002</v>
      </c>
      <c r="U80" s="133">
        <v>0.29606900000000003</v>
      </c>
      <c r="V80" s="133">
        <v>0.29820999999999998</v>
      </c>
      <c r="W80" s="133">
        <v>0.29997400000000002</v>
      </c>
      <c r="X80" s="133">
        <v>0.301728</v>
      </c>
      <c r="Y80" s="133">
        <v>0.30329299999999998</v>
      </c>
      <c r="Z80" s="133">
        <v>0.30510799999999999</v>
      </c>
      <c r="AA80" s="133">
        <v>0.307004</v>
      </c>
      <c r="AB80" s="133">
        <v>0.30870599999999998</v>
      </c>
      <c r="AC80" s="133">
        <v>0.31007299999999999</v>
      </c>
      <c r="AD80" s="133">
        <v>0.31081500000000001</v>
      </c>
      <c r="AE80" s="133">
        <v>0.31100899999999998</v>
      </c>
      <c r="AF80" s="134">
        <v>4.9129999999999998E-3</v>
      </c>
    </row>
    <row r="81" spans="1:32">
      <c r="A81" s="128" t="s">
        <v>1499</v>
      </c>
      <c r="B81" s="132" t="s">
        <v>1280</v>
      </c>
      <c r="C81" s="133">
        <v>2.8092540000000001</v>
      </c>
      <c r="D81" s="133">
        <v>2.7777669999999999</v>
      </c>
      <c r="E81" s="133">
        <v>2.7367780000000002</v>
      </c>
      <c r="F81" s="133">
        <v>2.7002169999999999</v>
      </c>
      <c r="G81" s="133">
        <v>2.6631109999999998</v>
      </c>
      <c r="H81" s="133">
        <v>2.6311629999999999</v>
      </c>
      <c r="I81" s="133">
        <v>2.6256740000000001</v>
      </c>
      <c r="J81" s="133">
        <v>2.635767</v>
      </c>
      <c r="K81" s="133">
        <v>2.6202040000000002</v>
      </c>
      <c r="L81" s="133">
        <v>2.5945040000000001</v>
      </c>
      <c r="M81" s="133">
        <v>2.572978</v>
      </c>
      <c r="N81" s="133">
        <v>2.5577160000000001</v>
      </c>
      <c r="O81" s="133">
        <v>2.5477660000000002</v>
      </c>
      <c r="P81" s="133">
        <v>2.5316130000000001</v>
      </c>
      <c r="Q81" s="133">
        <v>2.5192299999999999</v>
      </c>
      <c r="R81" s="133">
        <v>2.5086300000000001</v>
      </c>
      <c r="S81" s="133">
        <v>2.4972620000000001</v>
      </c>
      <c r="T81" s="133">
        <v>2.4913050000000001</v>
      </c>
      <c r="U81" s="133">
        <v>2.4657399999999998</v>
      </c>
      <c r="V81" s="133">
        <v>2.4426369999999999</v>
      </c>
      <c r="W81" s="133">
        <v>2.423438</v>
      </c>
      <c r="X81" s="133">
        <v>2.4057240000000002</v>
      </c>
      <c r="Y81" s="133">
        <v>2.39</v>
      </c>
      <c r="Z81" s="133">
        <v>2.377491</v>
      </c>
      <c r="AA81" s="133">
        <v>2.3699690000000002</v>
      </c>
      <c r="AB81" s="133">
        <v>2.3640439999999998</v>
      </c>
      <c r="AC81" s="133">
        <v>2.35751</v>
      </c>
      <c r="AD81" s="133">
        <v>2.34762</v>
      </c>
      <c r="AE81" s="133">
        <v>2.335391</v>
      </c>
      <c r="AF81" s="134">
        <v>-6.404E-3</v>
      </c>
    </row>
    <row r="82" spans="1:32">
      <c r="A82" s="128" t="s">
        <v>1500</v>
      </c>
      <c r="B82" s="132" t="s">
        <v>1272</v>
      </c>
      <c r="C82" s="133">
        <v>1.1546430000000001</v>
      </c>
      <c r="D82" s="133">
        <v>1.1423350000000001</v>
      </c>
      <c r="E82" s="133">
        <v>1.122085</v>
      </c>
      <c r="F82" s="133">
        <v>1.1028070000000001</v>
      </c>
      <c r="G82" s="133">
        <v>1.086165</v>
      </c>
      <c r="H82" s="133">
        <v>1.0499240000000001</v>
      </c>
      <c r="I82" s="133">
        <v>1.024637</v>
      </c>
      <c r="J82" s="133">
        <v>1.0072209999999999</v>
      </c>
      <c r="K82" s="133">
        <v>0.99138599999999999</v>
      </c>
      <c r="L82" s="133">
        <v>0.97413899999999998</v>
      </c>
      <c r="M82" s="133">
        <v>0.958588</v>
      </c>
      <c r="N82" s="133">
        <v>0.94605399999999995</v>
      </c>
      <c r="O82" s="133">
        <v>0.93554300000000001</v>
      </c>
      <c r="P82" s="133">
        <v>0.92510400000000004</v>
      </c>
      <c r="Q82" s="133">
        <v>0.91730999999999996</v>
      </c>
      <c r="R82" s="133">
        <v>0.91123399999999999</v>
      </c>
      <c r="S82" s="133">
        <v>0.90570200000000001</v>
      </c>
      <c r="T82" s="133">
        <v>0.90210000000000001</v>
      </c>
      <c r="U82" s="133">
        <v>0.90010599999999996</v>
      </c>
      <c r="V82" s="133">
        <v>0.89831099999999997</v>
      </c>
      <c r="W82" s="133">
        <v>0.89775099999999997</v>
      </c>
      <c r="X82" s="133">
        <v>0.89751400000000003</v>
      </c>
      <c r="Y82" s="133">
        <v>0.89778599999999997</v>
      </c>
      <c r="Z82" s="133">
        <v>0.89860099999999998</v>
      </c>
      <c r="AA82" s="133">
        <v>0.90054100000000004</v>
      </c>
      <c r="AB82" s="133">
        <v>0.90305500000000005</v>
      </c>
      <c r="AC82" s="133">
        <v>0.90587499999999999</v>
      </c>
      <c r="AD82" s="133">
        <v>0.90800400000000003</v>
      </c>
      <c r="AE82" s="133">
        <v>0.90964199999999995</v>
      </c>
      <c r="AF82" s="134">
        <v>-8.4010000000000005E-3</v>
      </c>
    </row>
    <row r="83" spans="1:32">
      <c r="A83" s="128" t="s">
        <v>1501</v>
      </c>
      <c r="B83" s="132" t="s">
        <v>1461</v>
      </c>
      <c r="C83" s="133">
        <v>0.35080699999999998</v>
      </c>
      <c r="D83" s="133">
        <v>0.32564100000000001</v>
      </c>
      <c r="E83" s="133">
        <v>0.299979</v>
      </c>
      <c r="F83" s="133">
        <v>0.28020400000000001</v>
      </c>
      <c r="G83" s="133">
        <v>0.26097199999999998</v>
      </c>
      <c r="H83" s="133">
        <v>0.24309</v>
      </c>
      <c r="I83" s="133">
        <v>0.22828499999999999</v>
      </c>
      <c r="J83" s="133">
        <v>0.21541399999999999</v>
      </c>
      <c r="K83" s="133">
        <v>0.20372399999999999</v>
      </c>
      <c r="L83" s="133">
        <v>0.19208900000000001</v>
      </c>
      <c r="M83" s="133">
        <v>0.181145</v>
      </c>
      <c r="N83" s="133">
        <v>0.17058999999999999</v>
      </c>
      <c r="O83" s="133">
        <v>0.160825</v>
      </c>
      <c r="P83" s="133">
        <v>0.15163499999999999</v>
      </c>
      <c r="Q83" s="133">
        <v>0.142903</v>
      </c>
      <c r="R83" s="133">
        <v>0.134552</v>
      </c>
      <c r="S83" s="133">
        <v>0.12648699999999999</v>
      </c>
      <c r="T83" s="133">
        <v>0.118987</v>
      </c>
      <c r="U83" s="133">
        <v>0.112094</v>
      </c>
      <c r="V83" s="133">
        <v>0.10571899999999999</v>
      </c>
      <c r="W83" s="133">
        <v>0.100041</v>
      </c>
      <c r="X83" s="133">
        <v>9.4974000000000003E-2</v>
      </c>
      <c r="Y83" s="133">
        <v>8.9930999999999997E-2</v>
      </c>
      <c r="Z83" s="133">
        <v>8.5502999999999996E-2</v>
      </c>
      <c r="AA83" s="133">
        <v>8.1106999999999999E-2</v>
      </c>
      <c r="AB83" s="133">
        <v>7.7297000000000005E-2</v>
      </c>
      <c r="AC83" s="133">
        <v>7.4052999999999994E-2</v>
      </c>
      <c r="AD83" s="133">
        <v>7.0678000000000005E-2</v>
      </c>
      <c r="AE83" s="133">
        <v>6.7197999999999994E-2</v>
      </c>
      <c r="AF83" s="134">
        <v>-5.6774999999999999E-2</v>
      </c>
    </row>
    <row r="84" spans="1:32">
      <c r="A84" s="128" t="s">
        <v>1502</v>
      </c>
      <c r="B84" s="132" t="s">
        <v>1463</v>
      </c>
      <c r="C84" s="133">
        <v>0.66038799999999998</v>
      </c>
      <c r="D84" s="133">
        <v>0.66049500000000005</v>
      </c>
      <c r="E84" s="133">
        <v>0.66328100000000001</v>
      </c>
      <c r="F84" s="133">
        <v>0.670628</v>
      </c>
      <c r="G84" s="133">
        <v>0.67702200000000001</v>
      </c>
      <c r="H84" s="133">
        <v>0.68271800000000005</v>
      </c>
      <c r="I84" s="133">
        <v>0.69229399999999996</v>
      </c>
      <c r="J84" s="133">
        <v>0.70581199999999999</v>
      </c>
      <c r="K84" s="133">
        <v>0.72033999999999998</v>
      </c>
      <c r="L84" s="133">
        <v>0.73405100000000001</v>
      </c>
      <c r="M84" s="133">
        <v>0.74980000000000002</v>
      </c>
      <c r="N84" s="133">
        <v>0.767536</v>
      </c>
      <c r="O84" s="133">
        <v>0.78738900000000001</v>
      </c>
      <c r="P84" s="133">
        <v>0.80637499999999995</v>
      </c>
      <c r="Q84" s="133">
        <v>0.82757800000000004</v>
      </c>
      <c r="R84" s="133">
        <v>0.8488</v>
      </c>
      <c r="S84" s="133">
        <v>0.86859900000000001</v>
      </c>
      <c r="T84" s="133">
        <v>0.88799700000000004</v>
      </c>
      <c r="U84" s="133">
        <v>0.90836600000000001</v>
      </c>
      <c r="V84" s="133">
        <v>0.92730299999999999</v>
      </c>
      <c r="W84" s="133">
        <v>0.94753900000000002</v>
      </c>
      <c r="X84" s="133">
        <v>0.96726500000000004</v>
      </c>
      <c r="Y84" s="133">
        <v>0.987294</v>
      </c>
      <c r="Z84" s="133">
        <v>1.0075750000000001</v>
      </c>
      <c r="AA84" s="133">
        <v>1.0273699999999999</v>
      </c>
      <c r="AB84" s="133">
        <v>1.0476570000000001</v>
      </c>
      <c r="AC84" s="133">
        <v>1.0674980000000001</v>
      </c>
      <c r="AD84" s="133">
        <v>1.085645</v>
      </c>
      <c r="AE84" s="133">
        <v>1.10283</v>
      </c>
      <c r="AF84" s="134">
        <v>1.9168000000000001E-2</v>
      </c>
    </row>
    <row r="85" spans="1:32">
      <c r="A85" s="128" t="s">
        <v>1503</v>
      </c>
      <c r="B85" s="132" t="s">
        <v>1308</v>
      </c>
      <c r="C85" s="133">
        <v>6.005109</v>
      </c>
      <c r="D85" s="133">
        <v>6.471177</v>
      </c>
      <c r="E85" s="133">
        <v>6.8268659999999999</v>
      </c>
      <c r="F85" s="133">
        <v>6.8903740000000004</v>
      </c>
      <c r="G85" s="133">
        <v>6.9626939999999999</v>
      </c>
      <c r="H85" s="133">
        <v>7.0372120000000002</v>
      </c>
      <c r="I85" s="133">
        <v>7.151402</v>
      </c>
      <c r="J85" s="133">
        <v>7.2907820000000001</v>
      </c>
      <c r="K85" s="133">
        <v>7.4268590000000003</v>
      </c>
      <c r="L85" s="133">
        <v>7.5418669999999999</v>
      </c>
      <c r="M85" s="133">
        <v>7.6574689999999999</v>
      </c>
      <c r="N85" s="133">
        <v>7.782769</v>
      </c>
      <c r="O85" s="133">
        <v>7.9092079999999996</v>
      </c>
      <c r="P85" s="133">
        <v>8.0238490000000002</v>
      </c>
      <c r="Q85" s="133">
        <v>8.1461220000000001</v>
      </c>
      <c r="R85" s="133">
        <v>8.2710690000000007</v>
      </c>
      <c r="S85" s="133">
        <v>8.3966539999999998</v>
      </c>
      <c r="T85" s="133">
        <v>8.5284990000000001</v>
      </c>
      <c r="U85" s="133">
        <v>8.6680969999999995</v>
      </c>
      <c r="V85" s="133">
        <v>8.8040269999999996</v>
      </c>
      <c r="W85" s="133">
        <v>8.948124</v>
      </c>
      <c r="X85" s="133">
        <v>9.0950980000000001</v>
      </c>
      <c r="Y85" s="133">
        <v>9.2449849999999998</v>
      </c>
      <c r="Z85" s="133">
        <v>9.4011530000000008</v>
      </c>
      <c r="AA85" s="133">
        <v>9.5647009999999995</v>
      </c>
      <c r="AB85" s="133">
        <v>9.7307980000000001</v>
      </c>
      <c r="AC85" s="133">
        <v>9.8982069999999993</v>
      </c>
      <c r="AD85" s="133">
        <v>10.058609000000001</v>
      </c>
      <c r="AE85" s="133">
        <v>10.214751</v>
      </c>
      <c r="AF85" s="134">
        <v>1.7049999999999999E-2</v>
      </c>
    </row>
    <row r="86" spans="1:32">
      <c r="A86" s="128" t="s">
        <v>1504</v>
      </c>
      <c r="B86" s="131" t="s">
        <v>1251</v>
      </c>
      <c r="C86" s="135">
        <v>17.464001</v>
      </c>
      <c r="D86" s="135">
        <v>18.104115</v>
      </c>
      <c r="E86" s="135">
        <v>18.468520999999999</v>
      </c>
      <c r="F86" s="135">
        <v>18.273655000000002</v>
      </c>
      <c r="G86" s="135">
        <v>18.283241</v>
      </c>
      <c r="H86" s="135">
        <v>18.258654</v>
      </c>
      <c r="I86" s="135">
        <v>18.349799999999998</v>
      </c>
      <c r="J86" s="135">
        <v>18.495246999999999</v>
      </c>
      <c r="K86" s="135">
        <v>18.583266999999999</v>
      </c>
      <c r="L86" s="135">
        <v>18.618922999999999</v>
      </c>
      <c r="M86" s="135">
        <v>18.674551000000001</v>
      </c>
      <c r="N86" s="135">
        <v>18.762211000000001</v>
      </c>
      <c r="O86" s="135">
        <v>18.866589999999999</v>
      </c>
      <c r="P86" s="135">
        <v>18.943100000000001</v>
      </c>
      <c r="Q86" s="135">
        <v>19.039777999999998</v>
      </c>
      <c r="R86" s="135">
        <v>19.148806</v>
      </c>
      <c r="S86" s="135">
        <v>19.261393000000002</v>
      </c>
      <c r="T86" s="135">
        <v>19.395606999999998</v>
      </c>
      <c r="U86" s="135">
        <v>19.518301000000001</v>
      </c>
      <c r="V86" s="135">
        <v>19.629082</v>
      </c>
      <c r="W86" s="135">
        <v>19.752499</v>
      </c>
      <c r="X86" s="135">
        <v>19.878730999999998</v>
      </c>
      <c r="Y86" s="135">
        <v>20.010794000000001</v>
      </c>
      <c r="Z86" s="135">
        <v>20.156396999999998</v>
      </c>
      <c r="AA86" s="135">
        <v>20.321012</v>
      </c>
      <c r="AB86" s="135">
        <v>20.491056</v>
      </c>
      <c r="AC86" s="135">
        <v>20.657222999999998</v>
      </c>
      <c r="AD86" s="135">
        <v>20.799095000000001</v>
      </c>
      <c r="AE86" s="135">
        <v>20.920024999999999</v>
      </c>
      <c r="AF86" s="136">
        <v>5.3689999999999996E-3</v>
      </c>
    </row>
    <row r="87" spans="1:32">
      <c r="A87" s="118"/>
      <c r="B87" s="120"/>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c r="AA87" s="124"/>
      <c r="AB87" s="124"/>
      <c r="AC87" s="124"/>
      <c r="AD87" s="124"/>
      <c r="AE87" s="124"/>
      <c r="AF87" s="122"/>
    </row>
    <row r="88" spans="1:32">
      <c r="A88" s="125"/>
      <c r="B88" s="131" t="s">
        <v>1505</v>
      </c>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row>
    <row r="89" spans="1:32">
      <c r="A89" s="128" t="s">
        <v>1506</v>
      </c>
      <c r="B89" s="132" t="s">
        <v>1507</v>
      </c>
      <c r="C89" s="133">
        <v>8.0197000000000004E-2</v>
      </c>
      <c r="D89" s="133">
        <v>8.2118999999999998E-2</v>
      </c>
      <c r="E89" s="133">
        <v>8.4087999999999996E-2</v>
      </c>
      <c r="F89" s="133">
        <v>8.6016999999999996E-2</v>
      </c>
      <c r="G89" s="133">
        <v>8.7277999999999994E-2</v>
      </c>
      <c r="H89" s="133">
        <v>8.7311E-2</v>
      </c>
      <c r="I89" s="133">
        <v>8.7347999999999995E-2</v>
      </c>
      <c r="J89" s="133">
        <v>8.7392999999999998E-2</v>
      </c>
      <c r="K89" s="133">
        <v>8.8105000000000003E-2</v>
      </c>
      <c r="L89" s="133">
        <v>8.8838E-2</v>
      </c>
      <c r="M89" s="133">
        <v>8.9640999999999998E-2</v>
      </c>
      <c r="N89" s="133">
        <v>9.0475E-2</v>
      </c>
      <c r="O89" s="133">
        <v>9.1286000000000006E-2</v>
      </c>
      <c r="P89" s="133">
        <v>9.2113E-2</v>
      </c>
      <c r="Q89" s="133">
        <v>9.2913999999999997E-2</v>
      </c>
      <c r="R89" s="133">
        <v>9.3704999999999997E-2</v>
      </c>
      <c r="S89" s="133">
        <v>9.4483999999999999E-2</v>
      </c>
      <c r="T89" s="133">
        <v>9.5249E-2</v>
      </c>
      <c r="U89" s="133">
        <v>9.6743999999999997E-2</v>
      </c>
      <c r="V89" s="133">
        <v>9.8197000000000007E-2</v>
      </c>
      <c r="W89" s="133">
        <v>9.9637000000000003E-2</v>
      </c>
      <c r="X89" s="133">
        <v>0.101047</v>
      </c>
      <c r="Y89" s="133">
        <v>0.102425</v>
      </c>
      <c r="Z89" s="133">
        <v>0.103784</v>
      </c>
      <c r="AA89" s="133">
        <v>0.105128</v>
      </c>
      <c r="AB89" s="133">
        <v>0.106504</v>
      </c>
      <c r="AC89" s="133">
        <v>0.10792599999999999</v>
      </c>
      <c r="AD89" s="133">
        <v>0.109324</v>
      </c>
      <c r="AE89" s="133">
        <v>0.110684</v>
      </c>
      <c r="AF89" s="134">
        <v>1.1117E-2</v>
      </c>
    </row>
    <row r="90" spans="1:32">
      <c r="A90" s="128" t="s">
        <v>1508</v>
      </c>
      <c r="B90" s="132" t="s">
        <v>1376</v>
      </c>
      <c r="C90" s="133">
        <v>4.3826999999999998E-2</v>
      </c>
      <c r="D90" s="133">
        <v>5.4599000000000002E-2</v>
      </c>
      <c r="E90" s="133">
        <v>6.2126000000000001E-2</v>
      </c>
      <c r="F90" s="133">
        <v>6.7011000000000001E-2</v>
      </c>
      <c r="G90" s="133">
        <v>7.0354E-2</v>
      </c>
      <c r="H90" s="133">
        <v>7.1544999999999997E-2</v>
      </c>
      <c r="I90" s="133">
        <v>7.3202000000000003E-2</v>
      </c>
      <c r="J90" s="133">
        <v>7.5600000000000001E-2</v>
      </c>
      <c r="K90" s="133">
        <v>7.9135999999999998E-2</v>
      </c>
      <c r="L90" s="133">
        <v>8.3134E-2</v>
      </c>
      <c r="M90" s="133">
        <v>8.7721999999999994E-2</v>
      </c>
      <c r="N90" s="133">
        <v>9.3061000000000005E-2</v>
      </c>
      <c r="O90" s="133">
        <v>9.9013000000000004E-2</v>
      </c>
      <c r="P90" s="133">
        <v>0.10592</v>
      </c>
      <c r="Q90" s="133">
        <v>0.11334900000000001</v>
      </c>
      <c r="R90" s="133">
        <v>0.12141299999999999</v>
      </c>
      <c r="S90" s="133">
        <v>0.13003100000000001</v>
      </c>
      <c r="T90" s="133">
        <v>0.139072</v>
      </c>
      <c r="U90" s="133">
        <v>0.148724</v>
      </c>
      <c r="V90" s="133">
        <v>0.15884200000000001</v>
      </c>
      <c r="W90" s="133">
        <v>0.169571</v>
      </c>
      <c r="X90" s="133">
        <v>0.18082400000000001</v>
      </c>
      <c r="Y90" s="133">
        <v>0.192494</v>
      </c>
      <c r="Z90" s="133">
        <v>0.20458599999999999</v>
      </c>
      <c r="AA90" s="133">
        <v>0.21703700000000001</v>
      </c>
      <c r="AB90" s="133">
        <v>0.22975499999999999</v>
      </c>
      <c r="AC90" s="133">
        <v>0.24279700000000001</v>
      </c>
      <c r="AD90" s="133">
        <v>0.25611899999999999</v>
      </c>
      <c r="AE90" s="133">
        <v>0.26971400000000001</v>
      </c>
      <c r="AF90" s="134">
        <v>6.0946E-2</v>
      </c>
    </row>
    <row r="91" spans="1:32">
      <c r="A91" s="128" t="s">
        <v>1509</v>
      </c>
      <c r="B91" s="132" t="s">
        <v>1378</v>
      </c>
      <c r="C91" s="133">
        <v>1.173E-3</v>
      </c>
      <c r="D91" s="133">
        <v>1.1800000000000001E-3</v>
      </c>
      <c r="E91" s="133">
        <v>1.189E-3</v>
      </c>
      <c r="F91" s="133">
        <v>1.2030000000000001E-3</v>
      </c>
      <c r="G91" s="133">
        <v>1.242E-3</v>
      </c>
      <c r="H91" s="133">
        <v>1.242E-3</v>
      </c>
      <c r="I91" s="133">
        <v>1.242E-3</v>
      </c>
      <c r="J91" s="133">
        <v>1.2440000000000001E-3</v>
      </c>
      <c r="K91" s="133">
        <v>1.2520000000000001E-3</v>
      </c>
      <c r="L91" s="133">
        <v>1.289E-3</v>
      </c>
      <c r="M91" s="133">
        <v>1.379E-3</v>
      </c>
      <c r="N91" s="133">
        <v>1.56E-3</v>
      </c>
      <c r="O91" s="133">
        <v>1.836E-3</v>
      </c>
      <c r="P91" s="133">
        <v>2.215E-3</v>
      </c>
      <c r="Q91" s="133">
        <v>2.6480000000000002E-3</v>
      </c>
      <c r="R91" s="133">
        <v>3.094E-3</v>
      </c>
      <c r="S91" s="133">
        <v>3.5469999999999998E-3</v>
      </c>
      <c r="T91" s="133">
        <v>4.006E-3</v>
      </c>
      <c r="U91" s="133">
        <v>4.4780000000000002E-3</v>
      </c>
      <c r="V91" s="133">
        <v>4.9620000000000003E-3</v>
      </c>
      <c r="W91" s="133">
        <v>5.4730000000000004E-3</v>
      </c>
      <c r="X91" s="133">
        <v>6.0200000000000002E-3</v>
      </c>
      <c r="Y91" s="133">
        <v>6.6150000000000002E-3</v>
      </c>
      <c r="Z91" s="133">
        <v>7.2779999999999997E-3</v>
      </c>
      <c r="AA91" s="133">
        <v>8.0000000000000002E-3</v>
      </c>
      <c r="AB91" s="133">
        <v>8.7609999999999997E-3</v>
      </c>
      <c r="AC91" s="133">
        <v>9.7099999999999999E-3</v>
      </c>
      <c r="AD91" s="133">
        <v>1.0821000000000001E-2</v>
      </c>
      <c r="AE91" s="133">
        <v>1.2034E-2</v>
      </c>
      <c r="AF91" s="134">
        <v>8.9824000000000001E-2</v>
      </c>
    </row>
    <row r="92" spans="1:32">
      <c r="A92" s="128" t="s">
        <v>1510</v>
      </c>
      <c r="B92" s="131" t="s">
        <v>1380</v>
      </c>
      <c r="C92" s="135">
        <v>0.125197</v>
      </c>
      <c r="D92" s="135">
        <v>0.13789799999999999</v>
      </c>
      <c r="E92" s="135">
        <v>0.14740300000000001</v>
      </c>
      <c r="F92" s="135">
        <v>0.15423100000000001</v>
      </c>
      <c r="G92" s="135">
        <v>0.15887399999999999</v>
      </c>
      <c r="H92" s="135">
        <v>0.16009799999999999</v>
      </c>
      <c r="I92" s="135">
        <v>0.16179199999999999</v>
      </c>
      <c r="J92" s="135">
        <v>0.16423599999999999</v>
      </c>
      <c r="K92" s="135">
        <v>0.168493</v>
      </c>
      <c r="L92" s="135">
        <v>0.173261</v>
      </c>
      <c r="M92" s="135">
        <v>0.17874300000000001</v>
      </c>
      <c r="N92" s="135">
        <v>0.18509500000000001</v>
      </c>
      <c r="O92" s="135">
        <v>0.192135</v>
      </c>
      <c r="P92" s="135">
        <v>0.20024800000000001</v>
      </c>
      <c r="Q92" s="135">
        <v>0.20891199999999999</v>
      </c>
      <c r="R92" s="135">
        <v>0.21821199999999999</v>
      </c>
      <c r="S92" s="135">
        <v>0.22806199999999999</v>
      </c>
      <c r="T92" s="135">
        <v>0.23832700000000001</v>
      </c>
      <c r="U92" s="135">
        <v>0.249946</v>
      </c>
      <c r="V92" s="135">
        <v>0.26200000000000001</v>
      </c>
      <c r="W92" s="135">
        <v>0.27468199999999998</v>
      </c>
      <c r="X92" s="135">
        <v>0.28789100000000001</v>
      </c>
      <c r="Y92" s="135">
        <v>0.301533</v>
      </c>
      <c r="Z92" s="135">
        <v>0.31564799999999998</v>
      </c>
      <c r="AA92" s="135">
        <v>0.33016499999999999</v>
      </c>
      <c r="AB92" s="135">
        <v>0.34501999999999999</v>
      </c>
      <c r="AC92" s="135">
        <v>0.36043399999999998</v>
      </c>
      <c r="AD92" s="135">
        <v>0.37626399999999999</v>
      </c>
      <c r="AE92" s="135">
        <v>0.392432</v>
      </c>
      <c r="AF92" s="136">
        <v>3.9495000000000002E-2</v>
      </c>
    </row>
    <row r="93" spans="1:32">
      <c r="A93" s="118"/>
      <c r="B93" s="120"/>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2"/>
    </row>
    <row r="94" spans="1:32">
      <c r="A94" s="125"/>
      <c r="B94" s="131" t="s">
        <v>1381</v>
      </c>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row>
    <row r="95" spans="1:32">
      <c r="A95" s="128" t="s">
        <v>1511</v>
      </c>
      <c r="B95" s="132" t="s">
        <v>1383</v>
      </c>
      <c r="C95" s="139">
        <v>5561</v>
      </c>
      <c r="D95" s="139">
        <v>6424</v>
      </c>
      <c r="E95" s="139">
        <v>6795</v>
      </c>
      <c r="F95" s="139">
        <v>6346</v>
      </c>
      <c r="G95" s="139">
        <v>6115</v>
      </c>
      <c r="H95" s="139">
        <v>6093</v>
      </c>
      <c r="I95" s="139">
        <v>6072</v>
      </c>
      <c r="J95" s="139">
        <v>6051</v>
      </c>
      <c r="K95" s="139">
        <v>6030</v>
      </c>
      <c r="L95" s="139">
        <v>6009</v>
      </c>
      <c r="M95" s="139">
        <v>5988</v>
      </c>
      <c r="N95" s="139">
        <v>5966</v>
      </c>
      <c r="O95" s="139">
        <v>5945</v>
      </c>
      <c r="P95" s="139">
        <v>5924</v>
      </c>
      <c r="Q95" s="139">
        <v>5903</v>
      </c>
      <c r="R95" s="139">
        <v>5882</v>
      </c>
      <c r="S95" s="139">
        <v>5860</v>
      </c>
      <c r="T95" s="139">
        <v>5839</v>
      </c>
      <c r="U95" s="139">
        <v>5818</v>
      </c>
      <c r="V95" s="139">
        <v>5796</v>
      </c>
      <c r="W95" s="139">
        <v>5775</v>
      </c>
      <c r="X95" s="139">
        <v>5754</v>
      </c>
      <c r="Y95" s="139">
        <v>5732</v>
      </c>
      <c r="Z95" s="139">
        <v>5711</v>
      </c>
      <c r="AA95" s="139">
        <v>5689</v>
      </c>
      <c r="AB95" s="139">
        <v>5668</v>
      </c>
      <c r="AC95" s="139">
        <v>5646</v>
      </c>
      <c r="AD95" s="139">
        <v>5625</v>
      </c>
      <c r="AE95" s="139">
        <v>5603</v>
      </c>
      <c r="AF95" s="134">
        <v>-5.0520000000000001E-3</v>
      </c>
    </row>
    <row r="96" spans="1:32">
      <c r="A96" s="128" t="s">
        <v>1512</v>
      </c>
      <c r="B96" s="132" t="s">
        <v>1385</v>
      </c>
      <c r="C96" s="139">
        <v>4970</v>
      </c>
      <c r="D96" s="139">
        <v>5836</v>
      </c>
      <c r="E96" s="139">
        <v>6307</v>
      </c>
      <c r="F96" s="139">
        <v>5699</v>
      </c>
      <c r="G96" s="139">
        <v>5503</v>
      </c>
      <c r="H96" s="139">
        <v>5484</v>
      </c>
      <c r="I96" s="139">
        <v>5465</v>
      </c>
      <c r="J96" s="139">
        <v>5446</v>
      </c>
      <c r="K96" s="139">
        <v>5427</v>
      </c>
      <c r="L96" s="139">
        <v>5409</v>
      </c>
      <c r="M96" s="139">
        <v>5390</v>
      </c>
      <c r="N96" s="139">
        <v>5371</v>
      </c>
      <c r="O96" s="139">
        <v>5352</v>
      </c>
      <c r="P96" s="139">
        <v>5333</v>
      </c>
      <c r="Q96" s="139">
        <v>5314</v>
      </c>
      <c r="R96" s="139">
        <v>5295</v>
      </c>
      <c r="S96" s="139">
        <v>5276</v>
      </c>
      <c r="T96" s="139">
        <v>5258</v>
      </c>
      <c r="U96" s="139">
        <v>5239</v>
      </c>
      <c r="V96" s="139">
        <v>5220</v>
      </c>
      <c r="W96" s="139">
        <v>5201</v>
      </c>
      <c r="X96" s="139">
        <v>5183</v>
      </c>
      <c r="Y96" s="139">
        <v>5164</v>
      </c>
      <c r="Z96" s="139">
        <v>5146</v>
      </c>
      <c r="AA96" s="139">
        <v>5127</v>
      </c>
      <c r="AB96" s="139">
        <v>5109</v>
      </c>
      <c r="AC96" s="139">
        <v>5090</v>
      </c>
      <c r="AD96" s="139">
        <v>5072</v>
      </c>
      <c r="AE96" s="139">
        <v>5054</v>
      </c>
      <c r="AF96" s="134">
        <v>-5.3140000000000001E-3</v>
      </c>
    </row>
    <row r="97" spans="1:32">
      <c r="A97" s="128" t="s">
        <v>1513</v>
      </c>
      <c r="B97" s="132" t="s">
        <v>1387</v>
      </c>
      <c r="C97" s="139">
        <v>5356</v>
      </c>
      <c r="D97" s="139">
        <v>6622</v>
      </c>
      <c r="E97" s="139">
        <v>7309</v>
      </c>
      <c r="F97" s="139">
        <v>6267</v>
      </c>
      <c r="G97" s="139">
        <v>6066</v>
      </c>
      <c r="H97" s="139">
        <v>6054</v>
      </c>
      <c r="I97" s="139">
        <v>6041</v>
      </c>
      <c r="J97" s="139">
        <v>6028</v>
      </c>
      <c r="K97" s="139">
        <v>6016</v>
      </c>
      <c r="L97" s="139">
        <v>6003</v>
      </c>
      <c r="M97" s="139">
        <v>5991</v>
      </c>
      <c r="N97" s="139">
        <v>5978</v>
      </c>
      <c r="O97" s="139">
        <v>5965</v>
      </c>
      <c r="P97" s="139">
        <v>5953</v>
      </c>
      <c r="Q97" s="139">
        <v>5940</v>
      </c>
      <c r="R97" s="139">
        <v>5928</v>
      </c>
      <c r="S97" s="139">
        <v>5915</v>
      </c>
      <c r="T97" s="139">
        <v>5903</v>
      </c>
      <c r="U97" s="139">
        <v>5890</v>
      </c>
      <c r="V97" s="139">
        <v>5877</v>
      </c>
      <c r="W97" s="139">
        <v>5865</v>
      </c>
      <c r="X97" s="139">
        <v>5852</v>
      </c>
      <c r="Y97" s="139">
        <v>5840</v>
      </c>
      <c r="Z97" s="139">
        <v>5827</v>
      </c>
      <c r="AA97" s="139">
        <v>5814</v>
      </c>
      <c r="AB97" s="139">
        <v>5802</v>
      </c>
      <c r="AC97" s="139">
        <v>5789</v>
      </c>
      <c r="AD97" s="139">
        <v>5776</v>
      </c>
      <c r="AE97" s="139">
        <v>5764</v>
      </c>
      <c r="AF97" s="134">
        <v>-5.1260000000000003E-3</v>
      </c>
    </row>
    <row r="98" spans="1:32">
      <c r="A98" s="128" t="s">
        <v>1514</v>
      </c>
      <c r="B98" s="132" t="s">
        <v>1389</v>
      </c>
      <c r="C98" s="139">
        <v>5515</v>
      </c>
      <c r="D98" s="139">
        <v>7134</v>
      </c>
      <c r="E98" s="139">
        <v>7428</v>
      </c>
      <c r="F98" s="139">
        <v>6508</v>
      </c>
      <c r="G98" s="139">
        <v>6401</v>
      </c>
      <c r="H98" s="139">
        <v>6393</v>
      </c>
      <c r="I98" s="139">
        <v>6384</v>
      </c>
      <c r="J98" s="139">
        <v>6376</v>
      </c>
      <c r="K98" s="139">
        <v>6367</v>
      </c>
      <c r="L98" s="139">
        <v>6358</v>
      </c>
      <c r="M98" s="139">
        <v>6349</v>
      </c>
      <c r="N98" s="139">
        <v>6340</v>
      </c>
      <c r="O98" s="139">
        <v>6331</v>
      </c>
      <c r="P98" s="139">
        <v>6322</v>
      </c>
      <c r="Q98" s="139">
        <v>6313</v>
      </c>
      <c r="R98" s="139">
        <v>6303</v>
      </c>
      <c r="S98" s="139">
        <v>6294</v>
      </c>
      <c r="T98" s="139">
        <v>6285</v>
      </c>
      <c r="U98" s="139">
        <v>6275</v>
      </c>
      <c r="V98" s="139">
        <v>6266</v>
      </c>
      <c r="W98" s="139">
        <v>6257</v>
      </c>
      <c r="X98" s="139">
        <v>6247</v>
      </c>
      <c r="Y98" s="139">
        <v>6238</v>
      </c>
      <c r="Z98" s="139">
        <v>6229</v>
      </c>
      <c r="AA98" s="139">
        <v>6219</v>
      </c>
      <c r="AB98" s="139">
        <v>6210</v>
      </c>
      <c r="AC98" s="139">
        <v>6200</v>
      </c>
      <c r="AD98" s="139">
        <v>6191</v>
      </c>
      <c r="AE98" s="139">
        <v>6181</v>
      </c>
      <c r="AF98" s="134">
        <v>-5.2969999999999996E-3</v>
      </c>
    </row>
    <row r="99" spans="1:32">
      <c r="A99" s="128" t="s">
        <v>1515</v>
      </c>
      <c r="B99" s="132" t="s">
        <v>1391</v>
      </c>
      <c r="C99" s="139">
        <v>2307</v>
      </c>
      <c r="D99" s="139">
        <v>2732</v>
      </c>
      <c r="E99" s="139">
        <v>3031</v>
      </c>
      <c r="F99" s="139">
        <v>2737</v>
      </c>
      <c r="G99" s="139">
        <v>2627</v>
      </c>
      <c r="H99" s="139">
        <v>2619</v>
      </c>
      <c r="I99" s="139">
        <v>2611</v>
      </c>
      <c r="J99" s="139">
        <v>2603</v>
      </c>
      <c r="K99" s="139">
        <v>2595</v>
      </c>
      <c r="L99" s="139">
        <v>2586</v>
      </c>
      <c r="M99" s="139">
        <v>2578</v>
      </c>
      <c r="N99" s="139">
        <v>2569</v>
      </c>
      <c r="O99" s="139">
        <v>2560</v>
      </c>
      <c r="P99" s="139">
        <v>2552</v>
      </c>
      <c r="Q99" s="139">
        <v>2543</v>
      </c>
      <c r="R99" s="139">
        <v>2534</v>
      </c>
      <c r="S99" s="139">
        <v>2526</v>
      </c>
      <c r="T99" s="139">
        <v>2517</v>
      </c>
      <c r="U99" s="139">
        <v>2508</v>
      </c>
      <c r="V99" s="139">
        <v>2500</v>
      </c>
      <c r="W99" s="139">
        <v>2491</v>
      </c>
      <c r="X99" s="139">
        <v>2483</v>
      </c>
      <c r="Y99" s="139">
        <v>2475</v>
      </c>
      <c r="Z99" s="139">
        <v>2466</v>
      </c>
      <c r="AA99" s="139">
        <v>2458</v>
      </c>
      <c r="AB99" s="139">
        <v>2450</v>
      </c>
      <c r="AC99" s="139">
        <v>2441</v>
      </c>
      <c r="AD99" s="139">
        <v>2433</v>
      </c>
      <c r="AE99" s="139">
        <v>2425</v>
      </c>
      <c r="AF99" s="134">
        <v>-4.4050000000000001E-3</v>
      </c>
    </row>
    <row r="100" spans="1:32">
      <c r="A100" s="128" t="s">
        <v>1516</v>
      </c>
      <c r="B100" s="132" t="s">
        <v>1393</v>
      </c>
      <c r="C100" s="139">
        <v>2876</v>
      </c>
      <c r="D100" s="139">
        <v>3649</v>
      </c>
      <c r="E100" s="139">
        <v>4048</v>
      </c>
      <c r="F100" s="139">
        <v>3532</v>
      </c>
      <c r="G100" s="139">
        <v>3369</v>
      </c>
      <c r="H100" s="139">
        <v>3364</v>
      </c>
      <c r="I100" s="139">
        <v>3359</v>
      </c>
      <c r="J100" s="139">
        <v>3354</v>
      </c>
      <c r="K100" s="139">
        <v>3349</v>
      </c>
      <c r="L100" s="139">
        <v>3344</v>
      </c>
      <c r="M100" s="139">
        <v>3340</v>
      </c>
      <c r="N100" s="139">
        <v>3335</v>
      </c>
      <c r="O100" s="139">
        <v>3330</v>
      </c>
      <c r="P100" s="139">
        <v>3325</v>
      </c>
      <c r="Q100" s="139">
        <v>3320</v>
      </c>
      <c r="R100" s="139">
        <v>3316</v>
      </c>
      <c r="S100" s="139">
        <v>3311</v>
      </c>
      <c r="T100" s="139">
        <v>3306</v>
      </c>
      <c r="U100" s="139">
        <v>3301</v>
      </c>
      <c r="V100" s="139">
        <v>3296</v>
      </c>
      <c r="W100" s="139">
        <v>3291</v>
      </c>
      <c r="X100" s="139">
        <v>3286</v>
      </c>
      <c r="Y100" s="139">
        <v>3281</v>
      </c>
      <c r="Z100" s="139">
        <v>3276</v>
      </c>
      <c r="AA100" s="139">
        <v>3271</v>
      </c>
      <c r="AB100" s="139">
        <v>3266</v>
      </c>
      <c r="AC100" s="139">
        <v>3261</v>
      </c>
      <c r="AD100" s="139">
        <v>3256</v>
      </c>
      <c r="AE100" s="139">
        <v>3251</v>
      </c>
      <c r="AF100" s="134">
        <v>-4.2680000000000001E-3</v>
      </c>
    </row>
    <row r="101" spans="1:32">
      <c r="A101" s="128" t="s">
        <v>1517</v>
      </c>
      <c r="B101" s="132" t="s">
        <v>1395</v>
      </c>
      <c r="C101" s="139">
        <v>1650</v>
      </c>
      <c r="D101" s="139">
        <v>2328</v>
      </c>
      <c r="E101" s="139">
        <v>2553</v>
      </c>
      <c r="F101" s="139">
        <v>2205</v>
      </c>
      <c r="G101" s="139">
        <v>2013</v>
      </c>
      <c r="H101" s="139">
        <v>2003</v>
      </c>
      <c r="I101" s="139">
        <v>1994</v>
      </c>
      <c r="J101" s="139">
        <v>1985</v>
      </c>
      <c r="K101" s="139">
        <v>1975</v>
      </c>
      <c r="L101" s="139">
        <v>1966</v>
      </c>
      <c r="M101" s="139">
        <v>1956</v>
      </c>
      <c r="N101" s="139">
        <v>1947</v>
      </c>
      <c r="O101" s="139">
        <v>1938</v>
      </c>
      <c r="P101" s="139">
        <v>1928</v>
      </c>
      <c r="Q101" s="139">
        <v>1919</v>
      </c>
      <c r="R101" s="139">
        <v>1910</v>
      </c>
      <c r="S101" s="139">
        <v>1901</v>
      </c>
      <c r="T101" s="139">
        <v>1891</v>
      </c>
      <c r="U101" s="139">
        <v>1882</v>
      </c>
      <c r="V101" s="139">
        <v>1873</v>
      </c>
      <c r="W101" s="139">
        <v>1864</v>
      </c>
      <c r="X101" s="139">
        <v>1854</v>
      </c>
      <c r="Y101" s="139">
        <v>1845</v>
      </c>
      <c r="Z101" s="139">
        <v>1836</v>
      </c>
      <c r="AA101" s="139">
        <v>1827</v>
      </c>
      <c r="AB101" s="139">
        <v>1818</v>
      </c>
      <c r="AC101" s="139">
        <v>1809</v>
      </c>
      <c r="AD101" s="139">
        <v>1800</v>
      </c>
      <c r="AE101" s="139">
        <v>1790</v>
      </c>
      <c r="AF101" s="134">
        <v>-9.6860000000000002E-3</v>
      </c>
    </row>
    <row r="102" spans="1:32" ht="14.5" customHeight="1">
      <c r="A102" s="128" t="s">
        <v>1518</v>
      </c>
      <c r="B102" s="132" t="s">
        <v>1397</v>
      </c>
      <c r="C102" s="139">
        <v>4574</v>
      </c>
      <c r="D102" s="139">
        <v>5271</v>
      </c>
      <c r="E102" s="139">
        <v>4810</v>
      </c>
      <c r="F102" s="139">
        <v>4790</v>
      </c>
      <c r="G102" s="139">
        <v>4922</v>
      </c>
      <c r="H102" s="139">
        <v>4910</v>
      </c>
      <c r="I102" s="139">
        <v>4899</v>
      </c>
      <c r="J102" s="139">
        <v>4887</v>
      </c>
      <c r="K102" s="139">
        <v>4874</v>
      </c>
      <c r="L102" s="139">
        <v>4862</v>
      </c>
      <c r="M102" s="139">
        <v>4849</v>
      </c>
      <c r="N102" s="139">
        <v>4836</v>
      </c>
      <c r="O102" s="139">
        <v>4823</v>
      </c>
      <c r="P102" s="139">
        <v>4809</v>
      </c>
      <c r="Q102" s="139">
        <v>4796</v>
      </c>
      <c r="R102" s="139">
        <v>4782</v>
      </c>
      <c r="S102" s="139">
        <v>4769</v>
      </c>
      <c r="T102" s="139">
        <v>4755</v>
      </c>
      <c r="U102" s="139">
        <v>4741</v>
      </c>
      <c r="V102" s="139">
        <v>4727</v>
      </c>
      <c r="W102" s="139">
        <v>4713</v>
      </c>
      <c r="X102" s="139">
        <v>4698</v>
      </c>
      <c r="Y102" s="139">
        <v>4684</v>
      </c>
      <c r="Z102" s="139">
        <v>4669</v>
      </c>
      <c r="AA102" s="139">
        <v>4654</v>
      </c>
      <c r="AB102" s="139">
        <v>4639</v>
      </c>
      <c r="AC102" s="139">
        <v>4625</v>
      </c>
      <c r="AD102" s="139">
        <v>4610</v>
      </c>
      <c r="AE102" s="139">
        <v>4595</v>
      </c>
      <c r="AF102" s="134">
        <v>-5.071E-3</v>
      </c>
    </row>
    <row r="103" spans="1:32">
      <c r="A103" s="128" t="s">
        <v>1519</v>
      </c>
      <c r="B103" s="132" t="s">
        <v>1399</v>
      </c>
      <c r="C103" s="139">
        <v>3412</v>
      </c>
      <c r="D103" s="139">
        <v>3377</v>
      </c>
      <c r="E103" s="139">
        <v>2787</v>
      </c>
      <c r="F103" s="139">
        <v>2983</v>
      </c>
      <c r="G103" s="139">
        <v>3486</v>
      </c>
      <c r="H103" s="139">
        <v>3484</v>
      </c>
      <c r="I103" s="139">
        <v>3482</v>
      </c>
      <c r="J103" s="139">
        <v>3479</v>
      </c>
      <c r="K103" s="139">
        <v>3477</v>
      </c>
      <c r="L103" s="139">
        <v>3474</v>
      </c>
      <c r="M103" s="139">
        <v>3471</v>
      </c>
      <c r="N103" s="139">
        <v>3469</v>
      </c>
      <c r="O103" s="139">
        <v>3466</v>
      </c>
      <c r="P103" s="139">
        <v>3463</v>
      </c>
      <c r="Q103" s="139">
        <v>3461</v>
      </c>
      <c r="R103" s="139">
        <v>3458</v>
      </c>
      <c r="S103" s="139">
        <v>3455</v>
      </c>
      <c r="T103" s="139">
        <v>3453</v>
      </c>
      <c r="U103" s="139">
        <v>3450</v>
      </c>
      <c r="V103" s="139">
        <v>3448</v>
      </c>
      <c r="W103" s="139">
        <v>3445</v>
      </c>
      <c r="X103" s="139">
        <v>3443</v>
      </c>
      <c r="Y103" s="139">
        <v>3440</v>
      </c>
      <c r="Z103" s="139">
        <v>3438</v>
      </c>
      <c r="AA103" s="139">
        <v>3435</v>
      </c>
      <c r="AB103" s="139">
        <v>3433</v>
      </c>
      <c r="AC103" s="139">
        <v>3431</v>
      </c>
      <c r="AD103" s="139">
        <v>3428</v>
      </c>
      <c r="AE103" s="139">
        <v>3426</v>
      </c>
      <c r="AF103" s="134">
        <v>5.3399999999999997E-4</v>
      </c>
    </row>
    <row r="104" spans="1:32">
      <c r="A104" s="128" t="s">
        <v>1520</v>
      </c>
      <c r="B104" s="131" t="s">
        <v>1401</v>
      </c>
      <c r="C104" s="140">
        <v>3772.2573240000002</v>
      </c>
      <c r="D104" s="140">
        <v>4468.8759769999997</v>
      </c>
      <c r="E104" s="140">
        <v>4639.0664059999999</v>
      </c>
      <c r="F104" s="140">
        <v>4221.1914059999999</v>
      </c>
      <c r="G104" s="140">
        <v>4181.0371089999999</v>
      </c>
      <c r="H104" s="140">
        <v>4165.3374020000001</v>
      </c>
      <c r="I104" s="140">
        <v>4149.7626950000003</v>
      </c>
      <c r="J104" s="140">
        <v>4134.1274409999996</v>
      </c>
      <c r="K104" s="140">
        <v>4118.6464839999999</v>
      </c>
      <c r="L104" s="140">
        <v>4103.1010740000002</v>
      </c>
      <c r="M104" s="140">
        <v>4087.7204590000001</v>
      </c>
      <c r="N104" s="140">
        <v>4072.2719729999999</v>
      </c>
      <c r="O104" s="140">
        <v>4056.7810060000002</v>
      </c>
      <c r="P104" s="140">
        <v>4041.5107419999999</v>
      </c>
      <c r="Q104" s="140">
        <v>4026.3571780000002</v>
      </c>
      <c r="R104" s="140">
        <v>4011.1572270000001</v>
      </c>
      <c r="S104" s="140">
        <v>3996.1560060000002</v>
      </c>
      <c r="T104" s="140">
        <v>3981.2758789999998</v>
      </c>
      <c r="U104" s="140">
        <v>3966.1064449999999</v>
      </c>
      <c r="V104" s="140">
        <v>3951.3940429999998</v>
      </c>
      <c r="W104" s="140">
        <v>3936.54126</v>
      </c>
      <c r="X104" s="140">
        <v>3921.829346</v>
      </c>
      <c r="Y104" s="140">
        <v>3907.2583009999998</v>
      </c>
      <c r="Z104" s="140">
        <v>3892.6267090000001</v>
      </c>
      <c r="AA104" s="140">
        <v>3877.8627929999998</v>
      </c>
      <c r="AB104" s="140">
        <v>3863.6320799999999</v>
      </c>
      <c r="AC104" s="140">
        <v>3848.9528810000002</v>
      </c>
      <c r="AD104" s="140">
        <v>3834.451172</v>
      </c>
      <c r="AE104" s="140">
        <v>3819.9951169999999</v>
      </c>
      <c r="AF104" s="136">
        <v>-5.7939999999999997E-3</v>
      </c>
    </row>
    <row r="105" spans="1:32">
      <c r="A105" s="117"/>
      <c r="B105" s="123"/>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row>
    <row r="106" spans="1:32">
      <c r="A106" s="125"/>
      <c r="B106" s="131" t="s">
        <v>1402</v>
      </c>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row>
    <row r="107" spans="1:32">
      <c r="A107" s="128" t="s">
        <v>1521</v>
      </c>
      <c r="B107" s="132" t="s">
        <v>1383</v>
      </c>
      <c r="C107" s="139">
        <v>564</v>
      </c>
      <c r="D107" s="139">
        <v>541</v>
      </c>
      <c r="E107" s="139">
        <v>416</v>
      </c>
      <c r="F107" s="139">
        <v>498</v>
      </c>
      <c r="G107" s="139">
        <v>549</v>
      </c>
      <c r="H107" s="139">
        <v>555</v>
      </c>
      <c r="I107" s="139">
        <v>561</v>
      </c>
      <c r="J107" s="139">
        <v>567</v>
      </c>
      <c r="K107" s="139">
        <v>573</v>
      </c>
      <c r="L107" s="139">
        <v>579</v>
      </c>
      <c r="M107" s="139">
        <v>585</v>
      </c>
      <c r="N107" s="139">
        <v>591</v>
      </c>
      <c r="O107" s="139">
        <v>597</v>
      </c>
      <c r="P107" s="139">
        <v>603</v>
      </c>
      <c r="Q107" s="139">
        <v>610</v>
      </c>
      <c r="R107" s="139">
        <v>616</v>
      </c>
      <c r="S107" s="139">
        <v>622</v>
      </c>
      <c r="T107" s="139">
        <v>628</v>
      </c>
      <c r="U107" s="139">
        <v>634</v>
      </c>
      <c r="V107" s="139">
        <v>640</v>
      </c>
      <c r="W107" s="139">
        <v>646</v>
      </c>
      <c r="X107" s="139">
        <v>652</v>
      </c>
      <c r="Y107" s="139">
        <v>658</v>
      </c>
      <c r="Z107" s="139">
        <v>664</v>
      </c>
      <c r="AA107" s="139">
        <v>670</v>
      </c>
      <c r="AB107" s="139">
        <v>676</v>
      </c>
      <c r="AC107" s="139">
        <v>683</v>
      </c>
      <c r="AD107" s="139">
        <v>689</v>
      </c>
      <c r="AE107" s="139">
        <v>695</v>
      </c>
      <c r="AF107" s="134">
        <v>9.3209999999999994E-3</v>
      </c>
    </row>
    <row r="108" spans="1:32">
      <c r="A108" s="128" t="s">
        <v>1522</v>
      </c>
      <c r="B108" s="132" t="s">
        <v>1385</v>
      </c>
      <c r="C108" s="139">
        <v>815</v>
      </c>
      <c r="D108" s="139">
        <v>688</v>
      </c>
      <c r="E108" s="139">
        <v>592</v>
      </c>
      <c r="F108" s="139">
        <v>725</v>
      </c>
      <c r="G108" s="139">
        <v>773</v>
      </c>
      <c r="H108" s="139">
        <v>781</v>
      </c>
      <c r="I108" s="139">
        <v>788</v>
      </c>
      <c r="J108" s="139">
        <v>796</v>
      </c>
      <c r="K108" s="139">
        <v>803</v>
      </c>
      <c r="L108" s="139">
        <v>810</v>
      </c>
      <c r="M108" s="139">
        <v>818</v>
      </c>
      <c r="N108" s="139">
        <v>825</v>
      </c>
      <c r="O108" s="139">
        <v>832</v>
      </c>
      <c r="P108" s="139">
        <v>840</v>
      </c>
      <c r="Q108" s="139">
        <v>847</v>
      </c>
      <c r="R108" s="139">
        <v>855</v>
      </c>
      <c r="S108" s="139">
        <v>862</v>
      </c>
      <c r="T108" s="139">
        <v>869</v>
      </c>
      <c r="U108" s="139">
        <v>877</v>
      </c>
      <c r="V108" s="139">
        <v>884</v>
      </c>
      <c r="W108" s="139">
        <v>891</v>
      </c>
      <c r="X108" s="139">
        <v>899</v>
      </c>
      <c r="Y108" s="139">
        <v>906</v>
      </c>
      <c r="Z108" s="139">
        <v>913</v>
      </c>
      <c r="AA108" s="139">
        <v>921</v>
      </c>
      <c r="AB108" s="139">
        <v>928</v>
      </c>
      <c r="AC108" s="139">
        <v>935</v>
      </c>
      <c r="AD108" s="139">
        <v>942</v>
      </c>
      <c r="AE108" s="139">
        <v>950</v>
      </c>
      <c r="AF108" s="134">
        <v>1.2022E-2</v>
      </c>
    </row>
    <row r="109" spans="1:32">
      <c r="A109" s="128" t="s">
        <v>1523</v>
      </c>
      <c r="B109" s="132" t="s">
        <v>1387</v>
      </c>
      <c r="C109" s="139">
        <v>974</v>
      </c>
      <c r="D109" s="139">
        <v>690</v>
      </c>
      <c r="E109" s="139">
        <v>611</v>
      </c>
      <c r="F109" s="139">
        <v>765</v>
      </c>
      <c r="G109" s="139">
        <v>805</v>
      </c>
      <c r="H109" s="139">
        <v>809</v>
      </c>
      <c r="I109" s="139">
        <v>813</v>
      </c>
      <c r="J109" s="139">
        <v>817</v>
      </c>
      <c r="K109" s="139">
        <v>821</v>
      </c>
      <c r="L109" s="139">
        <v>825</v>
      </c>
      <c r="M109" s="139">
        <v>829</v>
      </c>
      <c r="N109" s="139">
        <v>833</v>
      </c>
      <c r="O109" s="139">
        <v>837</v>
      </c>
      <c r="P109" s="139">
        <v>841</v>
      </c>
      <c r="Q109" s="139">
        <v>845</v>
      </c>
      <c r="R109" s="139">
        <v>848</v>
      </c>
      <c r="S109" s="139">
        <v>852</v>
      </c>
      <c r="T109" s="139">
        <v>856</v>
      </c>
      <c r="U109" s="139">
        <v>860</v>
      </c>
      <c r="V109" s="139">
        <v>864</v>
      </c>
      <c r="W109" s="139">
        <v>868</v>
      </c>
      <c r="X109" s="139">
        <v>872</v>
      </c>
      <c r="Y109" s="139">
        <v>876</v>
      </c>
      <c r="Z109" s="139">
        <v>880</v>
      </c>
      <c r="AA109" s="139">
        <v>884</v>
      </c>
      <c r="AB109" s="139">
        <v>888</v>
      </c>
      <c r="AC109" s="139">
        <v>892</v>
      </c>
      <c r="AD109" s="139">
        <v>896</v>
      </c>
      <c r="AE109" s="139">
        <v>900</v>
      </c>
      <c r="AF109" s="134">
        <v>9.8890000000000002E-3</v>
      </c>
    </row>
    <row r="110" spans="1:32">
      <c r="A110" s="128" t="s">
        <v>1524</v>
      </c>
      <c r="B110" s="132" t="s">
        <v>1389</v>
      </c>
      <c r="C110" s="139">
        <v>1221</v>
      </c>
      <c r="D110" s="139">
        <v>893</v>
      </c>
      <c r="E110" s="139">
        <v>814</v>
      </c>
      <c r="F110" s="139">
        <v>972</v>
      </c>
      <c r="G110" s="139">
        <v>997</v>
      </c>
      <c r="H110" s="139">
        <v>1001</v>
      </c>
      <c r="I110" s="139">
        <v>1005</v>
      </c>
      <c r="J110" s="139">
        <v>1008</v>
      </c>
      <c r="K110" s="139">
        <v>1012</v>
      </c>
      <c r="L110" s="139">
        <v>1016</v>
      </c>
      <c r="M110" s="139">
        <v>1020</v>
      </c>
      <c r="N110" s="139">
        <v>1024</v>
      </c>
      <c r="O110" s="139">
        <v>1027</v>
      </c>
      <c r="P110" s="139">
        <v>1031</v>
      </c>
      <c r="Q110" s="139">
        <v>1035</v>
      </c>
      <c r="R110" s="139">
        <v>1039</v>
      </c>
      <c r="S110" s="139">
        <v>1043</v>
      </c>
      <c r="T110" s="139">
        <v>1047</v>
      </c>
      <c r="U110" s="139">
        <v>1051</v>
      </c>
      <c r="V110" s="139">
        <v>1055</v>
      </c>
      <c r="W110" s="139">
        <v>1059</v>
      </c>
      <c r="X110" s="139">
        <v>1062</v>
      </c>
      <c r="Y110" s="139">
        <v>1066</v>
      </c>
      <c r="Z110" s="139">
        <v>1070</v>
      </c>
      <c r="AA110" s="139">
        <v>1074</v>
      </c>
      <c r="AB110" s="139">
        <v>1078</v>
      </c>
      <c r="AC110" s="139">
        <v>1082</v>
      </c>
      <c r="AD110" s="139">
        <v>1086</v>
      </c>
      <c r="AE110" s="139">
        <v>1090</v>
      </c>
      <c r="AF110" s="134">
        <v>7.4110000000000001E-3</v>
      </c>
    </row>
    <row r="111" spans="1:32">
      <c r="A111" s="128" t="s">
        <v>1525</v>
      </c>
      <c r="B111" s="132" t="s">
        <v>1391</v>
      </c>
      <c r="C111" s="139">
        <v>2161</v>
      </c>
      <c r="D111" s="139">
        <v>2002</v>
      </c>
      <c r="E111" s="139">
        <v>2019</v>
      </c>
      <c r="F111" s="139">
        <v>2091</v>
      </c>
      <c r="G111" s="139">
        <v>2158</v>
      </c>
      <c r="H111" s="139">
        <v>2166</v>
      </c>
      <c r="I111" s="139">
        <v>2174</v>
      </c>
      <c r="J111" s="139">
        <v>2182</v>
      </c>
      <c r="K111" s="139">
        <v>2191</v>
      </c>
      <c r="L111" s="139">
        <v>2200</v>
      </c>
      <c r="M111" s="139">
        <v>2208</v>
      </c>
      <c r="N111" s="139">
        <v>2217</v>
      </c>
      <c r="O111" s="139">
        <v>2226</v>
      </c>
      <c r="P111" s="139">
        <v>2235</v>
      </c>
      <c r="Q111" s="139">
        <v>2244</v>
      </c>
      <c r="R111" s="139">
        <v>2253</v>
      </c>
      <c r="S111" s="139">
        <v>2262</v>
      </c>
      <c r="T111" s="139">
        <v>2271</v>
      </c>
      <c r="U111" s="139">
        <v>2280</v>
      </c>
      <c r="V111" s="139">
        <v>2289</v>
      </c>
      <c r="W111" s="139">
        <v>2298</v>
      </c>
      <c r="X111" s="139">
        <v>2307</v>
      </c>
      <c r="Y111" s="139">
        <v>2316</v>
      </c>
      <c r="Z111" s="139">
        <v>2325</v>
      </c>
      <c r="AA111" s="139">
        <v>2333</v>
      </c>
      <c r="AB111" s="139">
        <v>2342</v>
      </c>
      <c r="AC111" s="139">
        <v>2351</v>
      </c>
      <c r="AD111" s="139">
        <v>2360</v>
      </c>
      <c r="AE111" s="139">
        <v>2369</v>
      </c>
      <c r="AF111" s="134">
        <v>6.254E-3</v>
      </c>
    </row>
    <row r="112" spans="1:32">
      <c r="A112" s="128" t="s">
        <v>1526</v>
      </c>
      <c r="B112" s="132" t="s">
        <v>1393</v>
      </c>
      <c r="C112" s="139">
        <v>1762</v>
      </c>
      <c r="D112" s="139">
        <v>1441</v>
      </c>
      <c r="E112" s="139">
        <v>1499</v>
      </c>
      <c r="F112" s="139">
        <v>1630</v>
      </c>
      <c r="G112" s="139">
        <v>1700</v>
      </c>
      <c r="H112" s="139">
        <v>1706</v>
      </c>
      <c r="I112" s="139">
        <v>1713</v>
      </c>
      <c r="J112" s="139">
        <v>1719</v>
      </c>
      <c r="K112" s="139">
        <v>1725</v>
      </c>
      <c r="L112" s="139">
        <v>1731</v>
      </c>
      <c r="M112" s="139">
        <v>1737</v>
      </c>
      <c r="N112" s="139">
        <v>1744</v>
      </c>
      <c r="O112" s="139">
        <v>1750</v>
      </c>
      <c r="P112" s="139">
        <v>1756</v>
      </c>
      <c r="Q112" s="139">
        <v>1762</v>
      </c>
      <c r="R112" s="139">
        <v>1768</v>
      </c>
      <c r="S112" s="139">
        <v>1775</v>
      </c>
      <c r="T112" s="139">
        <v>1781</v>
      </c>
      <c r="U112" s="139">
        <v>1787</v>
      </c>
      <c r="V112" s="139">
        <v>1793</v>
      </c>
      <c r="W112" s="139">
        <v>1799</v>
      </c>
      <c r="X112" s="139">
        <v>1806</v>
      </c>
      <c r="Y112" s="139">
        <v>1812</v>
      </c>
      <c r="Z112" s="139">
        <v>1818</v>
      </c>
      <c r="AA112" s="139">
        <v>1824</v>
      </c>
      <c r="AB112" s="139">
        <v>1830</v>
      </c>
      <c r="AC112" s="139">
        <v>1837</v>
      </c>
      <c r="AD112" s="139">
        <v>1843</v>
      </c>
      <c r="AE112" s="139">
        <v>1849</v>
      </c>
      <c r="AF112" s="134">
        <v>9.2759999999999995E-3</v>
      </c>
    </row>
    <row r="113" spans="1:32">
      <c r="A113" s="128" t="s">
        <v>1527</v>
      </c>
      <c r="B113" s="132" t="s">
        <v>1395</v>
      </c>
      <c r="C113" s="139">
        <v>2915</v>
      </c>
      <c r="D113" s="139">
        <v>2535</v>
      </c>
      <c r="E113" s="139">
        <v>2459</v>
      </c>
      <c r="F113" s="139">
        <v>2573</v>
      </c>
      <c r="G113" s="139">
        <v>2790</v>
      </c>
      <c r="H113" s="139">
        <v>2804</v>
      </c>
      <c r="I113" s="139">
        <v>2819</v>
      </c>
      <c r="J113" s="139">
        <v>2833</v>
      </c>
      <c r="K113" s="139">
        <v>2848</v>
      </c>
      <c r="L113" s="139">
        <v>2862</v>
      </c>
      <c r="M113" s="139">
        <v>2877</v>
      </c>
      <c r="N113" s="139">
        <v>2891</v>
      </c>
      <c r="O113" s="139">
        <v>2906</v>
      </c>
      <c r="P113" s="139">
        <v>2920</v>
      </c>
      <c r="Q113" s="139">
        <v>2935</v>
      </c>
      <c r="R113" s="139">
        <v>2949</v>
      </c>
      <c r="S113" s="139">
        <v>2964</v>
      </c>
      <c r="T113" s="139">
        <v>2978</v>
      </c>
      <c r="U113" s="139">
        <v>2993</v>
      </c>
      <c r="V113" s="139">
        <v>3007</v>
      </c>
      <c r="W113" s="139">
        <v>3022</v>
      </c>
      <c r="X113" s="139">
        <v>3036</v>
      </c>
      <c r="Y113" s="139">
        <v>3051</v>
      </c>
      <c r="Z113" s="139">
        <v>3065</v>
      </c>
      <c r="AA113" s="139">
        <v>3080</v>
      </c>
      <c r="AB113" s="139">
        <v>3094</v>
      </c>
      <c r="AC113" s="139">
        <v>3109</v>
      </c>
      <c r="AD113" s="139">
        <v>3123</v>
      </c>
      <c r="AE113" s="139">
        <v>3138</v>
      </c>
      <c r="AF113" s="134">
        <v>7.9349999999999993E-3</v>
      </c>
    </row>
    <row r="114" spans="1:32">
      <c r="A114" s="128" t="s">
        <v>1528</v>
      </c>
      <c r="B114" s="132" t="s">
        <v>1397</v>
      </c>
      <c r="C114" s="139">
        <v>1572</v>
      </c>
      <c r="D114" s="139">
        <v>1464</v>
      </c>
      <c r="E114" s="139">
        <v>1417</v>
      </c>
      <c r="F114" s="139">
        <v>1542</v>
      </c>
      <c r="G114" s="139">
        <v>1519</v>
      </c>
      <c r="H114" s="139">
        <v>1528</v>
      </c>
      <c r="I114" s="139">
        <v>1537</v>
      </c>
      <c r="J114" s="139">
        <v>1547</v>
      </c>
      <c r="K114" s="139">
        <v>1556</v>
      </c>
      <c r="L114" s="139">
        <v>1566</v>
      </c>
      <c r="M114" s="139">
        <v>1576</v>
      </c>
      <c r="N114" s="139">
        <v>1587</v>
      </c>
      <c r="O114" s="139">
        <v>1597</v>
      </c>
      <c r="P114" s="139">
        <v>1607</v>
      </c>
      <c r="Q114" s="139">
        <v>1617</v>
      </c>
      <c r="R114" s="139">
        <v>1628</v>
      </c>
      <c r="S114" s="139">
        <v>1638</v>
      </c>
      <c r="T114" s="139">
        <v>1649</v>
      </c>
      <c r="U114" s="139">
        <v>1660</v>
      </c>
      <c r="V114" s="139">
        <v>1670</v>
      </c>
      <c r="W114" s="139">
        <v>1681</v>
      </c>
      <c r="X114" s="139">
        <v>1692</v>
      </c>
      <c r="Y114" s="139">
        <v>1704</v>
      </c>
      <c r="Z114" s="139">
        <v>1715</v>
      </c>
      <c r="AA114" s="139">
        <v>1726</v>
      </c>
      <c r="AB114" s="139">
        <v>1738</v>
      </c>
      <c r="AC114" s="139">
        <v>1749</v>
      </c>
      <c r="AD114" s="139">
        <v>1761</v>
      </c>
      <c r="AE114" s="139">
        <v>1772</v>
      </c>
      <c r="AF114" s="134">
        <v>7.097E-3</v>
      </c>
    </row>
    <row r="115" spans="1:32">
      <c r="A115" s="128" t="s">
        <v>1529</v>
      </c>
      <c r="B115" s="132" t="s">
        <v>1399</v>
      </c>
      <c r="C115" s="139">
        <v>917</v>
      </c>
      <c r="D115" s="139">
        <v>889</v>
      </c>
      <c r="E115" s="139">
        <v>1065</v>
      </c>
      <c r="F115" s="139">
        <v>859</v>
      </c>
      <c r="G115" s="139">
        <v>871</v>
      </c>
      <c r="H115" s="139">
        <v>876</v>
      </c>
      <c r="I115" s="139">
        <v>881</v>
      </c>
      <c r="J115" s="139">
        <v>886</v>
      </c>
      <c r="K115" s="139">
        <v>891</v>
      </c>
      <c r="L115" s="139">
        <v>896</v>
      </c>
      <c r="M115" s="139">
        <v>901</v>
      </c>
      <c r="N115" s="139">
        <v>906</v>
      </c>
      <c r="O115" s="139">
        <v>910</v>
      </c>
      <c r="P115" s="139">
        <v>915</v>
      </c>
      <c r="Q115" s="139">
        <v>920</v>
      </c>
      <c r="R115" s="139">
        <v>925</v>
      </c>
      <c r="S115" s="139">
        <v>930</v>
      </c>
      <c r="T115" s="139">
        <v>935</v>
      </c>
      <c r="U115" s="139">
        <v>940</v>
      </c>
      <c r="V115" s="139">
        <v>944</v>
      </c>
      <c r="W115" s="139">
        <v>949</v>
      </c>
      <c r="X115" s="139">
        <v>954</v>
      </c>
      <c r="Y115" s="139">
        <v>959</v>
      </c>
      <c r="Z115" s="139">
        <v>963</v>
      </c>
      <c r="AA115" s="139">
        <v>968</v>
      </c>
      <c r="AB115" s="139">
        <v>973</v>
      </c>
      <c r="AC115" s="139">
        <v>978</v>
      </c>
      <c r="AD115" s="139">
        <v>982</v>
      </c>
      <c r="AE115" s="139">
        <v>987</v>
      </c>
      <c r="AF115" s="134">
        <v>3.8809999999999999E-3</v>
      </c>
    </row>
    <row r="116" spans="1:32">
      <c r="A116" s="128" t="s">
        <v>1530</v>
      </c>
      <c r="B116" s="131" t="s">
        <v>1401</v>
      </c>
      <c r="C116" s="140">
        <v>1493.5604249999999</v>
      </c>
      <c r="D116" s="140">
        <v>1306.8210449999999</v>
      </c>
      <c r="E116" s="140">
        <v>1297.111572</v>
      </c>
      <c r="F116" s="140">
        <v>1364.909668</v>
      </c>
      <c r="G116" s="140">
        <v>1427.233154</v>
      </c>
      <c r="H116" s="140">
        <v>1437.142578</v>
      </c>
      <c r="I116" s="140">
        <v>1447.0931399999999</v>
      </c>
      <c r="J116" s="140">
        <v>1456.9812010000001</v>
      </c>
      <c r="K116" s="140">
        <v>1467.030884</v>
      </c>
      <c r="L116" s="140">
        <v>1477.016357</v>
      </c>
      <c r="M116" s="140">
        <v>1487.039673</v>
      </c>
      <c r="N116" s="140">
        <v>1497.1518550000001</v>
      </c>
      <c r="O116" s="140">
        <v>1507.021851</v>
      </c>
      <c r="P116" s="140">
        <v>1517.114746</v>
      </c>
      <c r="Q116" s="140">
        <v>1527.250732</v>
      </c>
      <c r="R116" s="140">
        <v>1537.292236</v>
      </c>
      <c r="S116" s="140">
        <v>1547.451172</v>
      </c>
      <c r="T116" s="140">
        <v>1557.5097659999999</v>
      </c>
      <c r="U116" s="140">
        <v>1567.817139</v>
      </c>
      <c r="V116" s="140">
        <v>1577.6336670000001</v>
      </c>
      <c r="W116" s="140">
        <v>1587.8363039999999</v>
      </c>
      <c r="X116" s="140">
        <v>1598.03125</v>
      </c>
      <c r="Y116" s="140">
        <v>1608.3408199999999</v>
      </c>
      <c r="Z116" s="140">
        <v>1618.2799070000001</v>
      </c>
      <c r="AA116" s="140">
        <v>1628.427612</v>
      </c>
      <c r="AB116" s="140">
        <v>1638.6477050000001</v>
      </c>
      <c r="AC116" s="140">
        <v>1649.0196530000001</v>
      </c>
      <c r="AD116" s="140">
        <v>1659.1116939999999</v>
      </c>
      <c r="AE116" s="140">
        <v>1669.554077</v>
      </c>
      <c r="AF116" s="136">
        <v>9.1140000000000006E-3</v>
      </c>
    </row>
    <row r="117" spans="1:32" ht="15" thickBo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row>
    <row r="118" spans="1:32">
      <c r="A118" s="125"/>
      <c r="B118" s="183" t="s">
        <v>1531</v>
      </c>
      <c r="C118" s="183"/>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row>
    <row r="119" spans="1:32">
      <c r="A119" s="125"/>
      <c r="B119" s="138" t="s">
        <v>1532</v>
      </c>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row>
    <row r="120" spans="1:32">
      <c r="A120" s="125"/>
      <c r="B120" s="138" t="s">
        <v>1533</v>
      </c>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row>
    <row r="121" spans="1:32">
      <c r="A121" s="125"/>
      <c r="B121" s="138" t="s">
        <v>1534</v>
      </c>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row>
    <row r="122" spans="1:32">
      <c r="A122" s="125"/>
      <c r="B122" s="138" t="s">
        <v>1535</v>
      </c>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row>
    <row r="123" spans="1:32">
      <c r="A123" s="125"/>
      <c r="B123" s="138" t="s">
        <v>1536</v>
      </c>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row>
    <row r="124" spans="1:32">
      <c r="A124" s="125"/>
      <c r="B124" s="138" t="s">
        <v>1537</v>
      </c>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row>
    <row r="125" spans="1:32">
      <c r="A125" s="125"/>
      <c r="B125" s="138" t="s">
        <v>1538</v>
      </c>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row>
    <row r="126" spans="1:32">
      <c r="A126" s="125"/>
      <c r="B126" s="138" t="s">
        <v>1539</v>
      </c>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row>
    <row r="127" spans="1:32">
      <c r="A127" s="125"/>
      <c r="B127" s="138" t="s">
        <v>1540</v>
      </c>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row>
    <row r="128" spans="1:32">
      <c r="A128" s="125"/>
      <c r="B128" s="138" t="s">
        <v>1541</v>
      </c>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row>
    <row r="129" spans="1:32">
      <c r="A129" s="46"/>
      <c r="B129" s="138" t="s">
        <v>1542</v>
      </c>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row>
    <row r="130" spans="1:32">
      <c r="A130" s="46"/>
      <c r="B130" s="138" t="s">
        <v>1425</v>
      </c>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row>
    <row r="131" spans="1:32">
      <c r="A131" s="46"/>
      <c r="B131" s="138" t="s">
        <v>1543</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row>
    <row r="132" spans="1:32">
      <c r="A132" s="46"/>
      <c r="B132" s="138" t="s">
        <v>1426</v>
      </c>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row>
    <row r="133" spans="1:32">
      <c r="A133" s="46"/>
      <c r="B133" s="138" t="s">
        <v>1427</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row>
    <row r="134" spans="1:32">
      <c r="A134" s="46"/>
      <c r="B134" s="138" t="s">
        <v>1428</v>
      </c>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row>
    <row r="135" spans="1:32">
      <c r="A135" s="46"/>
      <c r="B135" s="138" t="s">
        <v>1544</v>
      </c>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row>
    <row r="136" spans="1:32">
      <c r="A136" s="46"/>
      <c r="B136" s="138" t="s">
        <v>1430</v>
      </c>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row>
    <row r="137" spans="1:32">
      <c r="A137" s="46"/>
      <c r="B137" s="138" t="s">
        <v>1431</v>
      </c>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row>
    <row r="138" spans="1:32">
      <c r="A138" s="46"/>
      <c r="B138" s="138" t="s">
        <v>1432</v>
      </c>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row>
  </sheetData>
  <mergeCells count="1">
    <mergeCell ref="B118:AF1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topLeftCell="A19" workbookViewId="0">
      <selection activeCell="B3" sqref="B3"/>
    </sheetView>
  </sheetViews>
  <sheetFormatPr defaultRowHeight="14.5"/>
  <cols>
    <col min="1" max="1" width="57.90625" customWidth="1"/>
    <col min="19" max="19" width="9" customWidth="1"/>
    <col min="29" max="29" width="9" customWidth="1"/>
  </cols>
  <sheetData>
    <row r="1" spans="1:38">
      <c r="A1" s="40" t="s">
        <v>164</v>
      </c>
    </row>
    <row r="2" spans="1:38">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c r="A3" t="s">
        <v>104</v>
      </c>
      <c r="B3">
        <f>SUMIFS('USA Residential Spend'!M$7:M$7701,'USA Residential Spend'!$E$7:$E$7701,"Heating",'USA Residential Spend'!$H$7:$H$7701,"Sum of TOTINVEST")</f>
        <v>9667720853</v>
      </c>
      <c r="C3">
        <f>SUMIFS('USA Residential Spend'!N$7:N$7701,'USA Residential Spend'!$E$7:$E$7701,"Heating",'USA Residential Spend'!$H$7:$H$7701,"Sum of TOTINVEST")</f>
        <v>10050593045</v>
      </c>
      <c r="D3">
        <f>SUMIFS('USA Residential Spend'!O$7:O$7701,'USA Residential Spend'!$E$7:$E$7701,"Heating",'USA Residential Spend'!$H$7:$H$7701,"Sum of TOTINVEST")</f>
        <v>10474442706</v>
      </c>
      <c r="E3">
        <f>SUMIFS('USA Residential Spend'!P$7:P$7701,'USA Residential Spend'!$E$7:$E$7701,"Heating",'USA Residential Spend'!$H$7:$H$7701,"Sum of TOTINVEST")</f>
        <v>11268459465</v>
      </c>
      <c r="F3">
        <f>SUMIFS('USA Residential Spend'!Q$7:Q$7701,'USA Residential Spend'!$E$7:$E$7701,"Heating",'USA Residential Spend'!$H$7:$H$7701,"Sum of TOTINVEST")</f>
        <v>11523907673</v>
      </c>
      <c r="G3">
        <f>SUMIFS('USA Residential Spend'!R$7:R$7701,'USA Residential Spend'!$E$7:$E$7701,"Heating",'USA Residential Spend'!$H$7:$H$7701,"Sum of TOTINVEST")</f>
        <v>11767252466</v>
      </c>
      <c r="H3">
        <f>SUMIFS('USA Residential Spend'!S$7:S$7701,'USA Residential Spend'!$E$7:$E$7701,"Heating",'USA Residential Spend'!$H$7:$H$7701,"Sum of TOTINVEST")</f>
        <v>12079708291</v>
      </c>
      <c r="I3">
        <f>SUMIFS('USA Residential Spend'!T$7:T$7701,'USA Residential Spend'!$E$7:$E$7701,"Heating",'USA Residential Spend'!$H$7:$H$7701,"Sum of TOTINVEST")</f>
        <v>11938293473</v>
      </c>
      <c r="J3">
        <f>SUMIFS('USA Residential Spend'!U$7:U$7701,'USA Residential Spend'!$E$7:$E$7701,"Heating",'USA Residential Spend'!$H$7:$H$7701,"Sum of TOTINVEST")</f>
        <v>11896602734</v>
      </c>
      <c r="K3">
        <f>SUMIFS('USA Residential Spend'!V$7:V$7701,'USA Residential Spend'!$E$7:$E$7701,"Heating",'USA Residential Spend'!$H$7:$H$7701,"Sum of TOTINVEST")</f>
        <v>11860846641</v>
      </c>
      <c r="L3">
        <f>SUMIFS('USA Residential Spend'!W$7:W$7701,'USA Residential Spend'!$E$7:$E$7701,"Heating",'USA Residential Spend'!$H$7:$H$7701,"Sum of TOTINVEST")</f>
        <v>11881873420</v>
      </c>
      <c r="M3">
        <f>SUMIFS('USA Residential Spend'!X$7:X$7701,'USA Residential Spend'!$E$7:$E$7701,"Heating",'USA Residential Spend'!$H$7:$H$7701,"Sum of TOTINVEST")</f>
        <v>11998105445</v>
      </c>
      <c r="N3">
        <f>SUMIFS('USA Residential Spend'!Y$7:Y$7701,'USA Residential Spend'!$E$7:$E$7701,"Heating",'USA Residential Spend'!$H$7:$H$7701,"Sum of TOTINVEST")</f>
        <v>12088231421</v>
      </c>
      <c r="O3">
        <f>SUMIFS('USA Residential Spend'!Z$7:Z$7701,'USA Residential Spend'!$E$7:$E$7701,"Heating",'USA Residential Spend'!$H$7:$H$7701,"Sum of TOTINVEST")</f>
        <v>12171091535</v>
      </c>
      <c r="P3">
        <f>SUMIFS('USA Residential Spend'!AA$7:AA$7701,'USA Residential Spend'!$E$7:$E$7701,"Heating",'USA Residential Spend'!$H$7:$H$7701,"Sum of TOTINVEST")</f>
        <v>12226774091</v>
      </c>
      <c r="Q3">
        <f>SUMIFS('USA Residential Spend'!AB$7:AB$7701,'USA Residential Spend'!$E$7:$E$7701,"Heating",'USA Residential Spend'!$H$7:$H$7701,"Sum of TOTINVEST")</f>
        <v>12326522331</v>
      </c>
      <c r="R3">
        <f>SUMIFS('USA Residential Spend'!AC$7:AC$7701,'USA Residential Spend'!$E$7:$E$7701,"Heating",'USA Residential Spend'!$H$7:$H$7701,"Sum of TOTINVEST")</f>
        <v>12569441009</v>
      </c>
      <c r="S3" s="46">
        <f>SUMIFS('USA Residential Spend'!AD$7:AD$7701,'USA Residential Spend'!$E$7:$E$7701,"Heating",'USA Residential Spend'!$H$7:$H$7701,"Sum of TOTINVEST")</f>
        <v>12399233945</v>
      </c>
      <c r="T3" s="46">
        <f>SUMIFS('USA Residential Spend'!AE$7:AE$7701,'USA Residential Spend'!$E$7:$E$7701,"Heating",'USA Residential Spend'!$H$7:$H$7701,"Sum of TOTINVEST")</f>
        <v>12387235474</v>
      </c>
      <c r="U3" s="46">
        <f>SUMIFS('USA Residential Spend'!AF$7:AF$7701,'USA Residential Spend'!$E$7:$E$7701,"Heating",'USA Residential Spend'!$H$7:$H$7701,"Sum of TOTINVEST")</f>
        <v>12438748223</v>
      </c>
      <c r="V3" s="46">
        <f>SUMIFS('USA Residential Spend'!AG$7:AG$7701,'USA Residential Spend'!$E$7:$E$7701,"Heating",'USA Residential Spend'!$H$7:$H$7701,"Sum of TOTINVEST")</f>
        <v>12440630320</v>
      </c>
      <c r="W3" s="46">
        <f>SUMIFS('USA Residential Spend'!AH$7:AH$7701,'USA Residential Spend'!$E$7:$E$7701,"Heating",'USA Residential Spend'!$H$7:$H$7701,"Sum of TOTINVEST")</f>
        <v>12424315077</v>
      </c>
      <c r="X3" s="46">
        <f>SUMIFS('USA Residential Spend'!AI$7:AI$7701,'USA Residential Spend'!$E$7:$E$7701,"Heating",'USA Residential Spend'!$H$7:$H$7701,"Sum of TOTINVEST")</f>
        <v>12688946270</v>
      </c>
      <c r="Y3" s="46">
        <f>SUMIFS('USA Residential Spend'!AJ$7:AJ$7701,'USA Residential Spend'!$E$7:$E$7701,"Heating",'USA Residential Spend'!$H$7:$H$7701,"Sum of TOTINVEST")</f>
        <v>12909527728</v>
      </c>
      <c r="Z3" s="46">
        <f>SUMIFS('USA Residential Spend'!AK$7:AK$7701,'USA Residential Spend'!$E$7:$E$7701,"Heating",'USA Residential Spend'!$H$7:$H$7701,"Sum of TOTINVEST")</f>
        <v>13066469015</v>
      </c>
      <c r="AA3" s="46">
        <f>SUMIFS('USA Residential Spend'!AL$7:AL$7701,'USA Residential Spend'!$E$7:$E$7701,"Heating",'USA Residential Spend'!$H$7:$H$7701,"Sum of TOTINVEST")</f>
        <v>13152134069</v>
      </c>
      <c r="AB3" s="46">
        <f>SUMIFS('USA Residential Spend'!AM$7:AM$7701,'USA Residential Spend'!$E$7:$E$7701,"Heating",'USA Residential Spend'!$H$7:$H$7701,"Sum of TOTINVEST")</f>
        <v>13264868416</v>
      </c>
      <c r="AC3" s="46">
        <f>TREND($P3:$AB3,$P$2:$AB$2,AC$2)</f>
        <v>13194396092.115387</v>
      </c>
      <c r="AD3" s="46">
        <f t="shared" ref="AD3:AL3" si="0">TREND($P3:$AB3,$P$2:$AB$2,AD$2)</f>
        <v>13273871951.780212</v>
      </c>
      <c r="AE3" s="46">
        <f t="shared" si="0"/>
        <v>13353347811.445038</v>
      </c>
      <c r="AF3" s="46">
        <f t="shared" si="0"/>
        <v>13432823671.109894</v>
      </c>
      <c r="AG3" s="46">
        <f t="shared" si="0"/>
        <v>13512299530.774719</v>
      </c>
      <c r="AH3" s="46">
        <f t="shared" si="0"/>
        <v>13591775390.439545</v>
      </c>
      <c r="AI3" s="46">
        <f t="shared" si="0"/>
        <v>13671251250.104401</v>
      </c>
      <c r="AJ3" s="46">
        <f t="shared" si="0"/>
        <v>13750727109.769226</v>
      </c>
      <c r="AK3" s="46">
        <f t="shared" si="0"/>
        <v>13830202969.434052</v>
      </c>
      <c r="AL3" s="46">
        <f t="shared" si="0"/>
        <v>13909678829.098907</v>
      </c>
    </row>
    <row r="4" spans="1:38">
      <c r="A4" t="s">
        <v>161</v>
      </c>
      <c r="B4">
        <f>SUMIFS('USA Residential Spend'!M$7:M$7701,'USA Residential Spend'!$E$7:$E$7701,"Cooling",'USA Residential Spend'!$H$7:$H$7701,"Sum of TOTINVEST")</f>
        <v>10937041372</v>
      </c>
      <c r="C4">
        <f>SUMIFS('USA Residential Spend'!N$7:N$7701,'USA Residential Spend'!$E$7:$E$7701,"Cooling",'USA Residential Spend'!$H$7:$H$7701,"Sum of TOTINVEST")</f>
        <v>11697373294</v>
      </c>
      <c r="D4">
        <f>SUMIFS('USA Residential Spend'!O$7:O$7701,'USA Residential Spend'!$E$7:$E$7701,"Cooling",'USA Residential Spend'!$H$7:$H$7701,"Sum of TOTINVEST")</f>
        <v>12495065905</v>
      </c>
      <c r="E4">
        <f>SUMIFS('USA Residential Spend'!P$7:P$7701,'USA Residential Spend'!$E$7:$E$7701,"Cooling",'USA Residential Spend'!$H$7:$H$7701,"Sum of TOTINVEST")</f>
        <v>13483327925</v>
      </c>
      <c r="F4">
        <f>SUMIFS('USA Residential Spend'!Q$7:Q$7701,'USA Residential Spend'!$E$7:$E$7701,"Cooling",'USA Residential Spend'!$H$7:$H$7701,"Sum of TOTINVEST")</f>
        <v>13722922776</v>
      </c>
      <c r="G4">
        <f>SUMIFS('USA Residential Spend'!R$7:R$7701,'USA Residential Spend'!$E$7:$E$7701,"Cooling",'USA Residential Spend'!$H$7:$H$7701,"Sum of TOTINVEST")</f>
        <v>13742684670</v>
      </c>
      <c r="H4">
        <f>SUMIFS('USA Residential Spend'!S$7:S$7701,'USA Residential Spend'!$E$7:$E$7701,"Cooling",'USA Residential Spend'!$H$7:$H$7701,"Sum of TOTINVEST")</f>
        <v>13741481995</v>
      </c>
      <c r="I4">
        <f>SUMIFS('USA Residential Spend'!T$7:T$7701,'USA Residential Spend'!$E$7:$E$7701,"Cooling",'USA Residential Spend'!$H$7:$H$7701,"Sum of TOTINVEST")</f>
        <v>13675658941</v>
      </c>
      <c r="J4">
        <f>SUMIFS('USA Residential Spend'!U$7:U$7701,'USA Residential Spend'!$E$7:$E$7701,"Cooling",'USA Residential Spend'!$H$7:$H$7701,"Sum of TOTINVEST")</f>
        <v>13690712391</v>
      </c>
      <c r="K4">
        <f>SUMIFS('USA Residential Spend'!V$7:V$7701,'USA Residential Spend'!$E$7:$E$7701,"Cooling",'USA Residential Spend'!$H$7:$H$7701,"Sum of TOTINVEST")</f>
        <v>13921791626</v>
      </c>
      <c r="L4">
        <f>SUMIFS('USA Residential Spend'!W$7:W$7701,'USA Residential Spend'!$E$7:$E$7701,"Cooling",'USA Residential Spend'!$H$7:$H$7701,"Sum of TOTINVEST")</f>
        <v>14091395049</v>
      </c>
      <c r="M4">
        <f>SUMIFS('USA Residential Spend'!X$7:X$7701,'USA Residential Spend'!$E$7:$E$7701,"Cooling",'USA Residential Spend'!$H$7:$H$7701,"Sum of TOTINVEST")</f>
        <v>14277454462</v>
      </c>
      <c r="N4">
        <f>SUMIFS('USA Residential Spend'!Y$7:Y$7701,'USA Residential Spend'!$E$7:$E$7701,"Cooling",'USA Residential Spend'!$H$7:$H$7701,"Sum of TOTINVEST")</f>
        <v>14476967700</v>
      </c>
      <c r="O4">
        <f>SUMIFS('USA Residential Spend'!Z$7:Z$7701,'USA Residential Spend'!$E$7:$E$7701,"Cooling",'USA Residential Spend'!$H$7:$H$7701,"Sum of TOTINVEST")</f>
        <v>14413387291</v>
      </c>
      <c r="P4">
        <f>SUMIFS('USA Residential Spend'!AA$7:AA$7701,'USA Residential Spend'!$E$7:$E$7701,"Cooling",'USA Residential Spend'!$H$7:$H$7701,"Sum of TOTINVEST")</f>
        <v>14190035286</v>
      </c>
      <c r="Q4">
        <f>SUMIFS('USA Residential Spend'!AB$7:AB$7701,'USA Residential Spend'!$E$7:$E$7701,"Cooling",'USA Residential Spend'!$H$7:$H$7701,"Sum of TOTINVEST")</f>
        <v>14036872073</v>
      </c>
      <c r="R4">
        <f>SUMIFS('USA Residential Spend'!AC$7:AC$7701,'USA Residential Spend'!$E$7:$E$7701,"Cooling",'USA Residential Spend'!$H$7:$H$7701,"Sum of TOTINVEST")</f>
        <v>13764730913</v>
      </c>
      <c r="S4" s="46">
        <f>SUMIFS('USA Residential Spend'!AD$7:AD$7701,'USA Residential Spend'!$E$7:$E$7701,"Cooling",'USA Residential Spend'!$H$7:$H$7701,"Sum of TOTINVEST")</f>
        <v>13195332379</v>
      </c>
      <c r="T4" s="46">
        <f>SUMIFS('USA Residential Spend'!AE$7:AE$7701,'USA Residential Spend'!$E$7:$E$7701,"Cooling",'USA Residential Spend'!$H$7:$H$7701,"Sum of TOTINVEST")</f>
        <v>13646698961</v>
      </c>
      <c r="U4" s="46">
        <f>SUMIFS('USA Residential Spend'!AF$7:AF$7701,'USA Residential Spend'!$E$7:$E$7701,"Cooling",'USA Residential Spend'!$H$7:$H$7701,"Sum of TOTINVEST")</f>
        <v>14045515275</v>
      </c>
      <c r="V4" s="46">
        <f>SUMIFS('USA Residential Spend'!AG$7:AG$7701,'USA Residential Spend'!$E$7:$E$7701,"Cooling",'USA Residential Spend'!$H$7:$H$7701,"Sum of TOTINVEST")</f>
        <v>14385191728</v>
      </c>
      <c r="W4" s="46">
        <f>SUMIFS('USA Residential Spend'!AH$7:AH$7701,'USA Residential Spend'!$E$7:$E$7701,"Cooling",'USA Residential Spend'!$H$7:$H$7701,"Sum of TOTINVEST")</f>
        <v>14678144408</v>
      </c>
      <c r="X4" s="46">
        <f>SUMIFS('USA Residential Spend'!AI$7:AI$7701,'USA Residential Spend'!$E$7:$E$7701,"Cooling",'USA Residential Spend'!$H$7:$H$7701,"Sum of TOTINVEST")</f>
        <v>14907954474</v>
      </c>
      <c r="Y4" s="46">
        <f>SUMIFS('USA Residential Spend'!AJ$7:AJ$7701,'USA Residential Spend'!$E$7:$E$7701,"Cooling",'USA Residential Spend'!$H$7:$H$7701,"Sum of TOTINVEST")</f>
        <v>15098189604</v>
      </c>
      <c r="Z4" s="46">
        <f>SUMIFS('USA Residential Spend'!AK$7:AK$7701,'USA Residential Spend'!$E$7:$E$7701,"Cooling",'USA Residential Spend'!$H$7:$H$7701,"Sum of TOTINVEST")</f>
        <v>15265243314</v>
      </c>
      <c r="AA4" s="46">
        <f>SUMIFS('USA Residential Spend'!AL$7:AL$7701,'USA Residential Spend'!$E$7:$E$7701,"Cooling",'USA Residential Spend'!$H$7:$H$7701,"Sum of TOTINVEST")</f>
        <v>15402656829</v>
      </c>
      <c r="AB4" s="46">
        <f>SUMIFS('USA Residential Spend'!AM$7:AM$7701,'USA Residential Spend'!$E$7:$E$7701,"Cooling",'USA Residential Spend'!$H$7:$H$7701,"Sum of TOTINVEST")</f>
        <v>15582119604</v>
      </c>
      <c r="AC4" s="46">
        <f t="shared" ref="AC4:AL8" si="1">TREND($P4:$AB4,$P$2:$AB$2,AC$2)</f>
        <v>15632483108.538452</v>
      </c>
      <c r="AD4" s="46">
        <f t="shared" si="1"/>
        <v>15797577565.274719</v>
      </c>
      <c r="AE4" s="46">
        <f t="shared" si="1"/>
        <v>15962672022.010986</v>
      </c>
      <c r="AF4" s="46">
        <f t="shared" si="1"/>
        <v>16127766478.747253</v>
      </c>
      <c r="AG4" s="46">
        <f t="shared" si="1"/>
        <v>16292860935.483521</v>
      </c>
      <c r="AH4" s="46">
        <f t="shared" si="1"/>
        <v>16457955392.219788</v>
      </c>
      <c r="AI4" s="46">
        <f t="shared" si="1"/>
        <v>16623049848.956055</v>
      </c>
      <c r="AJ4" s="46">
        <f t="shared" si="1"/>
        <v>16788144305.692322</v>
      </c>
      <c r="AK4" s="46">
        <f t="shared" si="1"/>
        <v>16953238762.428589</v>
      </c>
      <c r="AL4" s="46">
        <f t="shared" si="1"/>
        <v>17118333219.164856</v>
      </c>
    </row>
    <row r="5" spans="1:38">
      <c r="A5" t="s">
        <v>1026</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c r="A6" t="s">
        <v>150</v>
      </c>
      <c r="B6">
        <f>SUMIFS('USA Residential Spend'!M$7:M$7701,'USA Residential Spend'!$E$7:$E$7701,"Lighting",'USA Residential Spend'!$H$7:$H$7701,"Sum of TOTINVEST")</f>
        <v>5670571439</v>
      </c>
      <c r="C6">
        <f>SUMIFS('USA Residential Spend'!N$7:N$7701,'USA Residential Spend'!$E$7:$E$7701,"Lighting",'USA Residential Spend'!$H$7:$H$7701,"Sum of TOTINVEST")</f>
        <v>5261095781</v>
      </c>
      <c r="D6">
        <f>SUMIFS('USA Residential Spend'!O$7:O$7701,'USA Residential Spend'!$E$7:$E$7701,"Lighting",'USA Residential Spend'!$H$7:$H$7701,"Sum of TOTINVEST")</f>
        <v>5289787910</v>
      </c>
      <c r="E6">
        <f>SUMIFS('USA Residential Spend'!P$7:P$7701,'USA Residential Spend'!$E$7:$E$7701,"Lighting",'USA Residential Spend'!$H$7:$H$7701,"Sum of TOTINVEST")</f>
        <v>5402620127</v>
      </c>
      <c r="F6">
        <f>SUMIFS('USA Residential Spend'!Q$7:Q$7701,'USA Residential Spend'!$E$7:$E$7701,"Lighting",'USA Residential Spend'!$H$7:$H$7701,"Sum of TOTINVEST")</f>
        <v>5523361877</v>
      </c>
      <c r="G6">
        <f>SUMIFS('USA Residential Spend'!R$7:R$7701,'USA Residential Spend'!$E$7:$E$7701,"Lighting",'USA Residential Spend'!$H$7:$H$7701,"Sum of TOTINVEST")</f>
        <v>5609671925</v>
      </c>
      <c r="H6">
        <f>SUMIFS('USA Residential Spend'!S$7:S$7701,'USA Residential Spend'!$E$7:$E$7701,"Lighting",'USA Residential Spend'!$H$7:$H$7701,"Sum of TOTINVEST")</f>
        <v>8480695965</v>
      </c>
      <c r="I6">
        <f>SUMIFS('USA Residential Spend'!T$7:T$7701,'USA Residential Spend'!$E$7:$E$7701,"Lighting",'USA Residential Spend'!$H$7:$H$7701,"Sum of TOTINVEST")</f>
        <v>6999952890</v>
      </c>
      <c r="J6">
        <f>SUMIFS('USA Residential Spend'!U$7:U$7701,'USA Residential Spend'!$E$7:$E$7701,"Lighting",'USA Residential Spend'!$H$7:$H$7701,"Sum of TOTINVEST")</f>
        <v>6110959159</v>
      </c>
      <c r="K6">
        <f>SUMIFS('USA Residential Spend'!V$7:V$7701,'USA Residential Spend'!$E$7:$E$7701,"Lighting",'USA Residential Spend'!$H$7:$H$7701,"Sum of TOTINVEST")</f>
        <v>5977434522</v>
      </c>
      <c r="L6">
        <f>SUMIFS('USA Residential Spend'!W$7:W$7701,'USA Residential Spend'!$E$7:$E$7701,"Lighting",'USA Residential Spend'!$H$7:$H$7701,"Sum of TOTINVEST")</f>
        <v>5634359671</v>
      </c>
      <c r="M6">
        <f>SUMIFS('USA Residential Spend'!X$7:X$7701,'USA Residential Spend'!$E$7:$E$7701,"Lighting",'USA Residential Spend'!$H$7:$H$7701,"Sum of TOTINVEST")</f>
        <v>5164446592</v>
      </c>
      <c r="N6">
        <f>SUMIFS('USA Residential Spend'!Y$7:Y$7701,'USA Residential Spend'!$E$7:$E$7701,"Lighting",'USA Residential Spend'!$H$7:$H$7701,"Sum of TOTINVEST")</f>
        <v>4976765485</v>
      </c>
      <c r="O6">
        <f>SUMIFS('USA Residential Spend'!Z$7:Z$7701,'USA Residential Spend'!$E$7:$E$7701,"Lighting",'USA Residential Spend'!$H$7:$H$7701,"Sum of TOTINVEST")</f>
        <v>4832041671</v>
      </c>
      <c r="P6">
        <f>SUMIFS('USA Residential Spend'!AA$7:AA$7701,'USA Residential Spend'!$E$7:$E$7701,"Lighting",'USA Residential Spend'!$H$7:$H$7701,"Sum of TOTINVEST")</f>
        <v>4698228673</v>
      </c>
      <c r="Q6">
        <f>SUMIFS('USA Residential Spend'!AB$7:AB$7701,'USA Residential Spend'!$E$7:$E$7701,"Lighting",'USA Residential Spend'!$H$7:$H$7701,"Sum of TOTINVEST")</f>
        <v>4596312133</v>
      </c>
      <c r="R6">
        <f>SUMIFS('USA Residential Spend'!AC$7:AC$7701,'USA Residential Spend'!$E$7:$E$7701,"Lighting",'USA Residential Spend'!$H$7:$H$7701,"Sum of TOTINVEST")</f>
        <v>4682086921</v>
      </c>
      <c r="S6" s="46">
        <f>SUMIFS('USA Residential Spend'!AD$7:AD$7701,'USA Residential Spend'!$E$7:$E$7701,"Lighting",'USA Residential Spend'!$H$7:$H$7701,"Sum of TOTINVEST")</f>
        <v>4393928633</v>
      </c>
      <c r="T6" s="46">
        <f>SUMIFS('USA Residential Spend'!AE$7:AE$7701,'USA Residential Spend'!$E$7:$E$7701,"Lighting",'USA Residential Spend'!$H$7:$H$7701,"Sum of TOTINVEST")</f>
        <v>4046051104</v>
      </c>
      <c r="U6" s="46">
        <f>SUMIFS('USA Residential Spend'!AF$7:AF$7701,'USA Residential Spend'!$E$7:$E$7701,"Lighting",'USA Residential Spend'!$H$7:$H$7701,"Sum of TOTINVEST")</f>
        <v>3764411073</v>
      </c>
      <c r="V6" s="46">
        <f>SUMIFS('USA Residential Spend'!AG$7:AG$7701,'USA Residential Spend'!$E$7:$E$7701,"Lighting",'USA Residential Spend'!$H$7:$H$7701,"Sum of TOTINVEST")</f>
        <v>3551279782</v>
      </c>
      <c r="W6" s="46">
        <f>SUMIFS('USA Residential Spend'!AH$7:AH$7701,'USA Residential Spend'!$E$7:$E$7701,"Lighting",'USA Residential Spend'!$H$7:$H$7701,"Sum of TOTINVEST")</f>
        <v>3364620518</v>
      </c>
      <c r="X6" s="46">
        <f>SUMIFS('USA Residential Spend'!AI$7:AI$7701,'USA Residential Spend'!$E$7:$E$7701,"Lighting",'USA Residential Spend'!$H$7:$H$7701,"Sum of TOTINVEST")</f>
        <v>3199610381</v>
      </c>
      <c r="Y6" s="46">
        <f>SUMIFS('USA Residential Spend'!AJ$7:AJ$7701,'USA Residential Spend'!$E$7:$E$7701,"Lighting",'USA Residential Spend'!$H$7:$H$7701,"Sum of TOTINVEST")</f>
        <v>3067458200</v>
      </c>
      <c r="Z6" s="46">
        <f>SUMIFS('USA Residential Spend'!AK$7:AK$7701,'USA Residential Spend'!$E$7:$E$7701,"Lighting",'USA Residential Spend'!$H$7:$H$7701,"Sum of TOTINVEST")</f>
        <v>2952603573</v>
      </c>
      <c r="AA6" s="46">
        <f>SUMIFS('USA Residential Spend'!AL$7:AL$7701,'USA Residential Spend'!$E$7:$E$7701,"Lighting",'USA Residential Spend'!$H$7:$H$7701,"Sum of TOTINVEST")</f>
        <v>2833707354</v>
      </c>
      <c r="AB6" s="46">
        <f>SUMIFS('USA Residential Spend'!AM$7:AM$7701,'USA Residential Spend'!$E$7:$E$7701,"Lighting",'USA Residential Spend'!$H$7:$H$7701,"Sum of TOTINVEST")</f>
        <v>2716481490</v>
      </c>
      <c r="AC6" s="46">
        <f t="shared" si="1"/>
        <v>2386155230.1922607</v>
      </c>
      <c r="AD6" s="46">
        <f t="shared" si="1"/>
        <v>2201025979.1757813</v>
      </c>
      <c r="AE6" s="46">
        <f t="shared" si="1"/>
        <v>2015896728.1593018</v>
      </c>
      <c r="AF6" s="46">
        <f t="shared" si="1"/>
        <v>1830767477.1428223</v>
      </c>
      <c r="AG6" s="46">
        <f t="shared" si="1"/>
        <v>1645638226.1263428</v>
      </c>
      <c r="AH6" s="46">
        <f t="shared" si="1"/>
        <v>1460508975.1098633</v>
      </c>
      <c r="AI6" s="46">
        <f t="shared" si="1"/>
        <v>1275379724.0933838</v>
      </c>
      <c r="AJ6" s="46">
        <f t="shared" si="1"/>
        <v>1090250473.0769043</v>
      </c>
      <c r="AK6" s="46">
        <f t="shared" si="1"/>
        <v>905121222.0604248</v>
      </c>
      <c r="AL6" s="46">
        <f t="shared" si="1"/>
        <v>719991971.04394531</v>
      </c>
    </row>
    <row r="7" spans="1:38">
      <c r="A7" t="s">
        <v>162</v>
      </c>
      <c r="B7">
        <f>SUM(SUMIFS('USA Residential Spend'!M$7:M$7701,'USA Residential Spend'!$E$7:$E$7701,"Refrigeration",'USA Residential Spend'!$H$7:$H$7701,"Sum of TOTINVEST"),SUMIFS('USA Residential Spend'!M$7:M$7701,'USA Residential Spend'!$E$7:$E$7701,"Clothes Washing",'USA Residential Spend'!$H$7:$H$7701,"Sum of TOTINVEST"),SUMIFS('USA Residential Spend'!M$7:M$7701,'USA Residential Spend'!$E$7:$E$7701,"Clothes Drying",'USA Residential Spend'!$H$7:$H$7701,"Sum of TOTINVEST"),SUMIFS('USA Residential Spend'!M$7:M$7701,'USA Residential Spend'!$E$7:$E$7701,"Dish Washing",'USA Residential Spend'!$H$7:$H$7701,"Sum of TOTINVEST"),SUMIFS('USA Residential Spend'!M$7:M$7701,'USA Residential Spend'!$E$7:$E$7701,"Freezing",'USA Residential Spend'!$H$7:$H$7701,"Sum of TOTINVEST"),SUMIFS('USA Residential Spend'!M$7:M$7701,'USA Residential Spend'!$E$7:$E$7701,"Water Heating",'USA Residential Spend'!$H$7:$H$7701,"Sum of TOTINVEST"))</f>
        <v>23388251953</v>
      </c>
      <c r="C7">
        <f>SUM(SUMIFS('USA Residential Spend'!N$7:N$7701,'USA Residential Spend'!$E$7:$E$7701,"Refrigeration",'USA Residential Spend'!$H$7:$H$7701,"Sum of TOTINVEST"),SUMIFS('USA Residential Spend'!N$7:N$7701,'USA Residential Spend'!$E$7:$E$7701,"Clothes Washing",'USA Residential Spend'!$H$7:$H$7701,"Sum of TOTINVEST"),SUMIFS('USA Residential Spend'!N$7:N$7701,'USA Residential Spend'!$E$7:$E$7701,"Clothes Drying",'USA Residential Spend'!$H$7:$H$7701,"Sum of TOTINVEST"),SUMIFS('USA Residential Spend'!N$7:N$7701,'USA Residential Spend'!$E$7:$E$7701,"Dish Washing",'USA Residential Spend'!$H$7:$H$7701,"Sum of TOTINVEST"),SUMIFS('USA Residential Spend'!N$7:N$7701,'USA Residential Spend'!$E$7:$E$7701,"Freezing",'USA Residential Spend'!$H$7:$H$7701,"Sum of TOTINVEST"),SUMIFS('USA Residential Spend'!N$7:N$7701,'USA Residential Spend'!$E$7:$E$7701,"Water Heating",'USA Residential Spend'!$H$7:$H$7701,"Sum of TOTINVEST"))</f>
        <v>25866249860</v>
      </c>
      <c r="D7">
        <f>SUM(SUMIFS('USA Residential Spend'!O$7:O$7701,'USA Residential Spend'!$E$7:$E$7701,"Refrigeration",'USA Residential Spend'!$H$7:$H$7701,"Sum of TOTINVEST"),SUMIFS('USA Residential Spend'!O$7:O$7701,'USA Residential Spend'!$E$7:$E$7701,"Clothes Washing",'USA Residential Spend'!$H$7:$H$7701,"Sum of TOTINVEST"),SUMIFS('USA Residential Spend'!O$7:O$7701,'USA Residential Spend'!$E$7:$E$7701,"Clothes Drying",'USA Residential Spend'!$H$7:$H$7701,"Sum of TOTINVEST"),SUMIFS('USA Residential Spend'!O$7:O$7701,'USA Residential Spend'!$E$7:$E$7701,"Dish Washing",'USA Residential Spend'!$H$7:$H$7701,"Sum of TOTINVEST"),SUMIFS('USA Residential Spend'!O$7:O$7701,'USA Residential Spend'!$E$7:$E$7701,"Freezing",'USA Residential Spend'!$H$7:$H$7701,"Sum of TOTINVEST"),SUMIFS('USA Residential Spend'!O$7:O$7701,'USA Residential Spend'!$E$7:$E$7701,"Water Heating",'USA Residential Spend'!$H$7:$H$7701,"Sum of TOTINVEST"))</f>
        <v>26850048637</v>
      </c>
      <c r="E7">
        <f>SUM(SUMIFS('USA Residential Spend'!P$7:P$7701,'USA Residential Spend'!$E$7:$E$7701,"Refrigeration",'USA Residential Spend'!$H$7:$H$7701,"Sum of TOTINVEST"),SUMIFS('USA Residential Spend'!P$7:P$7701,'USA Residential Spend'!$E$7:$E$7701,"Clothes Washing",'USA Residential Spend'!$H$7:$H$7701,"Sum of TOTINVEST"),SUMIFS('USA Residential Spend'!P$7:P$7701,'USA Residential Spend'!$E$7:$E$7701,"Clothes Drying",'USA Residential Spend'!$H$7:$H$7701,"Sum of TOTINVEST"),SUMIFS('USA Residential Spend'!P$7:P$7701,'USA Residential Spend'!$E$7:$E$7701,"Dish Washing",'USA Residential Spend'!$H$7:$H$7701,"Sum of TOTINVEST"),SUMIFS('USA Residential Spend'!P$7:P$7701,'USA Residential Spend'!$E$7:$E$7701,"Freezing",'USA Residential Spend'!$H$7:$H$7701,"Sum of TOTINVEST"),SUMIFS('USA Residential Spend'!P$7:P$7701,'USA Residential Spend'!$E$7:$E$7701,"Water Heating",'USA Residential Spend'!$H$7:$H$7701,"Sum of TOTINVEST"))</f>
        <v>27404889208</v>
      </c>
      <c r="F7">
        <f>SUM(SUMIFS('USA Residential Spend'!Q$7:Q$7701,'USA Residential Spend'!$E$7:$E$7701,"Refrigeration",'USA Residential Spend'!$H$7:$H$7701,"Sum of TOTINVEST"),SUMIFS('USA Residential Spend'!Q$7:Q$7701,'USA Residential Spend'!$E$7:$E$7701,"Clothes Washing",'USA Residential Spend'!$H$7:$H$7701,"Sum of TOTINVEST"),SUMIFS('USA Residential Spend'!Q$7:Q$7701,'USA Residential Spend'!$E$7:$E$7701,"Clothes Drying",'USA Residential Spend'!$H$7:$H$7701,"Sum of TOTINVEST"),SUMIFS('USA Residential Spend'!Q$7:Q$7701,'USA Residential Spend'!$E$7:$E$7701,"Dish Washing",'USA Residential Spend'!$H$7:$H$7701,"Sum of TOTINVEST"),SUMIFS('USA Residential Spend'!Q$7:Q$7701,'USA Residential Spend'!$E$7:$E$7701,"Freezing",'USA Residential Spend'!$H$7:$H$7701,"Sum of TOTINVEST"),SUMIFS('USA Residential Spend'!Q$7:Q$7701,'USA Residential Spend'!$E$7:$E$7701,"Water Heating",'USA Residential Spend'!$H$7:$H$7701,"Sum of TOTINVEST"))</f>
        <v>28206878048</v>
      </c>
      <c r="G7">
        <f>SUM(SUMIFS('USA Residential Spend'!R$7:R$7701,'USA Residential Spend'!$E$7:$E$7701,"Refrigeration",'USA Residential Spend'!$H$7:$H$7701,"Sum of TOTINVEST"),SUMIFS('USA Residential Spend'!R$7:R$7701,'USA Residential Spend'!$E$7:$E$7701,"Clothes Washing",'USA Residential Spend'!$H$7:$H$7701,"Sum of TOTINVEST"),SUMIFS('USA Residential Spend'!R$7:R$7701,'USA Residential Spend'!$E$7:$E$7701,"Clothes Drying",'USA Residential Spend'!$H$7:$H$7701,"Sum of TOTINVEST"),SUMIFS('USA Residential Spend'!R$7:R$7701,'USA Residential Spend'!$E$7:$E$7701,"Dish Washing",'USA Residential Spend'!$H$7:$H$7701,"Sum of TOTINVEST"),SUMIFS('USA Residential Spend'!R$7:R$7701,'USA Residential Spend'!$E$7:$E$7701,"Freezing",'USA Residential Spend'!$H$7:$H$7701,"Sum of TOTINVEST"),SUMIFS('USA Residential Spend'!R$7:R$7701,'USA Residential Spend'!$E$7:$E$7701,"Water Heating",'USA Residential Spend'!$H$7:$H$7701,"Sum of TOTINVEST"))</f>
        <v>28734740282</v>
      </c>
      <c r="H7">
        <f>SUM(SUMIFS('USA Residential Spend'!S$7:S$7701,'USA Residential Spend'!$E$7:$E$7701,"Refrigeration",'USA Residential Spend'!$H$7:$H$7701,"Sum of TOTINVEST"),SUMIFS('USA Residential Spend'!S$7:S$7701,'USA Residential Spend'!$E$7:$E$7701,"Clothes Washing",'USA Residential Spend'!$H$7:$H$7701,"Sum of TOTINVEST"),SUMIFS('USA Residential Spend'!S$7:S$7701,'USA Residential Spend'!$E$7:$E$7701,"Clothes Drying",'USA Residential Spend'!$H$7:$H$7701,"Sum of TOTINVEST"),SUMIFS('USA Residential Spend'!S$7:S$7701,'USA Residential Spend'!$E$7:$E$7701,"Dish Washing",'USA Residential Spend'!$H$7:$H$7701,"Sum of TOTINVEST"),SUMIFS('USA Residential Spend'!S$7:S$7701,'USA Residential Spend'!$E$7:$E$7701,"Freezing",'USA Residential Spend'!$H$7:$H$7701,"Sum of TOTINVEST"),SUMIFS('USA Residential Spend'!S$7:S$7701,'USA Residential Spend'!$E$7:$E$7701,"Water Heating",'USA Residential Spend'!$H$7:$H$7701,"Sum of TOTINVEST"))</f>
        <v>29972648917</v>
      </c>
      <c r="I7">
        <f>SUM(SUMIFS('USA Residential Spend'!T$7:T$7701,'USA Residential Spend'!$E$7:$E$7701,"Refrigeration",'USA Residential Spend'!$H$7:$H$7701,"Sum of TOTINVEST"),SUMIFS('USA Residential Spend'!T$7:T$7701,'USA Residential Spend'!$E$7:$E$7701,"Clothes Washing",'USA Residential Spend'!$H$7:$H$7701,"Sum of TOTINVEST"),SUMIFS('USA Residential Spend'!T$7:T$7701,'USA Residential Spend'!$E$7:$E$7701,"Clothes Drying",'USA Residential Spend'!$H$7:$H$7701,"Sum of TOTINVEST"),SUMIFS('USA Residential Spend'!T$7:T$7701,'USA Residential Spend'!$E$7:$E$7701,"Dish Washing",'USA Residential Spend'!$H$7:$H$7701,"Sum of TOTINVEST"),SUMIFS('USA Residential Spend'!T$7:T$7701,'USA Residential Spend'!$E$7:$E$7701,"Freezing",'USA Residential Spend'!$H$7:$H$7701,"Sum of TOTINVEST"),SUMIFS('USA Residential Spend'!T$7:T$7701,'USA Residential Spend'!$E$7:$E$7701,"Water Heating",'USA Residential Spend'!$H$7:$H$7701,"Sum of TOTINVEST"))</f>
        <v>30654580643</v>
      </c>
      <c r="J7">
        <f>SUM(SUMIFS('USA Residential Spend'!U$7:U$7701,'USA Residential Spend'!$E$7:$E$7701,"Refrigeration",'USA Residential Spend'!$H$7:$H$7701,"Sum of TOTINVEST"),SUMIFS('USA Residential Spend'!U$7:U$7701,'USA Residential Spend'!$E$7:$E$7701,"Clothes Washing",'USA Residential Spend'!$H$7:$H$7701,"Sum of TOTINVEST"),SUMIFS('USA Residential Spend'!U$7:U$7701,'USA Residential Spend'!$E$7:$E$7701,"Clothes Drying",'USA Residential Spend'!$H$7:$H$7701,"Sum of TOTINVEST"),SUMIFS('USA Residential Spend'!U$7:U$7701,'USA Residential Spend'!$E$7:$E$7701,"Dish Washing",'USA Residential Spend'!$H$7:$H$7701,"Sum of TOTINVEST"),SUMIFS('USA Residential Spend'!U$7:U$7701,'USA Residential Spend'!$E$7:$E$7701,"Freezing",'USA Residential Spend'!$H$7:$H$7701,"Sum of TOTINVEST"),SUMIFS('USA Residential Spend'!U$7:U$7701,'USA Residential Spend'!$E$7:$E$7701,"Water Heating",'USA Residential Spend'!$H$7:$H$7701,"Sum of TOTINVEST"))</f>
        <v>29965846526</v>
      </c>
      <c r="K7">
        <f>SUM(SUMIFS('USA Residential Spend'!V$7:V$7701,'USA Residential Spend'!$E$7:$E$7701,"Refrigeration",'USA Residential Spend'!$H$7:$H$7701,"Sum of TOTINVEST"),SUMIFS('USA Residential Spend'!V$7:V$7701,'USA Residential Spend'!$E$7:$E$7701,"Clothes Washing",'USA Residential Spend'!$H$7:$H$7701,"Sum of TOTINVEST"),SUMIFS('USA Residential Spend'!V$7:V$7701,'USA Residential Spend'!$E$7:$E$7701,"Clothes Drying",'USA Residential Spend'!$H$7:$H$7701,"Sum of TOTINVEST"),SUMIFS('USA Residential Spend'!V$7:V$7701,'USA Residential Spend'!$E$7:$E$7701,"Dish Washing",'USA Residential Spend'!$H$7:$H$7701,"Sum of TOTINVEST"),SUMIFS('USA Residential Spend'!V$7:V$7701,'USA Residential Spend'!$E$7:$E$7701,"Freezing",'USA Residential Spend'!$H$7:$H$7701,"Sum of TOTINVEST"),SUMIFS('USA Residential Spend'!V$7:V$7701,'USA Residential Spend'!$E$7:$E$7701,"Water Heating",'USA Residential Spend'!$H$7:$H$7701,"Sum of TOTINVEST"))</f>
        <v>29544036963</v>
      </c>
      <c r="L7">
        <f>SUM(SUMIFS('USA Residential Spend'!W$7:W$7701,'USA Residential Spend'!$E$7:$E$7701,"Refrigeration",'USA Residential Spend'!$H$7:$H$7701,"Sum of TOTINVEST"),SUMIFS('USA Residential Spend'!W$7:W$7701,'USA Residential Spend'!$E$7:$E$7701,"Clothes Washing",'USA Residential Spend'!$H$7:$H$7701,"Sum of TOTINVEST"),SUMIFS('USA Residential Spend'!W$7:W$7701,'USA Residential Spend'!$E$7:$E$7701,"Clothes Drying",'USA Residential Spend'!$H$7:$H$7701,"Sum of TOTINVEST"),SUMIFS('USA Residential Spend'!W$7:W$7701,'USA Residential Spend'!$E$7:$E$7701,"Dish Washing",'USA Residential Spend'!$H$7:$H$7701,"Sum of TOTINVEST"),SUMIFS('USA Residential Spend'!W$7:W$7701,'USA Residential Spend'!$E$7:$E$7701,"Freezing",'USA Residential Spend'!$H$7:$H$7701,"Sum of TOTINVEST"),SUMIFS('USA Residential Spend'!W$7:W$7701,'USA Residential Spend'!$E$7:$E$7701,"Water Heating",'USA Residential Spend'!$H$7:$H$7701,"Sum of TOTINVEST"))</f>
        <v>29353526476</v>
      </c>
      <c r="M7">
        <f>SUM(SUMIFS('USA Residential Spend'!X$7:X$7701,'USA Residential Spend'!$E$7:$E$7701,"Refrigeration",'USA Residential Spend'!$H$7:$H$7701,"Sum of TOTINVEST"),SUMIFS('USA Residential Spend'!X$7:X$7701,'USA Residential Spend'!$E$7:$E$7701,"Clothes Washing",'USA Residential Spend'!$H$7:$H$7701,"Sum of TOTINVEST"),SUMIFS('USA Residential Spend'!X$7:X$7701,'USA Residential Spend'!$E$7:$E$7701,"Clothes Drying",'USA Residential Spend'!$H$7:$H$7701,"Sum of TOTINVEST"),SUMIFS('USA Residential Spend'!X$7:X$7701,'USA Residential Spend'!$E$7:$E$7701,"Dish Washing",'USA Residential Spend'!$H$7:$H$7701,"Sum of TOTINVEST"),SUMIFS('USA Residential Spend'!X$7:X$7701,'USA Residential Spend'!$E$7:$E$7701,"Freezing",'USA Residential Spend'!$H$7:$H$7701,"Sum of TOTINVEST"),SUMIFS('USA Residential Spend'!X$7:X$7701,'USA Residential Spend'!$E$7:$E$7701,"Water Heating",'USA Residential Spend'!$H$7:$H$7701,"Sum of TOTINVEST"))</f>
        <v>29600031954</v>
      </c>
      <c r="N7">
        <f>SUM(SUMIFS('USA Residential Spend'!Y$7:Y$7701,'USA Residential Spend'!$E$7:$E$7701,"Refrigeration",'USA Residential Spend'!$H$7:$H$7701,"Sum of TOTINVEST"),SUMIFS('USA Residential Spend'!Y$7:Y$7701,'USA Residential Spend'!$E$7:$E$7701,"Clothes Washing",'USA Residential Spend'!$H$7:$H$7701,"Sum of TOTINVEST"),SUMIFS('USA Residential Spend'!Y$7:Y$7701,'USA Residential Spend'!$E$7:$E$7701,"Clothes Drying",'USA Residential Spend'!$H$7:$H$7701,"Sum of TOTINVEST"),SUMIFS('USA Residential Spend'!Y$7:Y$7701,'USA Residential Spend'!$E$7:$E$7701,"Dish Washing",'USA Residential Spend'!$H$7:$H$7701,"Sum of TOTINVEST"),SUMIFS('USA Residential Spend'!Y$7:Y$7701,'USA Residential Spend'!$E$7:$E$7701,"Freezing",'USA Residential Spend'!$H$7:$H$7701,"Sum of TOTINVEST"),SUMIFS('USA Residential Spend'!Y$7:Y$7701,'USA Residential Spend'!$E$7:$E$7701,"Water Heating",'USA Residential Spend'!$H$7:$H$7701,"Sum of TOTINVEST"))</f>
        <v>29760044901</v>
      </c>
      <c r="O7">
        <f>SUM(SUMIFS('USA Residential Spend'!Z$7:Z$7701,'USA Residential Spend'!$E$7:$E$7701,"Refrigeration",'USA Residential Spend'!$H$7:$H$7701,"Sum of TOTINVEST"),SUMIFS('USA Residential Spend'!Z$7:Z$7701,'USA Residential Spend'!$E$7:$E$7701,"Clothes Washing",'USA Residential Spend'!$H$7:$H$7701,"Sum of TOTINVEST"),SUMIFS('USA Residential Spend'!Z$7:Z$7701,'USA Residential Spend'!$E$7:$E$7701,"Clothes Drying",'USA Residential Spend'!$H$7:$H$7701,"Sum of TOTINVEST"),SUMIFS('USA Residential Spend'!Z$7:Z$7701,'USA Residential Spend'!$E$7:$E$7701,"Dish Washing",'USA Residential Spend'!$H$7:$H$7701,"Sum of TOTINVEST"),SUMIFS('USA Residential Spend'!Z$7:Z$7701,'USA Residential Spend'!$E$7:$E$7701,"Freezing",'USA Residential Spend'!$H$7:$H$7701,"Sum of TOTINVEST"),SUMIFS('USA Residential Spend'!Z$7:Z$7701,'USA Residential Spend'!$E$7:$E$7701,"Water Heating",'USA Residential Spend'!$H$7:$H$7701,"Sum of TOTINVEST"))</f>
        <v>29644143595</v>
      </c>
      <c r="P7">
        <f>SUM(SUMIFS('USA Residential Spend'!AA$7:AA$7701,'USA Residential Spend'!$E$7:$E$7701,"Refrigeration",'USA Residential Spend'!$H$7:$H$7701,"Sum of TOTINVEST"),SUMIFS('USA Residential Spend'!AA$7:AA$7701,'USA Residential Spend'!$E$7:$E$7701,"Clothes Washing",'USA Residential Spend'!$H$7:$H$7701,"Sum of TOTINVEST"),SUMIFS('USA Residential Spend'!AA$7:AA$7701,'USA Residential Spend'!$E$7:$E$7701,"Clothes Drying",'USA Residential Spend'!$H$7:$H$7701,"Sum of TOTINVEST"),SUMIFS('USA Residential Spend'!AA$7:AA$7701,'USA Residential Spend'!$E$7:$E$7701,"Dish Washing",'USA Residential Spend'!$H$7:$H$7701,"Sum of TOTINVEST"),SUMIFS('USA Residential Spend'!AA$7:AA$7701,'USA Residential Spend'!$E$7:$E$7701,"Freezing",'USA Residential Spend'!$H$7:$H$7701,"Sum of TOTINVEST"),SUMIFS('USA Residential Spend'!AA$7:AA$7701,'USA Residential Spend'!$E$7:$E$7701,"Water Heating",'USA Residential Spend'!$H$7:$H$7701,"Sum of TOTINVEST"))</f>
        <v>29166550413</v>
      </c>
      <c r="Q7">
        <f>SUM(SUMIFS('USA Residential Spend'!AB$7:AB$7701,'USA Residential Spend'!$E$7:$E$7701,"Refrigeration",'USA Residential Spend'!$H$7:$H$7701,"Sum of TOTINVEST"),SUMIFS('USA Residential Spend'!AB$7:AB$7701,'USA Residential Spend'!$E$7:$E$7701,"Clothes Washing",'USA Residential Spend'!$H$7:$H$7701,"Sum of TOTINVEST"),SUMIFS('USA Residential Spend'!AB$7:AB$7701,'USA Residential Spend'!$E$7:$E$7701,"Clothes Drying",'USA Residential Spend'!$H$7:$H$7701,"Sum of TOTINVEST"),SUMIFS('USA Residential Spend'!AB$7:AB$7701,'USA Residential Spend'!$E$7:$E$7701,"Dish Washing",'USA Residential Spend'!$H$7:$H$7701,"Sum of TOTINVEST"),SUMIFS('USA Residential Spend'!AB$7:AB$7701,'USA Residential Spend'!$E$7:$E$7701,"Freezing",'USA Residential Spend'!$H$7:$H$7701,"Sum of TOTINVEST"),SUMIFS('USA Residential Spend'!AB$7:AB$7701,'USA Residential Spend'!$E$7:$E$7701,"Water Heating",'USA Residential Spend'!$H$7:$H$7701,"Sum of TOTINVEST"))</f>
        <v>29656328481</v>
      </c>
      <c r="R7">
        <f>SUM(SUMIFS('USA Residential Spend'!AC$7:AC$7701,'USA Residential Spend'!$E$7:$E$7701,"Refrigeration",'USA Residential Spend'!$H$7:$H$7701,"Sum of TOTINVEST"),SUMIFS('USA Residential Spend'!AC$7:AC$7701,'USA Residential Spend'!$E$7:$E$7701,"Clothes Washing",'USA Residential Spend'!$H$7:$H$7701,"Sum of TOTINVEST"),SUMIFS('USA Residential Spend'!AC$7:AC$7701,'USA Residential Spend'!$E$7:$E$7701,"Clothes Drying",'USA Residential Spend'!$H$7:$H$7701,"Sum of TOTINVEST"),SUMIFS('USA Residential Spend'!AC$7:AC$7701,'USA Residential Spend'!$E$7:$E$7701,"Dish Washing",'USA Residential Spend'!$H$7:$H$7701,"Sum of TOTINVEST"),SUMIFS('USA Residential Spend'!AC$7:AC$7701,'USA Residential Spend'!$E$7:$E$7701,"Freezing",'USA Residential Spend'!$H$7:$H$7701,"Sum of TOTINVEST"),SUMIFS('USA Residential Spend'!AC$7:AC$7701,'USA Residential Spend'!$E$7:$E$7701,"Water Heating",'USA Residential Spend'!$H$7:$H$7701,"Sum of TOTINVEST"))</f>
        <v>29932972201</v>
      </c>
      <c r="S7" s="46">
        <f>SUM(SUMIFS('USA Residential Spend'!AD$7:AD$7701,'USA Residential Spend'!$E$7:$E$7701,"Refrigeration",'USA Residential Spend'!$H$7:$H$7701,"Sum of TOTINVEST"),SUMIFS('USA Residential Spend'!AD$7:AD$7701,'USA Residential Spend'!$E$7:$E$7701,"Clothes Washing",'USA Residential Spend'!$H$7:$H$7701,"Sum of TOTINVEST"),SUMIFS('USA Residential Spend'!AD$7:AD$7701,'USA Residential Spend'!$E$7:$E$7701,"Clothes Drying",'USA Residential Spend'!$H$7:$H$7701,"Sum of TOTINVEST"),SUMIFS('USA Residential Spend'!AD$7:AD$7701,'USA Residential Spend'!$E$7:$E$7701,"Dish Washing",'USA Residential Spend'!$H$7:$H$7701,"Sum of TOTINVEST"),SUMIFS('USA Residential Spend'!AD$7:AD$7701,'USA Residential Spend'!$E$7:$E$7701,"Freezing",'USA Residential Spend'!$H$7:$H$7701,"Sum of TOTINVEST"),SUMIFS('USA Residential Spend'!AD$7:AD$7701,'USA Residential Spend'!$E$7:$E$7701,"Water Heating",'USA Residential Spend'!$H$7:$H$7701,"Sum of TOTINVEST"))</f>
        <v>30418929754</v>
      </c>
      <c r="T7" s="46">
        <f>SUM(SUMIFS('USA Residential Spend'!AE$7:AE$7701,'USA Residential Spend'!$E$7:$E$7701,"Refrigeration",'USA Residential Spend'!$H$7:$H$7701,"Sum of TOTINVEST"),SUMIFS('USA Residential Spend'!AE$7:AE$7701,'USA Residential Spend'!$E$7:$E$7701,"Clothes Washing",'USA Residential Spend'!$H$7:$H$7701,"Sum of TOTINVEST"),SUMIFS('USA Residential Spend'!AE$7:AE$7701,'USA Residential Spend'!$E$7:$E$7701,"Clothes Drying",'USA Residential Spend'!$H$7:$H$7701,"Sum of TOTINVEST"),SUMIFS('USA Residential Spend'!AE$7:AE$7701,'USA Residential Spend'!$E$7:$E$7701,"Dish Washing",'USA Residential Spend'!$H$7:$H$7701,"Sum of TOTINVEST"),SUMIFS('USA Residential Spend'!AE$7:AE$7701,'USA Residential Spend'!$E$7:$E$7701,"Freezing",'USA Residential Spend'!$H$7:$H$7701,"Sum of TOTINVEST"),SUMIFS('USA Residential Spend'!AE$7:AE$7701,'USA Residential Spend'!$E$7:$E$7701,"Water Heating",'USA Residential Spend'!$H$7:$H$7701,"Sum of TOTINVEST"))</f>
        <v>30662279496</v>
      </c>
      <c r="U7" s="46">
        <f>SUM(SUMIFS('USA Residential Spend'!AF$7:AF$7701,'USA Residential Spend'!$E$7:$E$7701,"Refrigeration",'USA Residential Spend'!$H$7:$H$7701,"Sum of TOTINVEST"),SUMIFS('USA Residential Spend'!AF$7:AF$7701,'USA Residential Spend'!$E$7:$E$7701,"Clothes Washing",'USA Residential Spend'!$H$7:$H$7701,"Sum of TOTINVEST"),SUMIFS('USA Residential Spend'!AF$7:AF$7701,'USA Residential Spend'!$E$7:$E$7701,"Clothes Drying",'USA Residential Spend'!$H$7:$H$7701,"Sum of TOTINVEST"),SUMIFS('USA Residential Spend'!AF$7:AF$7701,'USA Residential Spend'!$E$7:$E$7701,"Dish Washing",'USA Residential Spend'!$H$7:$H$7701,"Sum of TOTINVEST"),SUMIFS('USA Residential Spend'!AF$7:AF$7701,'USA Residential Spend'!$E$7:$E$7701,"Freezing",'USA Residential Spend'!$H$7:$H$7701,"Sum of TOTINVEST"),SUMIFS('USA Residential Spend'!AF$7:AF$7701,'USA Residential Spend'!$E$7:$E$7701,"Water Heating",'USA Residential Spend'!$H$7:$H$7701,"Sum of TOTINVEST"))</f>
        <v>31087750437</v>
      </c>
      <c r="V7" s="46">
        <f>SUM(SUMIFS('USA Residential Spend'!AG$7:AG$7701,'USA Residential Spend'!$E$7:$E$7701,"Refrigeration",'USA Residential Spend'!$H$7:$H$7701,"Sum of TOTINVEST"),SUMIFS('USA Residential Spend'!AG$7:AG$7701,'USA Residential Spend'!$E$7:$E$7701,"Clothes Washing",'USA Residential Spend'!$H$7:$H$7701,"Sum of TOTINVEST"),SUMIFS('USA Residential Spend'!AG$7:AG$7701,'USA Residential Spend'!$E$7:$E$7701,"Clothes Drying",'USA Residential Spend'!$H$7:$H$7701,"Sum of TOTINVEST"),SUMIFS('USA Residential Spend'!AG$7:AG$7701,'USA Residential Spend'!$E$7:$E$7701,"Dish Washing",'USA Residential Spend'!$H$7:$H$7701,"Sum of TOTINVEST"),SUMIFS('USA Residential Spend'!AG$7:AG$7701,'USA Residential Spend'!$E$7:$E$7701,"Freezing",'USA Residential Spend'!$H$7:$H$7701,"Sum of TOTINVEST"),SUMIFS('USA Residential Spend'!AG$7:AG$7701,'USA Residential Spend'!$E$7:$E$7701,"Water Heating",'USA Residential Spend'!$H$7:$H$7701,"Sum of TOTINVEST"))</f>
        <v>31427978203</v>
      </c>
      <c r="W7" s="46">
        <f>SUM(SUMIFS('USA Residential Spend'!AH$7:AH$7701,'USA Residential Spend'!$E$7:$E$7701,"Refrigeration",'USA Residential Spend'!$H$7:$H$7701,"Sum of TOTINVEST"),SUMIFS('USA Residential Spend'!AH$7:AH$7701,'USA Residential Spend'!$E$7:$E$7701,"Clothes Washing",'USA Residential Spend'!$H$7:$H$7701,"Sum of TOTINVEST"),SUMIFS('USA Residential Spend'!AH$7:AH$7701,'USA Residential Spend'!$E$7:$E$7701,"Clothes Drying",'USA Residential Spend'!$H$7:$H$7701,"Sum of TOTINVEST"),SUMIFS('USA Residential Spend'!AH$7:AH$7701,'USA Residential Spend'!$E$7:$E$7701,"Dish Washing",'USA Residential Spend'!$H$7:$H$7701,"Sum of TOTINVEST"),SUMIFS('USA Residential Spend'!AH$7:AH$7701,'USA Residential Spend'!$E$7:$E$7701,"Freezing",'USA Residential Spend'!$H$7:$H$7701,"Sum of TOTINVEST"),SUMIFS('USA Residential Spend'!AH$7:AH$7701,'USA Residential Spend'!$E$7:$E$7701,"Water Heating",'USA Residential Spend'!$H$7:$H$7701,"Sum of TOTINVEST"))</f>
        <v>31651241136</v>
      </c>
      <c r="X7" s="46">
        <f>SUM(SUMIFS('USA Residential Spend'!AI$7:AI$7701,'USA Residential Spend'!$E$7:$E$7701,"Refrigeration",'USA Residential Spend'!$H$7:$H$7701,"Sum of TOTINVEST"),SUMIFS('USA Residential Spend'!AI$7:AI$7701,'USA Residential Spend'!$E$7:$E$7701,"Clothes Washing",'USA Residential Spend'!$H$7:$H$7701,"Sum of TOTINVEST"),SUMIFS('USA Residential Spend'!AI$7:AI$7701,'USA Residential Spend'!$E$7:$E$7701,"Clothes Drying",'USA Residential Spend'!$H$7:$H$7701,"Sum of TOTINVEST"),SUMIFS('USA Residential Spend'!AI$7:AI$7701,'USA Residential Spend'!$E$7:$E$7701,"Dish Washing",'USA Residential Spend'!$H$7:$H$7701,"Sum of TOTINVEST"),SUMIFS('USA Residential Spend'!AI$7:AI$7701,'USA Residential Spend'!$E$7:$E$7701,"Freezing",'USA Residential Spend'!$H$7:$H$7701,"Sum of TOTINVEST"),SUMIFS('USA Residential Spend'!AI$7:AI$7701,'USA Residential Spend'!$E$7:$E$7701,"Water Heating",'USA Residential Spend'!$H$7:$H$7701,"Sum of TOTINVEST"))</f>
        <v>31732693677</v>
      </c>
      <c r="Y7" s="46">
        <f>SUM(SUMIFS('USA Residential Spend'!AJ$7:AJ$7701,'USA Residential Spend'!$E$7:$E$7701,"Refrigeration",'USA Residential Spend'!$H$7:$H$7701,"Sum of TOTINVEST"),SUMIFS('USA Residential Spend'!AJ$7:AJ$7701,'USA Residential Spend'!$E$7:$E$7701,"Clothes Washing",'USA Residential Spend'!$H$7:$H$7701,"Sum of TOTINVEST"),SUMIFS('USA Residential Spend'!AJ$7:AJ$7701,'USA Residential Spend'!$E$7:$E$7701,"Clothes Drying",'USA Residential Spend'!$H$7:$H$7701,"Sum of TOTINVEST"),SUMIFS('USA Residential Spend'!AJ$7:AJ$7701,'USA Residential Spend'!$E$7:$E$7701,"Dish Washing",'USA Residential Spend'!$H$7:$H$7701,"Sum of TOTINVEST"),SUMIFS('USA Residential Spend'!AJ$7:AJ$7701,'USA Residential Spend'!$E$7:$E$7701,"Freezing",'USA Residential Spend'!$H$7:$H$7701,"Sum of TOTINVEST"),SUMIFS('USA Residential Spend'!AJ$7:AJ$7701,'USA Residential Spend'!$E$7:$E$7701,"Water Heating",'USA Residential Spend'!$H$7:$H$7701,"Sum of TOTINVEST"))</f>
        <v>32155918858</v>
      </c>
      <c r="Z7" s="46">
        <f>SUM(SUMIFS('USA Residential Spend'!AK$7:AK$7701,'USA Residential Spend'!$E$7:$E$7701,"Refrigeration",'USA Residential Spend'!$H$7:$H$7701,"Sum of TOTINVEST"),SUMIFS('USA Residential Spend'!AK$7:AK$7701,'USA Residential Spend'!$E$7:$E$7701,"Clothes Washing",'USA Residential Spend'!$H$7:$H$7701,"Sum of TOTINVEST"),SUMIFS('USA Residential Spend'!AK$7:AK$7701,'USA Residential Spend'!$E$7:$E$7701,"Clothes Drying",'USA Residential Spend'!$H$7:$H$7701,"Sum of TOTINVEST"),SUMIFS('USA Residential Spend'!AK$7:AK$7701,'USA Residential Spend'!$E$7:$E$7701,"Dish Washing",'USA Residential Spend'!$H$7:$H$7701,"Sum of TOTINVEST"),SUMIFS('USA Residential Spend'!AK$7:AK$7701,'USA Residential Spend'!$E$7:$E$7701,"Freezing",'USA Residential Spend'!$H$7:$H$7701,"Sum of TOTINVEST"),SUMIFS('USA Residential Spend'!AK$7:AK$7701,'USA Residential Spend'!$E$7:$E$7701,"Water Heating",'USA Residential Spend'!$H$7:$H$7701,"Sum of TOTINVEST"))</f>
        <v>32463001708</v>
      </c>
      <c r="AA7" s="46">
        <f>SUM(SUMIFS('USA Residential Spend'!AL$7:AL$7701,'USA Residential Spend'!$E$7:$E$7701,"Refrigeration",'USA Residential Spend'!$H$7:$H$7701,"Sum of TOTINVEST"),SUMIFS('USA Residential Spend'!AL$7:AL$7701,'USA Residential Spend'!$E$7:$E$7701,"Clothes Washing",'USA Residential Spend'!$H$7:$H$7701,"Sum of TOTINVEST"),SUMIFS('USA Residential Spend'!AL$7:AL$7701,'USA Residential Spend'!$E$7:$E$7701,"Clothes Drying",'USA Residential Spend'!$H$7:$H$7701,"Sum of TOTINVEST"),SUMIFS('USA Residential Spend'!AL$7:AL$7701,'USA Residential Spend'!$E$7:$E$7701,"Dish Washing",'USA Residential Spend'!$H$7:$H$7701,"Sum of TOTINVEST"),SUMIFS('USA Residential Spend'!AL$7:AL$7701,'USA Residential Spend'!$E$7:$E$7701,"Freezing",'USA Residential Spend'!$H$7:$H$7701,"Sum of TOTINVEST"),SUMIFS('USA Residential Spend'!AL$7:AL$7701,'USA Residential Spend'!$E$7:$E$7701,"Water Heating",'USA Residential Spend'!$H$7:$H$7701,"Sum of TOTINVEST"))</f>
        <v>32625443929</v>
      </c>
      <c r="AB7" s="46">
        <f>SUM(SUMIFS('USA Residential Spend'!AM$7:AM$7701,'USA Residential Spend'!$E$7:$E$7701,"Refrigeration",'USA Residential Spend'!$H$7:$H$7701,"Sum of TOTINVEST"),SUMIFS('USA Residential Spend'!AM$7:AM$7701,'USA Residential Spend'!$E$7:$E$7701,"Clothes Washing",'USA Residential Spend'!$H$7:$H$7701,"Sum of TOTINVEST"),SUMIFS('USA Residential Spend'!AM$7:AM$7701,'USA Residential Spend'!$E$7:$E$7701,"Clothes Drying",'USA Residential Spend'!$H$7:$H$7701,"Sum of TOTINVEST"),SUMIFS('USA Residential Spend'!AM$7:AM$7701,'USA Residential Spend'!$E$7:$E$7701,"Dish Washing",'USA Residential Spend'!$H$7:$H$7701,"Sum of TOTINVEST"),SUMIFS('USA Residential Spend'!AM$7:AM$7701,'USA Residential Spend'!$E$7:$E$7701,"Freezing",'USA Residential Spend'!$H$7:$H$7701,"Sum of TOTINVEST"),SUMIFS('USA Residential Spend'!AM$7:AM$7701,'USA Residential Spend'!$E$7:$E$7701,"Water Heating",'USA Residential Spend'!$H$7:$H$7701,"Sum of TOTINVEST"))</f>
        <v>32796459922</v>
      </c>
      <c r="AC7" s="46">
        <f t="shared" si="1"/>
        <v>33315982120.192383</v>
      </c>
      <c r="AD7" s="46">
        <f t="shared" si="1"/>
        <v>33616314200.934082</v>
      </c>
      <c r="AE7" s="46">
        <f t="shared" si="1"/>
        <v>33916646281.675903</v>
      </c>
      <c r="AF7" s="46">
        <f t="shared" si="1"/>
        <v>34216978362.417603</v>
      </c>
      <c r="AG7" s="46">
        <f t="shared" si="1"/>
        <v>34517310443.159424</v>
      </c>
      <c r="AH7" s="46">
        <f t="shared" si="1"/>
        <v>34817642523.901123</v>
      </c>
      <c r="AI7" s="46">
        <f t="shared" si="1"/>
        <v>35117974604.642944</v>
      </c>
      <c r="AJ7" s="46">
        <f t="shared" si="1"/>
        <v>35418306685.384644</v>
      </c>
      <c r="AK7" s="46">
        <f t="shared" si="1"/>
        <v>35718638766.126343</v>
      </c>
      <c r="AL7" s="46">
        <f t="shared" si="1"/>
        <v>36018970846.868164</v>
      </c>
    </row>
    <row r="8" spans="1:38">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c r="A10" s="40" t="s">
        <v>1224</v>
      </c>
    </row>
    <row r="11" spans="1:38">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c r="A12" s="46" t="s">
        <v>104</v>
      </c>
      <c r="B12" s="46">
        <f>B3*('RECS HC2.1'!$B$32/SUM('RECS HC2.1'!$B$32:$B$33))</f>
        <v>7497589851.6663733</v>
      </c>
      <c r="C12" s="46">
        <f>C3*('RECS HC2.1'!$B$32/SUM('RECS HC2.1'!$B$32:$B$33))</f>
        <v>7794518021.6945419</v>
      </c>
      <c r="D12" s="46">
        <f>D3*('RECS HC2.1'!$B$32/SUM('RECS HC2.1'!$B$32:$B$33))</f>
        <v>8123225373.2271128</v>
      </c>
      <c r="E12" s="46">
        <f>E3*('RECS HC2.1'!$B$32/SUM('RECS HC2.1'!$B$32:$B$33))</f>
        <v>8739007736.5008793</v>
      </c>
      <c r="F12" s="46">
        <f>F3*('RECS HC2.1'!$B$32/SUM('RECS HC2.1'!$B$32:$B$33))</f>
        <v>8937115017.5290489</v>
      </c>
      <c r="G12" s="46">
        <f>G3*('RECS HC2.1'!$B$32/SUM('RECS HC2.1'!$B$32:$B$33))</f>
        <v>9125835759.2834511</v>
      </c>
      <c r="H12" s="46">
        <f>H3*('RECS HC2.1'!$B$32/SUM('RECS HC2.1'!$B$32:$B$33))</f>
        <v>9368154053.143486</v>
      </c>
      <c r="I12" s="46">
        <f>I3*('RECS HC2.1'!$B$32/SUM('RECS HC2.1'!$B$32:$B$33))</f>
        <v>9258482878.268486</v>
      </c>
      <c r="J12" s="46">
        <f>J3*('RECS HC2.1'!$B$32/SUM('RECS HC2.1'!$B$32:$B$33))</f>
        <v>9226150535.786972</v>
      </c>
      <c r="K12" s="46">
        <f>K3*('RECS HC2.1'!$B$32/SUM('RECS HC2.1'!$B$32:$B$33))</f>
        <v>9198420678.4515839</v>
      </c>
      <c r="L12" s="46">
        <f>L3*('RECS HC2.1'!$B$32/SUM('RECS HC2.1'!$B$32:$B$33))</f>
        <v>9214727537.8697186</v>
      </c>
      <c r="M12" s="46">
        <f>M3*('RECS HC2.1'!$B$32/SUM('RECS HC2.1'!$B$32:$B$33))</f>
        <v>9304868747.3987675</v>
      </c>
      <c r="N12" s="46">
        <f>N3*('RECS HC2.1'!$B$32/SUM('RECS HC2.1'!$B$32:$B$33))</f>
        <v>9374763980.5466557</v>
      </c>
      <c r="O12" s="46">
        <f>O3*('RECS HC2.1'!$B$32/SUM('RECS HC2.1'!$B$32:$B$33))</f>
        <v>9439024333.0413723</v>
      </c>
      <c r="P12" s="46">
        <f>P3*('RECS HC2.1'!$B$32/SUM('RECS HC2.1'!$B$32:$B$33))</f>
        <v>9482207723.7420769</v>
      </c>
      <c r="Q12" s="46">
        <f>Q3*('RECS HC2.1'!$B$32/SUM('RECS HC2.1'!$B$32:$B$33))</f>
        <v>9559565293.6716557</v>
      </c>
      <c r="R12" s="46">
        <f>R3*('RECS HC2.1'!$B$32/SUM('RECS HC2.1'!$B$32:$B$33))</f>
        <v>9747955571.2403164</v>
      </c>
      <c r="S12" s="46">
        <f>S3*('RECS HC2.1'!$B$32/SUM('RECS HC2.1'!$B$32:$B$33))</f>
        <v>9615955198.5431328</v>
      </c>
      <c r="T12" s="46">
        <f>T3*('RECS HC2.1'!$B$32/SUM('RECS HC2.1'!$B$32:$B$33))</f>
        <v>9606650046.2975349</v>
      </c>
      <c r="U12" s="46">
        <f>U3*('RECS HC2.1'!$B$32/SUM('RECS HC2.1'!$B$32:$B$33))</f>
        <v>9646599634.2103882</v>
      </c>
      <c r="V12" s="46">
        <f>V3*('RECS HC2.1'!$B$32/SUM('RECS HC2.1'!$B$32:$B$33))</f>
        <v>9648059253.4507046</v>
      </c>
      <c r="W12" s="46">
        <f>W3*('RECS HC2.1'!$B$32/SUM('RECS HC2.1'!$B$32:$B$33))</f>
        <v>9635406322.9198952</v>
      </c>
      <c r="X12" s="46">
        <f>X3*('RECS HC2.1'!$B$32/SUM('RECS HC2.1'!$B$32:$B$33))</f>
        <v>9840635267.4911976</v>
      </c>
      <c r="Y12" s="46">
        <f>Y3*('RECS HC2.1'!$B$32/SUM('RECS HC2.1'!$B$32:$B$33))</f>
        <v>10011702401.732395</v>
      </c>
      <c r="Z12" s="46">
        <f>Z3*('RECS HC2.1'!$B$32/SUM('RECS HC2.1'!$B$32:$B$33))</f>
        <v>10133414790.682219</v>
      </c>
      <c r="AA12" s="46">
        <f>AA3*('RECS HC2.1'!$B$32/SUM('RECS HC2.1'!$B$32:$B$33))</f>
        <v>10199850453.15933</v>
      </c>
      <c r="AB12" s="46">
        <f>AB3*('RECS HC2.1'!$B$32/SUM('RECS HC2.1'!$B$32:$B$33))</f>
        <v>10287279114.87324</v>
      </c>
      <c r="AC12" s="46">
        <f>AC3*('RECS HC2.1'!$B$32/SUM('RECS HC2.1'!$B$32:$B$33))</f>
        <v>10232625842.564838</v>
      </c>
      <c r="AD12" s="46">
        <f>AD3*('RECS HC2.1'!$B$32/SUM('RECS HC2.1'!$B$32:$B$33))</f>
        <v>10294261610.49152</v>
      </c>
      <c r="AE12" s="46">
        <f>AE3*('RECS HC2.1'!$B$32/SUM('RECS HC2.1'!$B$32:$B$33))</f>
        <v>10355897378.418203</v>
      </c>
      <c r="AF12" s="46">
        <f>AF3*('RECS HC2.1'!$B$32/SUM('RECS HC2.1'!$B$32:$B$33))</f>
        <v>10417533146.34491</v>
      </c>
      <c r="AG12" s="46">
        <f>AG3*('RECS HC2.1'!$B$32/SUM('RECS HC2.1'!$B$32:$B$33))</f>
        <v>10479168914.271591</v>
      </c>
      <c r="AH12" s="46">
        <f>AH3*('RECS HC2.1'!$B$32/SUM('RECS HC2.1'!$B$32:$B$33))</f>
        <v>10540804682.198273</v>
      </c>
      <c r="AI12" s="46">
        <f>AI3*('RECS HC2.1'!$B$32/SUM('RECS HC2.1'!$B$32:$B$33))</f>
        <v>10602440450.124979</v>
      </c>
      <c r="AJ12" s="46">
        <f>AJ3*('RECS HC2.1'!$B$32/SUM('RECS HC2.1'!$B$32:$B$33))</f>
        <v>10664076218.051662</v>
      </c>
      <c r="AK12" s="46">
        <f>AK3*('RECS HC2.1'!$B$32/SUM('RECS HC2.1'!$B$32:$B$33))</f>
        <v>10725711985.978344</v>
      </c>
      <c r="AL12" s="46">
        <f>AL3*('RECS HC2.1'!$B$32/SUM('RECS HC2.1'!$B$32:$B$33))</f>
        <v>10787347753.90505</v>
      </c>
    </row>
    <row r="13" spans="1:38">
      <c r="A13" s="46" t="s">
        <v>161</v>
      </c>
      <c r="B13" s="46">
        <f>B4*('RECS HC2.1'!$B$32/SUM('RECS HC2.1'!$B$32:$B$33))</f>
        <v>8481983669.6584511</v>
      </c>
      <c r="C13" s="46">
        <f>C4*('RECS HC2.1'!$B$32/SUM('RECS HC2.1'!$B$32:$B$33))</f>
        <v>9071642492.9700699</v>
      </c>
      <c r="D13" s="46">
        <f>D4*('RECS HC2.1'!$B$32/SUM('RECS HC2.1'!$B$32:$B$33))</f>
        <v>9690275583.0149651</v>
      </c>
      <c r="E13" s="46">
        <f>E4*('RECS HC2.1'!$B$32/SUM('RECS HC2.1'!$B$32:$B$33))</f>
        <v>10456700617.891726</v>
      </c>
      <c r="F13" s="46">
        <f>F4*('RECS HC2.1'!$B$32/SUM('RECS HC2.1'!$B$32:$B$33))</f>
        <v>10642513173.992958</v>
      </c>
      <c r="G13" s="46">
        <f>G4*('RECS HC2.1'!$B$32/SUM('RECS HC2.1'!$B$32:$B$33))</f>
        <v>10657839079.463028</v>
      </c>
      <c r="H13" s="46">
        <f>H4*('RECS HC2.1'!$B$32/SUM('RECS HC2.1'!$B$32:$B$33))</f>
        <v>10656906371.122358</v>
      </c>
      <c r="I13" s="46">
        <f>I4*('RECS HC2.1'!$B$32/SUM('RECS HC2.1'!$B$32:$B$33))</f>
        <v>10605858738.574823</v>
      </c>
      <c r="J13" s="46">
        <f>J4*('RECS HC2.1'!$B$32/SUM('RECS HC2.1'!$B$32:$B$33))</f>
        <v>10617533113.09067</v>
      </c>
      <c r="K13" s="46">
        <f>K4*('RECS HC2.1'!$B$32/SUM('RECS HC2.1'!$B$32:$B$33))</f>
        <v>10796741569.107395</v>
      </c>
      <c r="L13" s="46">
        <f>L4*('RECS HC2.1'!$B$32/SUM('RECS HC2.1'!$B$32:$B$33))</f>
        <v>10928273801.205105</v>
      </c>
      <c r="M13" s="46">
        <f>M4*('RECS HC2.1'!$B$32/SUM('RECS HC2.1'!$B$32:$B$33))</f>
        <v>11072568117.09683</v>
      </c>
      <c r="N13" s="46">
        <f>N4*('RECS HC2.1'!$B$32/SUM('RECS HC2.1'!$B$32:$B$33))</f>
        <v>11227296253.257042</v>
      </c>
      <c r="O13" s="46">
        <f>O4*('RECS HC2.1'!$B$32/SUM('RECS HC2.1'!$B$32:$B$33))</f>
        <v>11177987855.080105</v>
      </c>
      <c r="P13" s="46">
        <f>P4*('RECS HC2.1'!$B$32/SUM('RECS HC2.1'!$B$32:$B$33))</f>
        <v>11004772083.59683</v>
      </c>
      <c r="Q13" s="46">
        <f>Q4*('RECS HC2.1'!$B$32/SUM('RECS HC2.1'!$B$32:$B$33))</f>
        <v>10885989697.458626</v>
      </c>
      <c r="R13" s="46">
        <f>R4*('RECS HC2.1'!$B$32/SUM('RECS HC2.1'!$B$32:$B$33))</f>
        <v>10674936561.930458</v>
      </c>
      <c r="S13" s="46">
        <f>S4*('RECS HC2.1'!$B$32/SUM('RECS HC2.1'!$B$32:$B$33))</f>
        <v>10233351959.418133</v>
      </c>
      <c r="T13" s="46">
        <f>T4*('RECS HC2.1'!$B$32/SUM('RECS HC2.1'!$B$32:$B$33))</f>
        <v>10583399458.31074</v>
      </c>
      <c r="U13" s="46">
        <f>U4*('RECS HC2.1'!$B$32/SUM('RECS HC2.1'!$B$32:$B$33))</f>
        <v>10892692744.080105</v>
      </c>
      <c r="V13" s="46">
        <f>V4*('RECS HC2.1'!$B$32/SUM('RECS HC2.1'!$B$32:$B$33))</f>
        <v>11156121401.732395</v>
      </c>
      <c r="W13" s="46">
        <f>W4*('RECS HC2.1'!$B$32/SUM('RECS HC2.1'!$B$32:$B$33))</f>
        <v>11383314457.260563</v>
      </c>
      <c r="X13" s="46">
        <f>X4*('RECS HC2.1'!$B$32/SUM('RECS HC2.1'!$B$32:$B$33))</f>
        <v>11561538636.966549</v>
      </c>
      <c r="Y13" s="46">
        <f>Y4*('RECS HC2.1'!$B$32/SUM('RECS HC2.1'!$B$32:$B$33))</f>
        <v>11709071339.017605</v>
      </c>
      <c r="Z13" s="46">
        <f>Z4*('RECS HC2.1'!$B$32/SUM('RECS HC2.1'!$B$32:$B$33))</f>
        <v>11838626196.860916</v>
      </c>
      <c r="AA13" s="46">
        <f>AA4*('RECS HC2.1'!$B$32/SUM('RECS HC2.1'!$B$32:$B$33))</f>
        <v>11945194248.546656</v>
      </c>
      <c r="AB13" s="46">
        <f>AB4*('RECS HC2.1'!$B$32/SUM('RECS HC2.1'!$B$32:$B$33))</f>
        <v>12084372685.848591</v>
      </c>
      <c r="AC13" s="46">
        <f>AC4*('RECS HC2.1'!$B$32/SUM('RECS HC2.1'!$B$32:$B$33))</f>
        <v>12123431002.30843</v>
      </c>
      <c r="AD13" s="46">
        <f>AD4*('RECS HC2.1'!$B$32/SUM('RECS HC2.1'!$B$32:$B$33))</f>
        <v>12251466404.055483</v>
      </c>
      <c r="AE13" s="46">
        <f>AE4*('RECS HC2.1'!$B$32/SUM('RECS HC2.1'!$B$32:$B$33))</f>
        <v>12379501805.802534</v>
      </c>
      <c r="AF13" s="46">
        <f>AF4*('RECS HC2.1'!$B$32/SUM('RECS HC2.1'!$B$32:$B$33))</f>
        <v>12507537207.549587</v>
      </c>
      <c r="AG13" s="46">
        <f>AG4*('RECS HC2.1'!$B$32/SUM('RECS HC2.1'!$B$32:$B$33))</f>
        <v>12635572609.296638</v>
      </c>
      <c r="AH13" s="46">
        <f>AH4*('RECS HC2.1'!$B$32/SUM('RECS HC2.1'!$B$32:$B$33))</f>
        <v>12763608011.043692</v>
      </c>
      <c r="AI13" s="46">
        <f>AI4*('RECS HC2.1'!$B$32/SUM('RECS HC2.1'!$B$32:$B$33))</f>
        <v>12891643412.790743</v>
      </c>
      <c r="AJ13" s="46">
        <f>AJ4*('RECS HC2.1'!$B$32/SUM('RECS HC2.1'!$B$32:$B$33))</f>
        <v>13019678814.537796</v>
      </c>
      <c r="AK13" s="46">
        <f>AK4*('RECS HC2.1'!$B$32/SUM('RECS HC2.1'!$B$32:$B$33))</f>
        <v>13147714216.284847</v>
      </c>
      <c r="AL13" s="46">
        <f>AL4*('RECS HC2.1'!$B$32/SUM('RECS HC2.1'!$B$32:$B$33))</f>
        <v>13275749618.0319</v>
      </c>
    </row>
    <row r="14" spans="1:38">
      <c r="A14" s="46" t="s">
        <v>1026</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c r="A15" s="46" t="s">
        <v>150</v>
      </c>
      <c r="B15" s="46">
        <f>B6*('RECS HC2.1'!$B$32/SUM('RECS HC2.1'!$B$32:$B$33))</f>
        <v>4397687885.3512325</v>
      </c>
      <c r="C15" s="46">
        <f>C6*('RECS HC2.1'!$B$32/SUM('RECS HC2.1'!$B$32:$B$33))</f>
        <v>4080127978.0466547</v>
      </c>
      <c r="D15" s="46">
        <f>D6*('RECS HC2.1'!$B$32/SUM('RECS HC2.1'!$B$32:$B$33))</f>
        <v>4102379532.3151407</v>
      </c>
      <c r="E15" s="46">
        <f>E6*('RECS HC2.1'!$B$32/SUM('RECS HC2.1'!$B$32:$B$33))</f>
        <v>4189884094.9709506</v>
      </c>
      <c r="F15" s="46">
        <f>F6*('RECS HC2.1'!$B$32/SUM('RECS HC2.1'!$B$32:$B$33))</f>
        <v>4283522723.272007</v>
      </c>
      <c r="G15" s="46">
        <f>G6*('RECS HC2.1'!$B$32/SUM('RECS HC2.1'!$B$32:$B$33))</f>
        <v>4350458596.7649651</v>
      </c>
      <c r="H15" s="46">
        <f>H6*('RECS HC2.1'!$B$32/SUM('RECS HC2.1'!$B$32:$B$33))</f>
        <v>6577018613.7015848</v>
      </c>
      <c r="I15" s="46">
        <f>I6*('RECS HC2.1'!$B$32/SUM('RECS HC2.1'!$B$32:$B$33))</f>
        <v>5428660647.9665489</v>
      </c>
      <c r="J15" s="46">
        <f>J6*('RECS HC2.1'!$B$32/SUM('RECS HC2.1'!$B$32:$B$33))</f>
        <v>4739220967.4991198</v>
      </c>
      <c r="K15" s="46">
        <f>K6*('RECS HC2.1'!$B$32/SUM('RECS HC2.1'!$B$32:$B$33))</f>
        <v>4635668850.2482395</v>
      </c>
      <c r="L15" s="46">
        <f>L6*('RECS HC2.1'!$B$32/SUM('RECS HC2.1'!$B$32:$B$33))</f>
        <v>4369604639.2174292</v>
      </c>
      <c r="M15" s="46">
        <f>M6*('RECS HC2.1'!$B$32/SUM('RECS HC2.1'!$B$32:$B$33))</f>
        <v>4005173809.4647889</v>
      </c>
      <c r="N15" s="46">
        <f>N6*('RECS HC2.1'!$B$32/SUM('RECS HC2.1'!$B$32:$B$33))</f>
        <v>3859621824.1945424</v>
      </c>
      <c r="O15" s="46">
        <f>O6*('RECS HC2.1'!$B$32/SUM('RECS HC2.1'!$B$32:$B$33))</f>
        <v>3747384429.7103872</v>
      </c>
      <c r="P15" s="46">
        <f>P6*('RECS HC2.1'!$B$32/SUM('RECS HC2.1'!$B$32:$B$33))</f>
        <v>3643608680.3811622</v>
      </c>
      <c r="Q15" s="46">
        <f>Q6*('RECS HC2.1'!$B$32/SUM('RECS HC2.1'!$B$32:$B$33))</f>
        <v>3564569532.7227111</v>
      </c>
      <c r="R15" s="46">
        <f>R6*('RECS HC2.1'!$B$32/SUM('RECS HC2.1'!$B$32:$B$33))</f>
        <v>3631090297.0079226</v>
      </c>
      <c r="S15" s="46">
        <f>S6*('RECS HC2.1'!$B$32/SUM('RECS HC2.1'!$B$32:$B$33))</f>
        <v>3407615427.5290494</v>
      </c>
      <c r="T15" s="46">
        <f>T6*('RECS HC2.1'!$B$32/SUM('RECS HC2.1'!$B$32:$B$33))</f>
        <v>3137826604.4225354</v>
      </c>
      <c r="U15" s="46">
        <f>U6*('RECS HC2.1'!$B$32/SUM('RECS HC2.1'!$B$32:$B$33))</f>
        <v>2919406826.8600354</v>
      </c>
      <c r="V15" s="46">
        <f>V6*('RECS HC2.1'!$B$32/SUM('RECS HC2.1'!$B$32:$B$33))</f>
        <v>2754117506.9911971</v>
      </c>
      <c r="W15" s="46">
        <f>W6*('RECS HC2.1'!$B$32/SUM('RECS HC2.1'!$B$32:$B$33))</f>
        <v>2609357989.7517605</v>
      </c>
      <c r="X15" s="46">
        <f>X6*('RECS HC2.1'!$B$32/SUM('RECS HC2.1'!$B$32:$B$33))</f>
        <v>2481387980.3353872</v>
      </c>
      <c r="Y15" s="46">
        <f>Y6*('RECS HC2.1'!$B$32/SUM('RECS HC2.1'!$B$32:$B$33))</f>
        <v>2378900241.3732395</v>
      </c>
      <c r="Z15" s="46">
        <f>Z6*('RECS HC2.1'!$B$32/SUM('RECS HC2.1'!$B$32:$B$33))</f>
        <v>2289827242.7931337</v>
      </c>
      <c r="AA15" s="46">
        <f>AA6*('RECS HC2.1'!$B$32/SUM('RECS HC2.1'!$B$32:$B$33))</f>
        <v>2197619875.7693663</v>
      </c>
      <c r="AB15" s="46">
        <f>AB6*('RECS HC2.1'!$B$32/SUM('RECS HC2.1'!$B$32:$B$33))</f>
        <v>2106707916.100352</v>
      </c>
      <c r="AC15" s="46">
        <f>AC6*('RECS HC2.1'!$B$32/SUM('RECS HC2.1'!$B$32:$B$33))</f>
        <v>1850530596.6543853</v>
      </c>
      <c r="AD15" s="46">
        <f>AD6*('RECS HC2.1'!$B$32/SUM('RECS HC2.1'!$B$32:$B$33))</f>
        <v>1706957647.5826261</v>
      </c>
      <c r="AE15" s="46">
        <f>AE6*('RECS HC2.1'!$B$32/SUM('RECS HC2.1'!$B$32:$B$33))</f>
        <v>1563384698.5108669</v>
      </c>
      <c r="AF15" s="46">
        <f>AF6*('RECS HC2.1'!$B$32/SUM('RECS HC2.1'!$B$32:$B$33))</f>
        <v>1419811749.4391077</v>
      </c>
      <c r="AG15" s="46">
        <f>AG6*('RECS HC2.1'!$B$32/SUM('RECS HC2.1'!$B$32:$B$33))</f>
        <v>1276238800.3673487</v>
      </c>
      <c r="AH15" s="46">
        <f>AH6*('RECS HC2.1'!$B$32/SUM('RECS HC2.1'!$B$32:$B$33))</f>
        <v>1132665851.2955894</v>
      </c>
      <c r="AI15" s="46">
        <f>AI6*('RECS HC2.1'!$B$32/SUM('RECS HC2.1'!$B$32:$B$33))</f>
        <v>989092902.22383022</v>
      </c>
      <c r="AJ15" s="46">
        <f>AJ6*('RECS HC2.1'!$B$32/SUM('RECS HC2.1'!$B$32:$B$33))</f>
        <v>845519953.152071</v>
      </c>
      <c r="AK15" s="46">
        <f>AK6*('RECS HC2.1'!$B$32/SUM('RECS HC2.1'!$B$32:$B$33))</f>
        <v>701947004.08031189</v>
      </c>
      <c r="AL15" s="46">
        <f>AL6*('RECS HC2.1'!$B$32/SUM('RECS HC2.1'!$B$32:$B$33))</f>
        <v>558374055.00855267</v>
      </c>
    </row>
    <row r="16" spans="1:38">
      <c r="A16" s="46" t="s">
        <v>162</v>
      </c>
      <c r="B16" s="46">
        <f>B7*('RECS HC2.1'!$B$32/SUM('RECS HC2.1'!$B$32:$B$33))</f>
        <v>18138248213.550175</v>
      </c>
      <c r="C16" s="46">
        <f>C7*('RECS HC2.1'!$B$32/SUM('RECS HC2.1'!$B$32:$B$33))</f>
        <v>20060005393.186619</v>
      </c>
      <c r="D16" s="46">
        <f>D7*('RECS HC2.1'!$B$32/SUM('RECS HC2.1'!$B$32:$B$33))</f>
        <v>20822969057.391724</v>
      </c>
      <c r="E16" s="46">
        <f>E7*('RECS HC2.1'!$B$32/SUM('RECS HC2.1'!$B$32:$B$33))</f>
        <v>21253263549.514084</v>
      </c>
      <c r="F16" s="46">
        <f>F7*('RECS HC2.1'!$B$32/SUM('RECS HC2.1'!$B$32:$B$33))</f>
        <v>21875228486.169014</v>
      </c>
      <c r="G16" s="46">
        <f>G7*('RECS HC2.1'!$B$32/SUM('RECS HC2.1'!$B$32:$B$33))</f>
        <v>22284600517.994717</v>
      </c>
      <c r="H16" s="46">
        <f>H7*('RECS HC2.1'!$B$32/SUM('RECS HC2.1'!$B$32:$B$33))</f>
        <v>23244633535.102993</v>
      </c>
      <c r="I16" s="46">
        <f>I7*('RECS HC2.1'!$B$32/SUM('RECS HC2.1'!$B$32:$B$33))</f>
        <v>23773490797.960388</v>
      </c>
      <c r="J16" s="46">
        <f>J7*('RECS HC2.1'!$B$32/SUM('RECS HC2.1'!$B$32:$B$33))</f>
        <v>23239358089.265846</v>
      </c>
      <c r="K16" s="46">
        <f>K7*('RECS HC2.1'!$B$32/SUM('RECS HC2.1'!$B$32:$B$33))</f>
        <v>22912232891.199825</v>
      </c>
      <c r="L16" s="46">
        <f>L7*('RECS HC2.1'!$B$32/SUM('RECS HC2.1'!$B$32:$B$33))</f>
        <v>22764486642.038731</v>
      </c>
      <c r="M16" s="46">
        <f>M7*('RECS HC2.1'!$B$32/SUM('RECS HC2.1'!$B$32:$B$33))</f>
        <v>22955658584.044014</v>
      </c>
      <c r="N16" s="46">
        <f>N7*('RECS HC2.1'!$B$32/SUM('RECS HC2.1'!$B$32:$B$33))</f>
        <v>23079753131.849472</v>
      </c>
      <c r="O16" s="46">
        <f>O7*('RECS HC2.1'!$B$32/SUM('RECS HC2.1'!$B$32:$B$33))</f>
        <v>22989868404.220951</v>
      </c>
      <c r="P16" s="46">
        <f>P7*('RECS HC2.1'!$B$32/SUM('RECS HC2.1'!$B$32:$B$33))</f>
        <v>22619481438.250881</v>
      </c>
      <c r="Q16" s="46">
        <f>Q7*('RECS HC2.1'!$B$32/SUM('RECS HC2.1'!$B$32:$B$33))</f>
        <v>22999318126.550175</v>
      </c>
      <c r="R16" s="46">
        <f>R7*('RECS HC2.1'!$B$32/SUM('RECS HC2.1'!$B$32:$B$33))</f>
        <v>23213863124.191021</v>
      </c>
      <c r="S16" s="46">
        <f>S7*('RECS HC2.1'!$B$32/SUM('RECS HC2.1'!$B$32:$B$33))</f>
        <v>23590736895.487675</v>
      </c>
      <c r="T16" s="46">
        <f>T7*('RECS HC2.1'!$B$32/SUM('RECS HC2.1'!$B$32:$B$33))</f>
        <v>23779461475.330986</v>
      </c>
      <c r="U16" s="46">
        <f>U7*('RECS HC2.1'!$B$32/SUM('RECS HC2.1'!$B$32:$B$33))</f>
        <v>24109426175.173416</v>
      </c>
      <c r="V16" s="46">
        <f>V7*('RECS HC2.1'!$B$32/SUM('RECS HC2.1'!$B$32:$B$33))</f>
        <v>24373282391.587147</v>
      </c>
      <c r="W16" s="46">
        <f>W7*('RECS HC2.1'!$B$32/SUM('RECS HC2.1'!$B$32:$B$33))</f>
        <v>24546429085.225353</v>
      </c>
      <c r="X16" s="46">
        <f>X7*('RECS HC2.1'!$B$32/SUM('RECS HC2.1'!$B$32:$B$33))</f>
        <v>24609597825.208626</v>
      </c>
      <c r="Y16" s="46">
        <f>Y7*('RECS HC2.1'!$B$32/SUM('RECS HC2.1'!$B$32:$B$33))</f>
        <v>24937820874.91021</v>
      </c>
      <c r="Z16" s="46">
        <f>Z7*('RECS HC2.1'!$B$32/SUM('RECS HC2.1'!$B$32:$B$33))</f>
        <v>25175972275.306339</v>
      </c>
      <c r="AA16" s="46">
        <f>AA7*('RECS HC2.1'!$B$32/SUM('RECS HC2.1'!$B$32:$B$33))</f>
        <v>25301950793.529049</v>
      </c>
      <c r="AB16" s="46">
        <f>AB7*('RECS HC2.1'!$B$32/SUM('RECS HC2.1'!$B$32:$B$33))</f>
        <v>25434578513.452465</v>
      </c>
      <c r="AC16" s="46">
        <f>AC7*('RECS HC2.1'!$B$32/SUM('RECS HC2.1'!$B$32:$B$33))</f>
        <v>25837482612.578777</v>
      </c>
      <c r="AD16" s="46">
        <f>AD7*('RECS HC2.1'!$B$32/SUM('RECS HC2.1'!$B$32:$B$33))</f>
        <v>26070398601.252575</v>
      </c>
      <c r="AE16" s="46">
        <f>AE7*('RECS HC2.1'!$B$32/SUM('RECS HC2.1'!$B$32:$B$33))</f>
        <v>26303314589.926472</v>
      </c>
      <c r="AF16" s="46">
        <f>AF7*('RECS HC2.1'!$B$32/SUM('RECS HC2.1'!$B$32:$B$33))</f>
        <v>26536230578.600269</v>
      </c>
      <c r="AG16" s="46">
        <f>AG7*('RECS HC2.1'!$B$32/SUM('RECS HC2.1'!$B$32:$B$33))</f>
        <v>26769146567.274166</v>
      </c>
      <c r="AH16" s="46">
        <f>AH7*('RECS HC2.1'!$B$32/SUM('RECS HC2.1'!$B$32:$B$33))</f>
        <v>27002062555.947968</v>
      </c>
      <c r="AI16" s="46">
        <f>AI7*('RECS HC2.1'!$B$32/SUM('RECS HC2.1'!$B$32:$B$33))</f>
        <v>27234978544.621861</v>
      </c>
      <c r="AJ16" s="46">
        <f>AJ7*('RECS HC2.1'!$B$32/SUM('RECS HC2.1'!$B$32:$B$33))</f>
        <v>27467894533.295662</v>
      </c>
      <c r="AK16" s="46">
        <f>AK7*('RECS HC2.1'!$B$32/SUM('RECS HC2.1'!$B$32:$B$33))</f>
        <v>27700810521.96946</v>
      </c>
      <c r="AL16" s="46">
        <f>AL7*('RECS HC2.1'!$B$32/SUM('RECS HC2.1'!$B$32:$B$33))</f>
        <v>27933726510.643356</v>
      </c>
    </row>
    <row r="17" spans="1:38">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c r="A19" s="40" t="s">
        <v>1225</v>
      </c>
    </row>
    <row r="20" spans="1:38">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c r="A21" s="46" t="s">
        <v>104</v>
      </c>
      <c r="B21" s="46">
        <f>B3*('RECS HC2.1'!$B$33/SUM('RECS HC2.1'!$B$32:$B$33))</f>
        <v>2170131001.3336267</v>
      </c>
      <c r="C21" s="46">
        <f>C3*('RECS HC2.1'!$B$33/SUM('RECS HC2.1'!$B$32:$B$33))</f>
        <v>2256075023.3054576</v>
      </c>
      <c r="D21" s="46">
        <f>D3*('RECS HC2.1'!$B$33/SUM('RECS HC2.1'!$B$32:$B$33))</f>
        <v>2351217332.7728872</v>
      </c>
      <c r="E21" s="46">
        <f>E3*('RECS HC2.1'!$B$33/SUM('RECS HC2.1'!$B$32:$B$33))</f>
        <v>2529451728.4991198</v>
      </c>
      <c r="F21" s="46">
        <f>F3*('RECS HC2.1'!$B$33/SUM('RECS HC2.1'!$B$32:$B$33))</f>
        <v>2586792655.4709506</v>
      </c>
      <c r="G21" s="46">
        <f>G3*('RECS HC2.1'!$B$33/SUM('RECS HC2.1'!$B$32:$B$33))</f>
        <v>2641416706.7165494</v>
      </c>
      <c r="H21" s="46">
        <f>H3*('RECS HC2.1'!$B$33/SUM('RECS HC2.1'!$B$32:$B$33))</f>
        <v>2711554237.856514</v>
      </c>
      <c r="I21" s="46">
        <f>I3*('RECS HC2.1'!$B$33/SUM('RECS HC2.1'!$B$32:$B$33))</f>
        <v>2679810594.731514</v>
      </c>
      <c r="J21" s="46">
        <f>J3*('RECS HC2.1'!$B$33/SUM('RECS HC2.1'!$B$32:$B$33))</f>
        <v>2670452198.2130284</v>
      </c>
      <c r="K21" s="46">
        <f>K3*('RECS HC2.1'!$B$33/SUM('RECS HC2.1'!$B$32:$B$33))</f>
        <v>2662425962.5484157</v>
      </c>
      <c r="L21" s="46">
        <f>L3*('RECS HC2.1'!$B$33/SUM('RECS HC2.1'!$B$32:$B$33))</f>
        <v>2667145882.1302819</v>
      </c>
      <c r="M21" s="46">
        <f>M3*('RECS HC2.1'!$B$33/SUM('RECS HC2.1'!$B$32:$B$33))</f>
        <v>2693236697.6012325</v>
      </c>
      <c r="N21" s="46">
        <f>N3*('RECS HC2.1'!$B$33/SUM('RECS HC2.1'!$B$32:$B$33))</f>
        <v>2713467440.4533453</v>
      </c>
      <c r="O21" s="46">
        <f>O3*('RECS HC2.1'!$B$33/SUM('RECS HC2.1'!$B$32:$B$33))</f>
        <v>2732067201.9586267</v>
      </c>
      <c r="P21" s="46">
        <f>P3*('RECS HC2.1'!$B$33/SUM('RECS HC2.1'!$B$32:$B$33))</f>
        <v>2744566367.2579226</v>
      </c>
      <c r="Q21" s="46">
        <f>Q3*('RECS HC2.1'!$B$33/SUM('RECS HC2.1'!$B$32:$B$33))</f>
        <v>2766957037.3283453</v>
      </c>
      <c r="R21" s="46">
        <f>R3*('RECS HC2.1'!$B$33/SUM('RECS HC2.1'!$B$32:$B$33))</f>
        <v>2821485437.7596831</v>
      </c>
      <c r="S21" s="46">
        <f>S3*('RECS HC2.1'!$B$33/SUM('RECS HC2.1'!$B$32:$B$33))</f>
        <v>2783278746.4568663</v>
      </c>
      <c r="T21" s="46">
        <f>T3*('RECS HC2.1'!$B$33/SUM('RECS HC2.1'!$B$32:$B$33))</f>
        <v>2780585427.7024651</v>
      </c>
      <c r="U21" s="46">
        <f>U3*('RECS HC2.1'!$B$33/SUM('RECS HC2.1'!$B$32:$B$33))</f>
        <v>2792148588.7896128</v>
      </c>
      <c r="V21" s="46">
        <f>V3*('RECS HC2.1'!$B$33/SUM('RECS HC2.1'!$B$32:$B$33))</f>
        <v>2792571066.5492959</v>
      </c>
      <c r="W21" s="46">
        <f>W3*('RECS HC2.1'!$B$33/SUM('RECS HC2.1'!$B$32:$B$33))</f>
        <v>2788908754.0801058</v>
      </c>
      <c r="X21" s="46">
        <f>X3*('RECS HC2.1'!$B$33/SUM('RECS HC2.1'!$B$32:$B$33))</f>
        <v>2848311002.5088029</v>
      </c>
      <c r="Y21" s="46">
        <f>Y3*('RECS HC2.1'!$B$33/SUM('RECS HC2.1'!$B$32:$B$33))</f>
        <v>2897825326.2676058</v>
      </c>
      <c r="Z21" s="46">
        <f>Z3*('RECS HC2.1'!$B$33/SUM('RECS HC2.1'!$B$32:$B$33))</f>
        <v>2933054224.3177819</v>
      </c>
      <c r="AA21" s="46">
        <f>AA3*('RECS HC2.1'!$B$33/SUM('RECS HC2.1'!$B$32:$B$33))</f>
        <v>2952283615.8406692</v>
      </c>
      <c r="AB21" s="46">
        <f>AB3*('RECS HC2.1'!$B$33/SUM('RECS HC2.1'!$B$32:$B$33))</f>
        <v>2977589301.1267605</v>
      </c>
      <c r="AC21" s="46">
        <f>AC3*('RECS HC2.1'!$B$33/SUM('RECS HC2.1'!$B$32:$B$33))</f>
        <v>2961770249.550549</v>
      </c>
      <c r="AD21" s="46">
        <f>AD3*('RECS HC2.1'!$B$33/SUM('RECS HC2.1'!$B$32:$B$33))</f>
        <v>2979610341.288692</v>
      </c>
      <c r="AE21" s="46">
        <f>AE3*('RECS HC2.1'!$B$33/SUM('RECS HC2.1'!$B$32:$B$33))</f>
        <v>2997450433.026835</v>
      </c>
      <c r="AF21" s="46">
        <f>AF3*('RECS HC2.1'!$B$33/SUM('RECS HC2.1'!$B$32:$B$33))</f>
        <v>3015290524.7649851</v>
      </c>
      <c r="AG21" s="46">
        <f>AG3*('RECS HC2.1'!$B$33/SUM('RECS HC2.1'!$B$32:$B$33))</f>
        <v>3033130616.5031281</v>
      </c>
      <c r="AH21" s="46">
        <f>AH3*('RECS HC2.1'!$B$33/SUM('RECS HC2.1'!$B$32:$B$33))</f>
        <v>3050970708.241271</v>
      </c>
      <c r="AI21" s="46">
        <f>AI3*('RECS HC2.1'!$B$33/SUM('RECS HC2.1'!$B$32:$B$33))</f>
        <v>3068810799.9794211</v>
      </c>
      <c r="AJ21" s="46">
        <f>AJ3*('RECS HC2.1'!$B$33/SUM('RECS HC2.1'!$B$32:$B$33))</f>
        <v>3086650891.7175641</v>
      </c>
      <c r="AK21" s="46">
        <f>AK3*('RECS HC2.1'!$B$33/SUM('RECS HC2.1'!$B$32:$B$33))</f>
        <v>3104490983.4557071</v>
      </c>
      <c r="AL21" s="46">
        <f>AL3*('RECS HC2.1'!$B$33/SUM('RECS HC2.1'!$B$32:$B$33))</f>
        <v>3122331075.1938572</v>
      </c>
    </row>
    <row r="22" spans="1:38">
      <c r="A22" s="46" t="s">
        <v>161</v>
      </c>
      <c r="B22" s="46">
        <f>B4*('RECS HC2.1'!$B$33/SUM('RECS HC2.1'!$B$32:$B$33))</f>
        <v>2455057702.3415494</v>
      </c>
      <c r="C22" s="46">
        <f>C4*('RECS HC2.1'!$B$33/SUM('RECS HC2.1'!$B$32:$B$33))</f>
        <v>2625730801.0299296</v>
      </c>
      <c r="D22" s="46">
        <f>D4*('RECS HC2.1'!$B$33/SUM('RECS HC2.1'!$B$32:$B$33))</f>
        <v>2804790321.9850354</v>
      </c>
      <c r="E22" s="46">
        <f>E4*('RECS HC2.1'!$B$33/SUM('RECS HC2.1'!$B$32:$B$33))</f>
        <v>3026627307.1082749</v>
      </c>
      <c r="F22" s="46">
        <f>F4*('RECS HC2.1'!$B$33/SUM('RECS HC2.1'!$B$32:$B$33))</f>
        <v>3080409602.0070424</v>
      </c>
      <c r="G22" s="46">
        <f>G4*('RECS HC2.1'!$B$33/SUM('RECS HC2.1'!$B$32:$B$33))</f>
        <v>3084845590.536972</v>
      </c>
      <c r="H22" s="46">
        <f>H4*('RECS HC2.1'!$B$33/SUM('RECS HC2.1'!$B$32:$B$33))</f>
        <v>3084575623.8776407</v>
      </c>
      <c r="I22" s="46">
        <f>I4*('RECS HC2.1'!$B$33/SUM('RECS HC2.1'!$B$32:$B$33))</f>
        <v>3069800202.4251761</v>
      </c>
      <c r="J22" s="46">
        <f>J4*('RECS HC2.1'!$B$33/SUM('RECS HC2.1'!$B$32:$B$33))</f>
        <v>3073179277.9093308</v>
      </c>
      <c r="K22" s="46">
        <f>K4*('RECS HC2.1'!$B$33/SUM('RECS HC2.1'!$B$32:$B$33))</f>
        <v>3125050056.8926058</v>
      </c>
      <c r="L22" s="46">
        <f>L4*('RECS HC2.1'!$B$33/SUM('RECS HC2.1'!$B$32:$B$33))</f>
        <v>3163121247.7948942</v>
      </c>
      <c r="M22" s="46">
        <f>M4*('RECS HC2.1'!$B$33/SUM('RECS HC2.1'!$B$32:$B$33))</f>
        <v>3204886344.9031692</v>
      </c>
      <c r="N22" s="46">
        <f>N4*('RECS HC2.1'!$B$33/SUM('RECS HC2.1'!$B$32:$B$33))</f>
        <v>3249671446.7429581</v>
      </c>
      <c r="O22" s="46">
        <f>O4*('RECS HC2.1'!$B$33/SUM('RECS HC2.1'!$B$32:$B$33))</f>
        <v>3235399435.9198942</v>
      </c>
      <c r="P22" s="46">
        <f>P4*('RECS HC2.1'!$B$33/SUM('RECS HC2.1'!$B$32:$B$33))</f>
        <v>3185263202.4031692</v>
      </c>
      <c r="Q22" s="46">
        <f>Q4*('RECS HC2.1'!$B$33/SUM('RECS HC2.1'!$B$32:$B$33))</f>
        <v>3150882375.5413733</v>
      </c>
      <c r="R22" s="46">
        <f>R4*('RECS HC2.1'!$B$33/SUM('RECS HC2.1'!$B$32:$B$33))</f>
        <v>3089794351.0695424</v>
      </c>
      <c r="S22" s="46">
        <f>S4*('RECS HC2.1'!$B$33/SUM('RECS HC2.1'!$B$32:$B$33))</f>
        <v>2961980419.5818663</v>
      </c>
      <c r="T22" s="46">
        <f>T4*('RECS HC2.1'!$B$33/SUM('RECS HC2.1'!$B$32:$B$33))</f>
        <v>3063299502.6892605</v>
      </c>
      <c r="U22" s="46">
        <f>U4*('RECS HC2.1'!$B$33/SUM('RECS HC2.1'!$B$32:$B$33))</f>
        <v>3152822530.9198942</v>
      </c>
      <c r="V22" s="46">
        <f>V4*('RECS HC2.1'!$B$33/SUM('RECS HC2.1'!$B$32:$B$33))</f>
        <v>3229070326.2676058</v>
      </c>
      <c r="W22" s="46">
        <f>W4*('RECS HC2.1'!$B$33/SUM('RECS HC2.1'!$B$32:$B$33))</f>
        <v>3294829950.7394366</v>
      </c>
      <c r="X22" s="46">
        <f>X4*('RECS HC2.1'!$B$33/SUM('RECS HC2.1'!$B$32:$B$33))</f>
        <v>3346415837.0334506</v>
      </c>
      <c r="Y22" s="46">
        <f>Y4*('RECS HC2.1'!$B$33/SUM('RECS HC2.1'!$B$32:$B$33))</f>
        <v>3389118264.9823947</v>
      </c>
      <c r="Z22" s="46">
        <f>Z4*('RECS HC2.1'!$B$33/SUM('RECS HC2.1'!$B$32:$B$33))</f>
        <v>3426617117.1390848</v>
      </c>
      <c r="AA22" s="46">
        <f>AA4*('RECS HC2.1'!$B$33/SUM('RECS HC2.1'!$B$32:$B$33))</f>
        <v>3457462580.4533453</v>
      </c>
      <c r="AB22" s="46">
        <f>AB4*('RECS HC2.1'!$B$33/SUM('RECS HC2.1'!$B$32:$B$33))</f>
        <v>3497746918.1514087</v>
      </c>
      <c r="AC22" s="46">
        <f>AC4*('RECS HC2.1'!$B$33/SUM('RECS HC2.1'!$B$32:$B$33))</f>
        <v>3509052106.2300224</v>
      </c>
      <c r="AD22" s="46">
        <f>AD4*('RECS HC2.1'!$B$33/SUM('RECS HC2.1'!$B$32:$B$33))</f>
        <v>3546111161.2192373</v>
      </c>
      <c r="AE22" s="46">
        <f>AE4*('RECS HC2.1'!$B$33/SUM('RECS HC2.1'!$B$32:$B$33))</f>
        <v>3583170216.2084522</v>
      </c>
      <c r="AF22" s="46">
        <f>AF4*('RECS HC2.1'!$B$33/SUM('RECS HC2.1'!$B$32:$B$33))</f>
        <v>3620229271.1976671</v>
      </c>
      <c r="AG22" s="46">
        <f>AG4*('RECS HC2.1'!$B$33/SUM('RECS HC2.1'!$B$32:$B$33))</f>
        <v>3657288326.186882</v>
      </c>
      <c r="AH22" s="46">
        <f>AH4*('RECS HC2.1'!$B$33/SUM('RECS HC2.1'!$B$32:$B$33))</f>
        <v>3694347381.1760969</v>
      </c>
      <c r="AI22" s="46">
        <f>AI4*('RECS HC2.1'!$B$33/SUM('RECS HC2.1'!$B$32:$B$33))</f>
        <v>3731406436.1653118</v>
      </c>
      <c r="AJ22" s="46">
        <f>AJ4*('RECS HC2.1'!$B$33/SUM('RECS HC2.1'!$B$32:$B$33))</f>
        <v>3768465491.1545267</v>
      </c>
      <c r="AK22" s="46">
        <f>AK4*('RECS HC2.1'!$B$33/SUM('RECS HC2.1'!$B$32:$B$33))</f>
        <v>3805524546.1437416</v>
      </c>
      <c r="AL22" s="46">
        <f>AL4*('RECS HC2.1'!$B$33/SUM('RECS HC2.1'!$B$32:$B$33))</f>
        <v>3842583601.1329565</v>
      </c>
    </row>
    <row r="23" spans="1:38">
      <c r="A23" s="46" t="s">
        <v>1026</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c r="A24" s="46" t="s">
        <v>150</v>
      </c>
      <c r="B24" s="46">
        <f>B6*('RECS HC2.1'!$B$33/SUM('RECS HC2.1'!$B$32:$B$33))</f>
        <v>1272883553.6487677</v>
      </c>
      <c r="C24" s="46">
        <f>C6*('RECS HC2.1'!$B$33/SUM('RECS HC2.1'!$B$32:$B$33))</f>
        <v>1180967802.9533451</v>
      </c>
      <c r="D24" s="46">
        <f>D6*('RECS HC2.1'!$B$33/SUM('RECS HC2.1'!$B$32:$B$33))</f>
        <v>1187408377.6848593</v>
      </c>
      <c r="E24" s="46">
        <f>E6*('RECS HC2.1'!$B$33/SUM('RECS HC2.1'!$B$32:$B$33))</f>
        <v>1212736032.0290494</v>
      </c>
      <c r="F24" s="46">
        <f>F6*('RECS HC2.1'!$B$33/SUM('RECS HC2.1'!$B$32:$B$33))</f>
        <v>1239839153.727993</v>
      </c>
      <c r="G24" s="46">
        <f>G6*('RECS HC2.1'!$B$33/SUM('RECS HC2.1'!$B$32:$B$33))</f>
        <v>1259213328.2350352</v>
      </c>
      <c r="H24" s="46">
        <f>H6*('RECS HC2.1'!$B$33/SUM('RECS HC2.1'!$B$32:$B$33))</f>
        <v>1903677351.2984157</v>
      </c>
      <c r="I24" s="46">
        <f>I6*('RECS HC2.1'!$B$33/SUM('RECS HC2.1'!$B$32:$B$33))</f>
        <v>1571292242.0334508</v>
      </c>
      <c r="J24" s="46">
        <f>J6*('RECS HC2.1'!$B$33/SUM('RECS HC2.1'!$B$32:$B$33))</f>
        <v>1371738191.5008802</v>
      </c>
      <c r="K24" s="46">
        <f>K6*('RECS HC2.1'!$B$33/SUM('RECS HC2.1'!$B$32:$B$33))</f>
        <v>1341765671.7517605</v>
      </c>
      <c r="L24" s="46">
        <f>L6*('RECS HC2.1'!$B$33/SUM('RECS HC2.1'!$B$32:$B$33))</f>
        <v>1264755031.7825704</v>
      </c>
      <c r="M24" s="46">
        <f>M6*('RECS HC2.1'!$B$33/SUM('RECS HC2.1'!$B$32:$B$33))</f>
        <v>1159272782.5352113</v>
      </c>
      <c r="N24" s="46">
        <f>N6*('RECS HC2.1'!$B$33/SUM('RECS HC2.1'!$B$32:$B$33))</f>
        <v>1117143660.8054578</v>
      </c>
      <c r="O24" s="46">
        <f>O6*('RECS HC2.1'!$B$33/SUM('RECS HC2.1'!$B$32:$B$33))</f>
        <v>1084657241.2896128</v>
      </c>
      <c r="P24" s="46">
        <f>P6*('RECS HC2.1'!$B$33/SUM('RECS HC2.1'!$B$32:$B$33))</f>
        <v>1054619992.6188381</v>
      </c>
      <c r="Q24" s="46">
        <f>Q6*('RECS HC2.1'!$B$33/SUM('RECS HC2.1'!$B$32:$B$33))</f>
        <v>1031742600.2772888</v>
      </c>
      <c r="R24" s="46">
        <f>R6*('RECS HC2.1'!$B$33/SUM('RECS HC2.1'!$B$32:$B$33))</f>
        <v>1050996623.9920775</v>
      </c>
      <c r="S24" s="46">
        <f>S6*('RECS HC2.1'!$B$33/SUM('RECS HC2.1'!$B$32:$B$33))</f>
        <v>986313205.47095072</v>
      </c>
      <c r="T24" s="46">
        <f>T6*('RECS HC2.1'!$B$33/SUM('RECS HC2.1'!$B$32:$B$33))</f>
        <v>908224499.57746482</v>
      </c>
      <c r="U24" s="46">
        <f>U6*('RECS HC2.1'!$B$33/SUM('RECS HC2.1'!$B$32:$B$33))</f>
        <v>845004246.13996482</v>
      </c>
      <c r="V24" s="46">
        <f>V6*('RECS HC2.1'!$B$33/SUM('RECS HC2.1'!$B$32:$B$33))</f>
        <v>797162275.00880289</v>
      </c>
      <c r="W24" s="46">
        <f>W6*('RECS HC2.1'!$B$33/SUM('RECS HC2.1'!$B$32:$B$33))</f>
        <v>755262528.24823952</v>
      </c>
      <c r="X24" s="46">
        <f>X6*('RECS HC2.1'!$B$33/SUM('RECS HC2.1'!$B$32:$B$33))</f>
        <v>718222400.66461265</v>
      </c>
      <c r="Y24" s="46">
        <f>Y6*('RECS HC2.1'!$B$33/SUM('RECS HC2.1'!$B$32:$B$33))</f>
        <v>688557958.6267606</v>
      </c>
      <c r="Z24" s="46">
        <f>Z6*('RECS HC2.1'!$B$33/SUM('RECS HC2.1'!$B$32:$B$33))</f>
        <v>662776330.20686626</v>
      </c>
      <c r="AA24" s="46">
        <f>AA6*('RECS HC2.1'!$B$33/SUM('RECS HC2.1'!$B$32:$B$33))</f>
        <v>636087478.23063385</v>
      </c>
      <c r="AB24" s="46">
        <f>AB6*('RECS HC2.1'!$B$33/SUM('RECS HC2.1'!$B$32:$B$33))</f>
        <v>609773573.89964795</v>
      </c>
      <c r="AC24" s="46">
        <f>AC6*('RECS HC2.1'!$B$33/SUM('RECS HC2.1'!$B$32:$B$33))</f>
        <v>535624633.53787547</v>
      </c>
      <c r="AD24" s="46">
        <f>AD6*('RECS HC2.1'!$B$33/SUM('RECS HC2.1'!$B$32:$B$33))</f>
        <v>494068331.59315515</v>
      </c>
      <c r="AE24" s="46">
        <f>AE6*('RECS HC2.1'!$B$33/SUM('RECS HC2.1'!$B$32:$B$33))</f>
        <v>452512029.64843482</v>
      </c>
      <c r="AF24" s="46">
        <f>AF6*('RECS HC2.1'!$B$33/SUM('RECS HC2.1'!$B$32:$B$33))</f>
        <v>410955727.70371449</v>
      </c>
      <c r="AG24" s="46">
        <f>AG6*('RECS HC2.1'!$B$33/SUM('RECS HC2.1'!$B$32:$B$33))</f>
        <v>369399425.75899422</v>
      </c>
      <c r="AH24" s="46">
        <f>AH6*('RECS HC2.1'!$B$33/SUM('RECS HC2.1'!$B$32:$B$33))</f>
        <v>327843123.81427389</v>
      </c>
      <c r="AI24" s="46">
        <f>AI6*('RECS HC2.1'!$B$33/SUM('RECS HC2.1'!$B$32:$B$33))</f>
        <v>286286821.86955357</v>
      </c>
      <c r="AJ24" s="46">
        <f>AJ6*('RECS HC2.1'!$B$33/SUM('RECS HC2.1'!$B$32:$B$33))</f>
        <v>244730519.92483327</v>
      </c>
      <c r="AK24" s="46">
        <f>AK6*('RECS HC2.1'!$B$33/SUM('RECS HC2.1'!$B$32:$B$33))</f>
        <v>203174217.98011297</v>
      </c>
      <c r="AL24" s="46">
        <f>AL6*('RECS HC2.1'!$B$33/SUM('RECS HC2.1'!$B$32:$B$33))</f>
        <v>161617916.03539267</v>
      </c>
    </row>
    <row r="25" spans="1:38">
      <c r="A25" s="46" t="s">
        <v>162</v>
      </c>
      <c r="B25" s="46">
        <f>B7*('RECS HC2.1'!$B$33/SUM('RECS HC2.1'!$B$32:$B$33))</f>
        <v>5250003739.4498243</v>
      </c>
      <c r="C25" s="46">
        <f>C7*('RECS HC2.1'!$B$33/SUM('RECS HC2.1'!$B$32:$B$33))</f>
        <v>5806244466.8133802</v>
      </c>
      <c r="D25" s="46">
        <f>D7*('RECS HC2.1'!$B$33/SUM('RECS HC2.1'!$B$32:$B$33))</f>
        <v>6027079579.6082745</v>
      </c>
      <c r="E25" s="46">
        <f>E7*('RECS HC2.1'!$B$33/SUM('RECS HC2.1'!$B$32:$B$33))</f>
        <v>6151625658.4859161</v>
      </c>
      <c r="F25" s="46">
        <f>F7*('RECS HC2.1'!$B$33/SUM('RECS HC2.1'!$B$32:$B$33))</f>
        <v>6331649561.830986</v>
      </c>
      <c r="G25" s="46">
        <f>G7*('RECS HC2.1'!$B$33/SUM('RECS HC2.1'!$B$32:$B$33))</f>
        <v>6450139764.0052814</v>
      </c>
      <c r="H25" s="46">
        <f>H7*('RECS HC2.1'!$B$33/SUM('RECS HC2.1'!$B$32:$B$33))</f>
        <v>6728015381.897007</v>
      </c>
      <c r="I25" s="46">
        <f>I7*('RECS HC2.1'!$B$33/SUM('RECS HC2.1'!$B$32:$B$33))</f>
        <v>6881089845.0396128</v>
      </c>
      <c r="J25" s="46">
        <f>J7*('RECS HC2.1'!$B$33/SUM('RECS HC2.1'!$B$32:$B$33))</f>
        <v>6726488436.7341547</v>
      </c>
      <c r="K25" s="46">
        <f>K7*('RECS HC2.1'!$B$33/SUM('RECS HC2.1'!$B$32:$B$33))</f>
        <v>6631804071.8001766</v>
      </c>
      <c r="L25" s="46">
        <f>L7*('RECS HC2.1'!$B$33/SUM('RECS HC2.1'!$B$32:$B$33))</f>
        <v>6589039833.9612675</v>
      </c>
      <c r="M25" s="46">
        <f>M7*('RECS HC2.1'!$B$33/SUM('RECS HC2.1'!$B$32:$B$33))</f>
        <v>6644373369.955986</v>
      </c>
      <c r="N25" s="46">
        <f>N7*('RECS HC2.1'!$B$33/SUM('RECS HC2.1'!$B$32:$B$33))</f>
        <v>6680291769.150528</v>
      </c>
      <c r="O25" s="46">
        <f>O7*('RECS HC2.1'!$B$33/SUM('RECS HC2.1'!$B$32:$B$33))</f>
        <v>6654275190.7790499</v>
      </c>
      <c r="P25" s="46">
        <f>P7*('RECS HC2.1'!$B$33/SUM('RECS HC2.1'!$B$32:$B$33))</f>
        <v>6547068974.7491198</v>
      </c>
      <c r="Q25" s="46">
        <f>Q7*('RECS HC2.1'!$B$33/SUM('RECS HC2.1'!$B$32:$B$33))</f>
        <v>6657010354.4498243</v>
      </c>
      <c r="R25" s="46">
        <f>R7*('RECS HC2.1'!$B$33/SUM('RECS HC2.1'!$B$32:$B$33))</f>
        <v>6719109076.808979</v>
      </c>
      <c r="S25" s="46">
        <f>S7*('RECS HC2.1'!$B$33/SUM('RECS HC2.1'!$B$32:$B$33))</f>
        <v>6828192858.5123243</v>
      </c>
      <c r="T25" s="46">
        <f>T7*('RECS HC2.1'!$B$33/SUM('RECS HC2.1'!$B$32:$B$33))</f>
        <v>6882818020.669014</v>
      </c>
      <c r="U25" s="46">
        <f>U7*('RECS HC2.1'!$B$33/SUM('RECS HC2.1'!$B$32:$B$33))</f>
        <v>6978324261.8265848</v>
      </c>
      <c r="V25" s="46">
        <f>V7*('RECS HC2.1'!$B$33/SUM('RECS HC2.1'!$B$32:$B$33))</f>
        <v>7054695811.4128523</v>
      </c>
      <c r="W25" s="46">
        <f>W7*('RECS HC2.1'!$B$33/SUM('RECS HC2.1'!$B$32:$B$33))</f>
        <v>7104812050.7746477</v>
      </c>
      <c r="X25" s="46">
        <f>X7*('RECS HC2.1'!$B$33/SUM('RECS HC2.1'!$B$32:$B$33))</f>
        <v>7123095851.7913733</v>
      </c>
      <c r="Y25" s="46">
        <f>Y7*('RECS HC2.1'!$B$33/SUM('RECS HC2.1'!$B$32:$B$33))</f>
        <v>7218097983.0897894</v>
      </c>
      <c r="Z25" s="46">
        <f>Z7*('RECS HC2.1'!$B$33/SUM('RECS HC2.1'!$B$32:$B$33))</f>
        <v>7287029432.6936626</v>
      </c>
      <c r="AA25" s="46">
        <f>AA7*('RECS HC2.1'!$B$33/SUM('RECS HC2.1'!$B$32:$B$33))</f>
        <v>7323493135.4709511</v>
      </c>
      <c r="AB25" s="46">
        <f>AB7*('RECS HC2.1'!$B$33/SUM('RECS HC2.1'!$B$32:$B$33))</f>
        <v>7361881408.5475349</v>
      </c>
      <c r="AC25" s="46">
        <f>AC7*('RECS HC2.1'!$B$33/SUM('RECS HC2.1'!$B$32:$B$33))</f>
        <v>7478499507.6136074</v>
      </c>
      <c r="AD25" s="46">
        <f>AD7*('RECS HC2.1'!$B$33/SUM('RECS HC2.1'!$B$32:$B$33))</f>
        <v>7545915599.6815062</v>
      </c>
      <c r="AE25" s="46">
        <f>AE7*('RECS HC2.1'!$B$33/SUM('RECS HC2.1'!$B$32:$B$33))</f>
        <v>7613331691.7494326</v>
      </c>
      <c r="AF25" s="46">
        <f>AF7*('RECS HC2.1'!$B$33/SUM('RECS HC2.1'!$B$32:$B$33))</f>
        <v>7680747783.8173313</v>
      </c>
      <c r="AG25" s="46">
        <f>AG7*('RECS HC2.1'!$B$33/SUM('RECS HC2.1'!$B$32:$B$33))</f>
        <v>7748163875.8852587</v>
      </c>
      <c r="AH25" s="46">
        <f>AH7*('RECS HC2.1'!$B$33/SUM('RECS HC2.1'!$B$32:$B$33))</f>
        <v>7815579967.9531574</v>
      </c>
      <c r="AI25" s="46">
        <f>AI7*('RECS HC2.1'!$B$33/SUM('RECS HC2.1'!$B$32:$B$33))</f>
        <v>7882996060.0210838</v>
      </c>
      <c r="AJ25" s="46">
        <f>AJ7*('RECS HC2.1'!$B$33/SUM('RECS HC2.1'!$B$32:$B$33))</f>
        <v>7950412152.0889826</v>
      </c>
      <c r="AK25" s="46">
        <f>AK7*('RECS HC2.1'!$B$33/SUM('RECS HC2.1'!$B$32:$B$33))</f>
        <v>8017828244.1568813</v>
      </c>
      <c r="AL25" s="46">
        <f>AL7*('RECS HC2.1'!$B$33/SUM('RECS HC2.1'!$B$32:$B$33))</f>
        <v>8085244336.2248077</v>
      </c>
    </row>
    <row r="26" spans="1:38">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c r="A28" s="40" t="s">
        <v>160</v>
      </c>
    </row>
    <row r="29" spans="1:38">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c r="A30" t="s">
        <v>104</v>
      </c>
      <c r="B30">
        <f>SUM('USA Commercial Spend'!O11,'USA Commercial Spend'!O33,'USA Commercial Spend'!O55,'USA Commercial Spend'!O77,'USA Commercial Spend'!O99,'USA Commercial Spend'!O121,'USA Commercial Spend'!O143,'USA Commercial Spend'!O165,'USA Commercial Spend'!O187)*10^9</f>
        <v>7620000000</v>
      </c>
      <c r="C30">
        <f>SUM('USA Commercial Spend'!P11,'USA Commercial Spend'!P33,'USA Commercial Spend'!P55,'USA Commercial Spend'!P77,'USA Commercial Spend'!P99,'USA Commercial Spend'!P121,'USA Commercial Spend'!P143,'USA Commercial Spend'!P165,'USA Commercial Spend'!P187)*10^9</f>
        <v>7705000000</v>
      </c>
      <c r="D30">
        <f>SUM('USA Commercial Spend'!Q11,'USA Commercial Spend'!Q33,'USA Commercial Spend'!Q55,'USA Commercial Spend'!Q77,'USA Commercial Spend'!Q99,'USA Commercial Spend'!Q121,'USA Commercial Spend'!Q143,'USA Commercial Spend'!Q165,'USA Commercial Spend'!Q187)*10^9</f>
        <v>7757000000</v>
      </c>
      <c r="E30">
        <f>SUM('USA Commercial Spend'!R11,'USA Commercial Spend'!R33,'USA Commercial Spend'!R55,'USA Commercial Spend'!R77,'USA Commercial Spend'!R99,'USA Commercial Spend'!R121,'USA Commercial Spend'!R143,'USA Commercial Spend'!R165,'USA Commercial Spend'!R187)*10^9</f>
        <v>7841000000</v>
      </c>
      <c r="F30">
        <f>SUM('USA Commercial Spend'!S11,'USA Commercial Spend'!S33,'USA Commercial Spend'!S55,'USA Commercial Spend'!S77,'USA Commercial Spend'!S99,'USA Commercial Spend'!S121,'USA Commercial Spend'!S143,'USA Commercial Spend'!S165,'USA Commercial Spend'!S187)*10^9</f>
        <v>7886000000</v>
      </c>
      <c r="G30">
        <f>SUM('USA Commercial Spend'!T11,'USA Commercial Spend'!T33,'USA Commercial Spend'!T55,'USA Commercial Spend'!T77,'USA Commercial Spend'!T99,'USA Commercial Spend'!T121,'USA Commercial Spend'!T143,'USA Commercial Spend'!T165,'USA Commercial Spend'!T187)*10^9</f>
        <v>7924000000</v>
      </c>
      <c r="H30">
        <f>SUM('USA Commercial Spend'!U11,'USA Commercial Spend'!U33,'USA Commercial Spend'!U55,'USA Commercial Spend'!U77,'USA Commercial Spend'!U99,'USA Commercial Spend'!U121,'USA Commercial Spend'!U143,'USA Commercial Spend'!U165,'USA Commercial Spend'!U187)*10^9</f>
        <v>7908000000</v>
      </c>
      <c r="I30">
        <f>SUM('USA Commercial Spend'!V11,'USA Commercial Spend'!V33,'USA Commercial Spend'!V55,'USA Commercial Spend'!V77,'USA Commercial Spend'!V99,'USA Commercial Spend'!V121,'USA Commercial Spend'!V143,'USA Commercial Spend'!V165,'USA Commercial Spend'!V187)*10^9</f>
        <v>7910000000</v>
      </c>
      <c r="J30">
        <f>SUM('USA Commercial Spend'!W11,'USA Commercial Spend'!W33,'USA Commercial Spend'!W55,'USA Commercial Spend'!W77,'USA Commercial Spend'!W99,'USA Commercial Spend'!W121,'USA Commercial Spend'!W143,'USA Commercial Spend'!W165,'USA Commercial Spend'!W187)*10^9</f>
        <v>7898999999.999999</v>
      </c>
      <c r="K30">
        <f>SUM('USA Commercial Spend'!X11,'USA Commercial Spend'!X33,'USA Commercial Spend'!X55,'USA Commercial Spend'!X77,'USA Commercial Spend'!X99,'USA Commercial Spend'!X121,'USA Commercial Spend'!X143,'USA Commercial Spend'!X165,'USA Commercial Spend'!X187)*10^9</f>
        <v>7858999999.999999</v>
      </c>
      <c r="L30">
        <f>SUM('USA Commercial Spend'!Y11,'USA Commercial Spend'!Y33,'USA Commercial Spend'!Y55,'USA Commercial Spend'!Y77,'USA Commercial Spend'!Y99,'USA Commercial Spend'!Y121,'USA Commercial Spend'!Y143,'USA Commercial Spend'!Y165,'USA Commercial Spend'!Y187)*10^9</f>
        <v>7802000000.000001</v>
      </c>
      <c r="M30">
        <f>SUM('USA Commercial Spend'!Z11,'USA Commercial Spend'!Z33,'USA Commercial Spend'!Z55,'USA Commercial Spend'!Z77,'USA Commercial Spend'!Z99,'USA Commercial Spend'!Z121,'USA Commercial Spend'!Z143,'USA Commercial Spend'!Z165,'USA Commercial Spend'!Z187)*10^9</f>
        <v>7788999999.999999</v>
      </c>
      <c r="N30">
        <f>SUM('USA Commercial Spend'!AA11,'USA Commercial Spend'!AA33,'USA Commercial Spend'!AA55,'USA Commercial Spend'!AA77,'USA Commercial Spend'!AA99,'USA Commercial Spend'!AA121,'USA Commercial Spend'!AA143,'USA Commercial Spend'!AA165,'USA Commercial Spend'!AA187)*10^9</f>
        <v>7791000000</v>
      </c>
      <c r="O30">
        <f>SUM('USA Commercial Spend'!AB11,'USA Commercial Spend'!AB33,'USA Commercial Spend'!AB55,'USA Commercial Spend'!AB77,'USA Commercial Spend'!AB99,'USA Commercial Spend'!AB121,'USA Commercial Spend'!AB143,'USA Commercial Spend'!AB165,'USA Commercial Spend'!AB187)*10^9</f>
        <v>7751000000</v>
      </c>
      <c r="P30">
        <f>SUM('USA Commercial Spend'!AC11,'USA Commercial Spend'!AC33,'USA Commercial Spend'!AC55,'USA Commercial Spend'!AC77,'USA Commercial Spend'!AC99,'USA Commercial Spend'!AC121,'USA Commercial Spend'!AC143,'USA Commercial Spend'!AC165,'USA Commercial Spend'!AC187)*10^9</f>
        <v>7719000000</v>
      </c>
      <c r="Q30">
        <f>SUM('USA Commercial Spend'!AD11,'USA Commercial Spend'!AD33,'USA Commercial Spend'!AD55,'USA Commercial Spend'!AD77,'USA Commercial Spend'!AD99,'USA Commercial Spend'!AD121,'USA Commercial Spend'!AD143,'USA Commercial Spend'!AD165,'USA Commercial Spend'!AD187)*10^9</f>
        <v>7710000000.000001</v>
      </c>
      <c r="R30">
        <f>SUM('USA Commercial Spend'!AE11,'USA Commercial Spend'!AE33,'USA Commercial Spend'!AE55,'USA Commercial Spend'!AE77,'USA Commercial Spend'!AE99,'USA Commercial Spend'!AE121,'USA Commercial Spend'!AE143,'USA Commercial Spend'!AE165,'USA Commercial Spend'!AE187)*10^9</f>
        <v>7684000000</v>
      </c>
      <c r="S30" s="46">
        <f>SUM('USA Commercial Spend'!AF11,'USA Commercial Spend'!AF33,'USA Commercial Spend'!AF55,'USA Commercial Spend'!AF77,'USA Commercial Spend'!AF99,'USA Commercial Spend'!AF121,'USA Commercial Spend'!AF143,'USA Commercial Spend'!AF165,'USA Commercial Spend'!AF187)*10^9</f>
        <v>7697000000.000001</v>
      </c>
      <c r="T30" s="46">
        <f>SUM('USA Commercial Spend'!AG11,'USA Commercial Spend'!AG33,'USA Commercial Spend'!AG55,'USA Commercial Spend'!AG77,'USA Commercial Spend'!AG99,'USA Commercial Spend'!AG121,'USA Commercial Spend'!AG143,'USA Commercial Spend'!AG165,'USA Commercial Spend'!AG187)*10^9</f>
        <v>7756000000</v>
      </c>
      <c r="U30" s="46">
        <f>SUM('USA Commercial Spend'!AH11,'USA Commercial Spend'!AH33,'USA Commercial Spend'!AH55,'USA Commercial Spend'!AH77,'USA Commercial Spend'!AH99,'USA Commercial Spend'!AH121,'USA Commercial Spend'!AH143,'USA Commercial Spend'!AH165,'USA Commercial Spend'!AH187)*10^9</f>
        <v>7794000000.000001</v>
      </c>
      <c r="V30" s="46">
        <f>SUM('USA Commercial Spend'!AI11,'USA Commercial Spend'!AI33,'USA Commercial Spend'!AI55,'USA Commercial Spend'!AI77,'USA Commercial Spend'!AI99,'USA Commercial Spend'!AI121,'USA Commercial Spend'!AI143,'USA Commercial Spend'!AI165,'USA Commercial Spend'!AI187)*10^9</f>
        <v>7819000000.000001</v>
      </c>
      <c r="W30" s="46">
        <f>SUM('USA Commercial Spend'!AJ11,'USA Commercial Spend'!AJ33,'USA Commercial Spend'!AJ55,'USA Commercial Spend'!AJ77,'USA Commercial Spend'!AJ99,'USA Commercial Spend'!AJ121,'USA Commercial Spend'!AJ143,'USA Commercial Spend'!AJ165,'USA Commercial Spend'!AJ187)*10^9</f>
        <v>7863000000</v>
      </c>
      <c r="X30" s="46">
        <f>SUM('USA Commercial Spend'!AK11,'USA Commercial Spend'!AK33,'USA Commercial Spend'!AK55,'USA Commercial Spend'!AK77,'USA Commercial Spend'!AK99,'USA Commercial Spend'!AK121,'USA Commercial Spend'!AK143,'USA Commercial Spend'!AK165,'USA Commercial Spend'!AK187)*10^9</f>
        <v>7975000000.000001</v>
      </c>
      <c r="Y30" s="46">
        <f>SUM('USA Commercial Spend'!AL11,'USA Commercial Spend'!AL33,'USA Commercial Spend'!AL55,'USA Commercial Spend'!AL77,'USA Commercial Spend'!AL99,'USA Commercial Spend'!AL121,'USA Commercial Spend'!AL143,'USA Commercial Spend'!AL165,'USA Commercial Spend'!AL187)*10^9</f>
        <v>8010999999.999999</v>
      </c>
      <c r="Z30" s="46">
        <f>SUM('USA Commercial Spend'!AM11,'USA Commercial Spend'!AM33,'USA Commercial Spend'!AM55,'USA Commercial Spend'!AM77,'USA Commercial Spend'!AM99,'USA Commercial Spend'!AM121,'USA Commercial Spend'!AM143,'USA Commercial Spend'!AM165,'USA Commercial Spend'!AM187)*10^9</f>
        <v>8043999999.999999</v>
      </c>
      <c r="AA30" s="46">
        <f>SUM('USA Commercial Spend'!AN11,'USA Commercial Spend'!AN33,'USA Commercial Spend'!AN55,'USA Commercial Spend'!AN77,'USA Commercial Spend'!AN99,'USA Commercial Spend'!AN121,'USA Commercial Spend'!AN143,'USA Commercial Spend'!AN165,'USA Commercial Spend'!AN187)*10^9</f>
        <v>8077999999.999999</v>
      </c>
      <c r="AB30" s="46">
        <f>SUM('USA Commercial Spend'!AO11,'USA Commercial Spend'!AO33,'USA Commercial Spend'!AO55,'USA Commercial Spend'!AO77,'USA Commercial Spend'!AO99,'USA Commercial Spend'!AO121,'USA Commercial Spend'!AO143,'USA Commercial Spend'!AO165,'USA Commercial Spend'!AO187)*10^9</f>
        <v>8096000000</v>
      </c>
      <c r="AC30" s="46">
        <f>TREND($P30:$AB30,$P$29:$AB$29,AC$29)</f>
        <v>8133961538.4615326</v>
      </c>
      <c r="AD30" s="46">
        <f t="shared" ref="AD30:AL30" si="2">TREND($P30:$AB30,$P$29:$AB$29,AD$29)</f>
        <v>8172373626.3736115</v>
      </c>
      <c r="AE30" s="46">
        <f t="shared" si="2"/>
        <v>8210785714.2857056</v>
      </c>
      <c r="AF30" s="46">
        <f t="shared" si="2"/>
        <v>8249197802.1977997</v>
      </c>
      <c r="AG30" s="46">
        <f t="shared" si="2"/>
        <v>8287609890.1098785</v>
      </c>
      <c r="AH30" s="46">
        <f t="shared" si="2"/>
        <v>8326021978.0219727</v>
      </c>
      <c r="AI30" s="46">
        <f t="shared" si="2"/>
        <v>8364434065.9340515</v>
      </c>
      <c r="AJ30" s="46">
        <f t="shared" si="2"/>
        <v>8402846153.8461456</v>
      </c>
      <c r="AK30" s="46">
        <f t="shared" si="2"/>
        <v>8441258241.7582397</v>
      </c>
      <c r="AL30" s="46">
        <f t="shared" si="2"/>
        <v>8479670329.6703186</v>
      </c>
    </row>
    <row r="31" spans="1:38">
      <c r="A31" t="s">
        <v>161</v>
      </c>
      <c r="B31">
        <f>SUM('USA Commercial Spend'!O14,'USA Commercial Spend'!O20,'USA Commercial Spend'!O36,'USA Commercial Spend'!O42,'USA Commercial Spend'!O58,'USA Commercial Spend'!O64,'USA Commercial Spend'!O80,'USA Commercial Spend'!O86,'USA Commercial Spend'!O102,'USA Commercial Spend'!O108,'USA Commercial Spend'!O124,'USA Commercial Spend'!O130,'USA Commercial Spend'!O146,'USA Commercial Spend'!O152,'USA Commercial Spend'!O168,'USA Commercial Spend'!O174,'USA Commercial Spend'!O190,'USA Commercial Spend'!O196)*10^9</f>
        <v>32204000000</v>
      </c>
      <c r="C31">
        <f>SUM('USA Commercial Spend'!P14,'USA Commercial Spend'!P20,'USA Commercial Spend'!P36,'USA Commercial Spend'!P42,'USA Commercial Spend'!P58,'USA Commercial Spend'!P64,'USA Commercial Spend'!P80,'USA Commercial Spend'!P86,'USA Commercial Spend'!P102,'USA Commercial Spend'!P108,'USA Commercial Spend'!P124,'USA Commercial Spend'!P130,'USA Commercial Spend'!P146,'USA Commercial Spend'!P152,'USA Commercial Spend'!P168,'USA Commercial Spend'!P174,'USA Commercial Spend'!P190,'USA Commercial Spend'!P196)*10^9</f>
        <v>32856000000</v>
      </c>
      <c r="D31">
        <f>SUM('USA Commercial Spend'!Q14,'USA Commercial Spend'!Q20,'USA Commercial Spend'!Q36,'USA Commercial Spend'!Q42,'USA Commercial Spend'!Q58,'USA Commercial Spend'!Q64,'USA Commercial Spend'!Q80,'USA Commercial Spend'!Q86,'USA Commercial Spend'!Q102,'USA Commercial Spend'!Q108,'USA Commercial Spend'!Q124,'USA Commercial Spend'!Q130,'USA Commercial Spend'!Q146,'USA Commercial Spend'!Q152,'USA Commercial Spend'!Q168,'USA Commercial Spend'!Q174,'USA Commercial Spend'!Q190,'USA Commercial Spend'!Q196)*10^9</f>
        <v>33433000000</v>
      </c>
      <c r="E31">
        <f>SUM('USA Commercial Spend'!R14,'USA Commercial Spend'!R20,'USA Commercial Spend'!R36,'USA Commercial Spend'!R42,'USA Commercial Spend'!R58,'USA Commercial Spend'!R64,'USA Commercial Spend'!R80,'USA Commercial Spend'!R86,'USA Commercial Spend'!R102,'USA Commercial Spend'!R108,'USA Commercial Spend'!R124,'USA Commercial Spend'!R130,'USA Commercial Spend'!R146,'USA Commercial Spend'!R152,'USA Commercial Spend'!R168,'USA Commercial Spend'!R174,'USA Commercial Spend'!R190,'USA Commercial Spend'!R196)*10^9</f>
        <v>34193999999.999996</v>
      </c>
      <c r="F31">
        <f>SUM('USA Commercial Spend'!S14,'USA Commercial Spend'!S20,'USA Commercial Spend'!S36,'USA Commercial Spend'!S42,'USA Commercial Spend'!S58,'USA Commercial Spend'!S64,'USA Commercial Spend'!S80,'USA Commercial Spend'!S86,'USA Commercial Spend'!S102,'USA Commercial Spend'!S108,'USA Commercial Spend'!S124,'USA Commercial Spend'!S130,'USA Commercial Spend'!S146,'USA Commercial Spend'!S152,'USA Commercial Spend'!S168,'USA Commercial Spend'!S174,'USA Commercial Spend'!S190,'USA Commercial Spend'!S196)*10^9</f>
        <v>34705000000</v>
      </c>
      <c r="G31">
        <f>SUM('USA Commercial Spend'!T14,'USA Commercial Spend'!T20,'USA Commercial Spend'!T36,'USA Commercial Spend'!T42,'USA Commercial Spend'!T58,'USA Commercial Spend'!T64,'USA Commercial Spend'!T80,'USA Commercial Spend'!T86,'USA Commercial Spend'!T102,'USA Commercial Spend'!T108,'USA Commercial Spend'!T124,'USA Commercial Spend'!T130,'USA Commercial Spend'!T146,'USA Commercial Spend'!T152,'USA Commercial Spend'!T168,'USA Commercial Spend'!T174,'USA Commercial Spend'!T190,'USA Commercial Spend'!T196)*10^9</f>
        <v>35127999999.999992</v>
      </c>
      <c r="H31">
        <f>SUM('USA Commercial Spend'!U14,'USA Commercial Spend'!U20,'USA Commercial Spend'!U36,'USA Commercial Spend'!U42,'USA Commercial Spend'!U58,'USA Commercial Spend'!U64,'USA Commercial Spend'!U80,'USA Commercial Spend'!U86,'USA Commercial Spend'!U102,'USA Commercial Spend'!U108,'USA Commercial Spend'!U124,'USA Commercial Spend'!U130,'USA Commercial Spend'!U146,'USA Commercial Spend'!U152,'USA Commercial Spend'!U168,'USA Commercial Spend'!U174,'USA Commercial Spend'!U190,'USA Commercial Spend'!U196)*10^9</f>
        <v>35342000000</v>
      </c>
      <c r="I31">
        <f>SUM('USA Commercial Spend'!V14,'USA Commercial Spend'!V20,'USA Commercial Spend'!V36,'USA Commercial Spend'!V42,'USA Commercial Spend'!V58,'USA Commercial Spend'!V64,'USA Commercial Spend'!V80,'USA Commercial Spend'!V86,'USA Commercial Spend'!V102,'USA Commercial Spend'!V108,'USA Commercial Spend'!V124,'USA Commercial Spend'!V130,'USA Commercial Spend'!V146,'USA Commercial Spend'!V152,'USA Commercial Spend'!V168,'USA Commercial Spend'!V174,'USA Commercial Spend'!V190,'USA Commercial Spend'!V196)*10^9</f>
        <v>35573999999.999992</v>
      </c>
      <c r="J31">
        <f>SUM('USA Commercial Spend'!W14,'USA Commercial Spend'!W20,'USA Commercial Spend'!W36,'USA Commercial Spend'!W42,'USA Commercial Spend'!W58,'USA Commercial Spend'!W64,'USA Commercial Spend'!W80,'USA Commercial Spend'!W86,'USA Commercial Spend'!W102,'USA Commercial Spend'!W108,'USA Commercial Spend'!W124,'USA Commercial Spend'!W130,'USA Commercial Spend'!W146,'USA Commercial Spend'!W152,'USA Commercial Spend'!W168,'USA Commercial Spend'!W174,'USA Commercial Spend'!W190,'USA Commercial Spend'!W196)*10^9</f>
        <v>35699000000</v>
      </c>
      <c r="K31">
        <f>SUM('USA Commercial Spend'!X14,'USA Commercial Spend'!X20,'USA Commercial Spend'!X36,'USA Commercial Spend'!X42,'USA Commercial Spend'!X58,'USA Commercial Spend'!X64,'USA Commercial Spend'!X80,'USA Commercial Spend'!X86,'USA Commercial Spend'!X102,'USA Commercial Spend'!X108,'USA Commercial Spend'!X124,'USA Commercial Spend'!X130,'USA Commercial Spend'!X146,'USA Commercial Spend'!X152,'USA Commercial Spend'!X168,'USA Commercial Spend'!X174,'USA Commercial Spend'!X190,'USA Commercial Spend'!X196)*10^9</f>
        <v>35685000000</v>
      </c>
      <c r="L31">
        <f>SUM('USA Commercial Spend'!Y14,'USA Commercial Spend'!Y20,'USA Commercial Spend'!Y36,'USA Commercial Spend'!Y42,'USA Commercial Spend'!Y58,'USA Commercial Spend'!Y64,'USA Commercial Spend'!Y80,'USA Commercial Spend'!Y86,'USA Commercial Spend'!Y102,'USA Commercial Spend'!Y108,'USA Commercial Spend'!Y124,'USA Commercial Spend'!Y130,'USA Commercial Spend'!Y146,'USA Commercial Spend'!Y152,'USA Commercial Spend'!Y168,'USA Commercial Spend'!Y174,'USA Commercial Spend'!Y190,'USA Commercial Spend'!Y196)*10^9</f>
        <v>35663000000</v>
      </c>
      <c r="M31">
        <f>SUM('USA Commercial Spend'!Z14,'USA Commercial Spend'!Z20,'USA Commercial Spend'!Z36,'USA Commercial Spend'!Z42,'USA Commercial Spend'!Z58,'USA Commercial Spend'!Z64,'USA Commercial Spend'!Z80,'USA Commercial Spend'!Z86,'USA Commercial Spend'!Z102,'USA Commercial Spend'!Z108,'USA Commercial Spend'!Z124,'USA Commercial Spend'!Z130,'USA Commercial Spend'!Z146,'USA Commercial Spend'!Z152,'USA Commercial Spend'!Z168,'USA Commercial Spend'!Z174,'USA Commercial Spend'!Z190,'USA Commercial Spend'!Z196)*10^9</f>
        <v>35729000000</v>
      </c>
      <c r="N31">
        <f>SUM('USA Commercial Spend'!AA14,'USA Commercial Spend'!AA20,'USA Commercial Spend'!AA36,'USA Commercial Spend'!AA42,'USA Commercial Spend'!AA58,'USA Commercial Spend'!AA64,'USA Commercial Spend'!AA80,'USA Commercial Spend'!AA86,'USA Commercial Spend'!AA102,'USA Commercial Spend'!AA108,'USA Commercial Spend'!AA124,'USA Commercial Spend'!AA130,'USA Commercial Spend'!AA146,'USA Commercial Spend'!AA152,'USA Commercial Spend'!AA168,'USA Commercial Spend'!AA174,'USA Commercial Spend'!AA190,'USA Commercial Spend'!AA196)*10^9</f>
        <v>35760000000</v>
      </c>
      <c r="O31">
        <f>SUM('USA Commercial Spend'!AB14,'USA Commercial Spend'!AB20,'USA Commercial Spend'!AB36,'USA Commercial Spend'!AB42,'USA Commercial Spend'!AB58,'USA Commercial Spend'!AB64,'USA Commercial Spend'!AB80,'USA Commercial Spend'!AB86,'USA Commercial Spend'!AB102,'USA Commercial Spend'!AB108,'USA Commercial Spend'!AB124,'USA Commercial Spend'!AB130,'USA Commercial Spend'!AB146,'USA Commercial Spend'!AB152,'USA Commercial Spend'!AB168,'USA Commercial Spend'!AB174,'USA Commercial Spend'!AB190,'USA Commercial Spend'!AB196)*10^9</f>
        <v>35797000000</v>
      </c>
      <c r="P31">
        <f>SUM('USA Commercial Spend'!AC14,'USA Commercial Spend'!AC20,'USA Commercial Spend'!AC36,'USA Commercial Spend'!AC42,'USA Commercial Spend'!AC58,'USA Commercial Spend'!AC64,'USA Commercial Spend'!AC80,'USA Commercial Spend'!AC86,'USA Commercial Spend'!AC102,'USA Commercial Spend'!AC108,'USA Commercial Spend'!AC124,'USA Commercial Spend'!AC130,'USA Commercial Spend'!AC146,'USA Commercial Spend'!AC152,'USA Commercial Spend'!AC168,'USA Commercial Spend'!AC174,'USA Commercial Spend'!AC190,'USA Commercial Spend'!AC196)*10^9</f>
        <v>35877000000</v>
      </c>
      <c r="Q31">
        <f>SUM('USA Commercial Spend'!AD14,'USA Commercial Spend'!AD20,'USA Commercial Spend'!AD36,'USA Commercial Spend'!AD42,'USA Commercial Spend'!AD58,'USA Commercial Spend'!AD64,'USA Commercial Spend'!AD80,'USA Commercial Spend'!AD86,'USA Commercial Spend'!AD102,'USA Commercial Spend'!AD108,'USA Commercial Spend'!AD124,'USA Commercial Spend'!AD130,'USA Commercial Spend'!AD146,'USA Commercial Spend'!AD152,'USA Commercial Spend'!AD168,'USA Commercial Spend'!AD174,'USA Commercial Spend'!AD190,'USA Commercial Spend'!AD196)*10^9</f>
        <v>36035000000</v>
      </c>
      <c r="R31">
        <f>SUM('USA Commercial Spend'!AE14,'USA Commercial Spend'!AE20,'USA Commercial Spend'!AE36,'USA Commercial Spend'!AE42,'USA Commercial Spend'!AE58,'USA Commercial Spend'!AE64,'USA Commercial Spend'!AE80,'USA Commercial Spend'!AE86,'USA Commercial Spend'!AE102,'USA Commercial Spend'!AE108,'USA Commercial Spend'!AE124,'USA Commercial Spend'!AE130,'USA Commercial Spend'!AE146,'USA Commercial Spend'!AE152,'USA Commercial Spend'!AE168,'USA Commercial Spend'!AE174,'USA Commercial Spend'!AE190,'USA Commercial Spend'!AE196)*10^9</f>
        <v>36213000000.000008</v>
      </c>
      <c r="S31" s="46">
        <f>SUM('USA Commercial Spend'!AF14,'USA Commercial Spend'!AF20,'USA Commercial Spend'!AF36,'USA Commercial Spend'!AF42,'USA Commercial Spend'!AF58,'USA Commercial Spend'!AF64,'USA Commercial Spend'!AF80,'USA Commercial Spend'!AF86,'USA Commercial Spend'!AF102,'USA Commercial Spend'!AF108,'USA Commercial Spend'!AF124,'USA Commercial Spend'!AF130,'USA Commercial Spend'!AF146,'USA Commercial Spend'!AF152,'USA Commercial Spend'!AF168,'USA Commercial Spend'!AF174,'USA Commercial Spend'!AF190,'USA Commercial Spend'!AF196)*10^9</f>
        <v>36526999999.999992</v>
      </c>
      <c r="T31" s="46">
        <f>SUM('USA Commercial Spend'!AG14,'USA Commercial Spend'!AG20,'USA Commercial Spend'!AG36,'USA Commercial Spend'!AG42,'USA Commercial Spend'!AG58,'USA Commercial Spend'!AG64,'USA Commercial Spend'!AG80,'USA Commercial Spend'!AG86,'USA Commercial Spend'!AG102,'USA Commercial Spend'!AG108,'USA Commercial Spend'!AG124,'USA Commercial Spend'!AG130,'USA Commercial Spend'!AG146,'USA Commercial Spend'!AG152,'USA Commercial Spend'!AG168,'USA Commercial Spend'!AG174,'USA Commercial Spend'!AG190,'USA Commercial Spend'!AG196)*10^9</f>
        <v>37066999999.999992</v>
      </c>
      <c r="U31" s="46">
        <f>SUM('USA Commercial Spend'!AH14,'USA Commercial Spend'!AH20,'USA Commercial Spend'!AH36,'USA Commercial Spend'!AH42,'USA Commercial Spend'!AH58,'USA Commercial Spend'!AH64,'USA Commercial Spend'!AH80,'USA Commercial Spend'!AH86,'USA Commercial Spend'!AH102,'USA Commercial Spend'!AH108,'USA Commercial Spend'!AH124,'USA Commercial Spend'!AH130,'USA Commercial Spend'!AH146,'USA Commercial Spend'!AH152,'USA Commercial Spend'!AH168,'USA Commercial Spend'!AH174,'USA Commercial Spend'!AH190,'USA Commercial Spend'!AH196)*10^9</f>
        <v>37614999999.999992</v>
      </c>
      <c r="V31" s="46">
        <f>SUM('USA Commercial Spend'!AI14,'USA Commercial Spend'!AI20,'USA Commercial Spend'!AI36,'USA Commercial Spend'!AI42,'USA Commercial Spend'!AI58,'USA Commercial Spend'!AI64,'USA Commercial Spend'!AI80,'USA Commercial Spend'!AI86,'USA Commercial Spend'!AI102,'USA Commercial Spend'!AI108,'USA Commercial Spend'!AI124,'USA Commercial Spend'!AI130,'USA Commercial Spend'!AI146,'USA Commercial Spend'!AI152,'USA Commercial Spend'!AI168,'USA Commercial Spend'!AI174,'USA Commercial Spend'!AI190,'USA Commercial Spend'!AI196)*10^9</f>
        <v>38226000000</v>
      </c>
      <c r="W31" s="46">
        <f>SUM('USA Commercial Spend'!AJ14,'USA Commercial Spend'!AJ20,'USA Commercial Spend'!AJ36,'USA Commercial Spend'!AJ42,'USA Commercial Spend'!AJ58,'USA Commercial Spend'!AJ64,'USA Commercial Spend'!AJ80,'USA Commercial Spend'!AJ86,'USA Commercial Spend'!AJ102,'USA Commercial Spend'!AJ108,'USA Commercial Spend'!AJ124,'USA Commercial Spend'!AJ130,'USA Commercial Spend'!AJ146,'USA Commercial Spend'!AJ152,'USA Commercial Spend'!AJ168,'USA Commercial Spend'!AJ174,'USA Commercial Spend'!AJ190,'USA Commercial Spend'!AJ196)*10^9</f>
        <v>38951000000.000008</v>
      </c>
      <c r="X31" s="46">
        <f>SUM('USA Commercial Spend'!AK14,'USA Commercial Spend'!AK20,'USA Commercial Spend'!AK36,'USA Commercial Spend'!AK42,'USA Commercial Spend'!AK58,'USA Commercial Spend'!AK64,'USA Commercial Spend'!AK80,'USA Commercial Spend'!AK86,'USA Commercial Spend'!AK102,'USA Commercial Spend'!AK108,'USA Commercial Spend'!AK124,'USA Commercial Spend'!AK130,'USA Commercial Spend'!AK146,'USA Commercial Spend'!AK152,'USA Commercial Spend'!AK168,'USA Commercial Spend'!AK174,'USA Commercial Spend'!AK190,'USA Commercial Spend'!AK196)*10^9</f>
        <v>39719000000</v>
      </c>
      <c r="Y31" s="46">
        <f>SUM('USA Commercial Spend'!AL14,'USA Commercial Spend'!AL20,'USA Commercial Spend'!AL36,'USA Commercial Spend'!AL42,'USA Commercial Spend'!AL58,'USA Commercial Spend'!AL64,'USA Commercial Spend'!AL80,'USA Commercial Spend'!AL86,'USA Commercial Spend'!AL102,'USA Commercial Spend'!AL108,'USA Commercial Spend'!AL124,'USA Commercial Spend'!AL130,'USA Commercial Spend'!AL146,'USA Commercial Spend'!AL152,'USA Commercial Spend'!AL168,'USA Commercial Spend'!AL174,'USA Commercial Spend'!AL190,'USA Commercial Spend'!AL196)*10^9</f>
        <v>40239999999.999992</v>
      </c>
      <c r="Z31" s="46">
        <f>SUM('USA Commercial Spend'!AM14,'USA Commercial Spend'!AM20,'USA Commercial Spend'!AM36,'USA Commercial Spend'!AM42,'USA Commercial Spend'!AM58,'USA Commercial Spend'!AM64,'USA Commercial Spend'!AM80,'USA Commercial Spend'!AM86,'USA Commercial Spend'!AM102,'USA Commercial Spend'!AM108,'USA Commercial Spend'!AM124,'USA Commercial Spend'!AM130,'USA Commercial Spend'!AM146,'USA Commercial Spend'!AM152,'USA Commercial Spend'!AM168,'USA Commercial Spend'!AM174,'USA Commercial Spend'!AM190,'USA Commercial Spend'!AM196)*10^9</f>
        <v>40644999999.999992</v>
      </c>
      <c r="AA31" s="46">
        <f>SUM('USA Commercial Spend'!AN14,'USA Commercial Spend'!AN20,'USA Commercial Spend'!AN36,'USA Commercial Spend'!AN42,'USA Commercial Spend'!AN58,'USA Commercial Spend'!AN64,'USA Commercial Spend'!AN80,'USA Commercial Spend'!AN86,'USA Commercial Spend'!AN102,'USA Commercial Spend'!AN108,'USA Commercial Spend'!AN124,'USA Commercial Spend'!AN130,'USA Commercial Spend'!AN146,'USA Commercial Spend'!AN152,'USA Commercial Spend'!AN168,'USA Commercial Spend'!AN174,'USA Commercial Spend'!AN190,'USA Commercial Spend'!AN196)*10^9</f>
        <v>40914000000</v>
      </c>
      <c r="AB31" s="46">
        <f>SUM('USA Commercial Spend'!AO14,'USA Commercial Spend'!AO20,'USA Commercial Spend'!AO36,'USA Commercial Spend'!AO42,'USA Commercial Spend'!AO58,'USA Commercial Spend'!AO64,'USA Commercial Spend'!AO80,'USA Commercial Spend'!AO86,'USA Commercial Spend'!AO102,'USA Commercial Spend'!AO108,'USA Commercial Spend'!AO124,'USA Commercial Spend'!AO130,'USA Commercial Spend'!AO146,'USA Commercial Spend'!AO152,'USA Commercial Spend'!AO168,'USA Commercial Spend'!AO174,'USA Commercial Spend'!AO190,'USA Commercial Spend'!AO196)*10^9</f>
        <v>41104999999.999992</v>
      </c>
      <c r="AC31" s="46">
        <f t="shared" ref="AC31:AL35" si="3">TREND($P31:$AB31,$P$29:$AB$29,AC$29)</f>
        <v>41905307692.307739</v>
      </c>
      <c r="AD31" s="46">
        <f t="shared" si="3"/>
        <v>42406791208.79126</v>
      </c>
      <c r="AE31" s="46">
        <f t="shared" si="3"/>
        <v>42908274725.27478</v>
      </c>
      <c r="AF31" s="46">
        <f t="shared" si="3"/>
        <v>43409758241.758301</v>
      </c>
      <c r="AG31" s="46">
        <f t="shared" si="3"/>
        <v>43911241758.241821</v>
      </c>
      <c r="AH31" s="46">
        <f t="shared" si="3"/>
        <v>44412725274.725342</v>
      </c>
      <c r="AI31" s="46">
        <f t="shared" si="3"/>
        <v>44914208791.208862</v>
      </c>
      <c r="AJ31" s="46">
        <f t="shared" si="3"/>
        <v>45415692307.692383</v>
      </c>
      <c r="AK31" s="46">
        <f t="shared" si="3"/>
        <v>45917175824.175903</v>
      </c>
      <c r="AL31" s="46">
        <f t="shared" si="3"/>
        <v>46418659340.659424</v>
      </c>
    </row>
    <row r="32" spans="1:38">
      <c r="A32" t="s">
        <v>1026</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3"/>
        <v>0</v>
      </c>
      <c r="AD32" s="46">
        <f t="shared" si="3"/>
        <v>0</v>
      </c>
      <c r="AE32" s="46">
        <f t="shared" si="3"/>
        <v>0</v>
      </c>
      <c r="AF32" s="46">
        <f t="shared" si="3"/>
        <v>0</v>
      </c>
      <c r="AG32" s="46">
        <f t="shared" si="3"/>
        <v>0</v>
      </c>
      <c r="AH32" s="46">
        <f t="shared" si="3"/>
        <v>0</v>
      </c>
      <c r="AI32" s="46">
        <f t="shared" si="3"/>
        <v>0</v>
      </c>
      <c r="AJ32" s="46">
        <f t="shared" si="3"/>
        <v>0</v>
      </c>
      <c r="AK32" s="46">
        <f t="shared" si="3"/>
        <v>0</v>
      </c>
      <c r="AL32" s="46">
        <f t="shared" si="3"/>
        <v>0</v>
      </c>
    </row>
    <row r="33" spans="1:38">
      <c r="A33" t="s">
        <v>150</v>
      </c>
      <c r="B33">
        <f>SUM('USA Commercial Spend'!O26,'USA Commercial Spend'!O48,'USA Commercial Spend'!O70,'USA Commercial Spend'!O92,'USA Commercial Spend'!O114,'USA Commercial Spend'!O136,'USA Commercial Spend'!O158,'USA Commercial Spend'!O180,'USA Commercial Spend'!O202)*10^9</f>
        <v>1464000000.0000002</v>
      </c>
      <c r="C33">
        <f>SUM('USA Commercial Spend'!P26,'USA Commercial Spend'!P48,'USA Commercial Spend'!P70,'USA Commercial Spend'!P92,'USA Commercial Spend'!P114,'USA Commercial Spend'!P136,'USA Commercial Spend'!P158,'USA Commercial Spend'!P180,'USA Commercial Spend'!P202)*10^9</f>
        <v>1476000000.0000002</v>
      </c>
      <c r="D33">
        <f>SUM('USA Commercial Spend'!Q26,'USA Commercial Spend'!Q48,'USA Commercial Spend'!Q70,'USA Commercial Spend'!Q92,'USA Commercial Spend'!Q114,'USA Commercial Spend'!Q136,'USA Commercial Spend'!Q158,'USA Commercial Spend'!Q180,'USA Commercial Spend'!Q202)*10^9</f>
        <v>1492000000</v>
      </c>
      <c r="E33">
        <f>SUM('USA Commercial Spend'!R26,'USA Commercial Spend'!R48,'USA Commercial Spend'!R70,'USA Commercial Spend'!R92,'USA Commercial Spend'!R114,'USA Commercial Spend'!R136,'USA Commercial Spend'!R158,'USA Commercial Spend'!R180,'USA Commercial Spend'!R202)*10^9</f>
        <v>1523000000</v>
      </c>
      <c r="F33">
        <f>SUM('USA Commercial Spend'!S26,'USA Commercial Spend'!S48,'USA Commercial Spend'!S70,'USA Commercial Spend'!S92,'USA Commercial Spend'!S114,'USA Commercial Spend'!S136,'USA Commercial Spend'!S158,'USA Commercial Spend'!S180,'USA Commercial Spend'!S202)*10^9</f>
        <v>1546000000</v>
      </c>
      <c r="G33">
        <f>SUM('USA Commercial Spend'!T26,'USA Commercial Spend'!T48,'USA Commercial Spend'!T70,'USA Commercial Spend'!T92,'USA Commercial Spend'!T114,'USA Commercial Spend'!T136,'USA Commercial Spend'!T158,'USA Commercial Spend'!T180,'USA Commercial Spend'!T202)*10^9</f>
        <v>1573000000</v>
      </c>
      <c r="H33">
        <f>SUM('USA Commercial Spend'!U26,'USA Commercial Spend'!U48,'USA Commercial Spend'!U70,'USA Commercial Spend'!U92,'USA Commercial Spend'!U114,'USA Commercial Spend'!U136,'USA Commercial Spend'!U158,'USA Commercial Spend'!U180,'USA Commercial Spend'!U202)*10^9</f>
        <v>1679999999.9999998</v>
      </c>
      <c r="I33">
        <f>SUM('USA Commercial Spend'!V26,'USA Commercial Spend'!V48,'USA Commercial Spend'!V70,'USA Commercial Spend'!V92,'USA Commercial Spend'!V114,'USA Commercial Spend'!V136,'USA Commercial Spend'!V158,'USA Commercial Spend'!V180,'USA Commercial Spend'!V202)*10^9</f>
        <v>1710000000</v>
      </c>
      <c r="J33">
        <f>SUM('USA Commercial Spend'!W26,'USA Commercial Spend'!W48,'USA Commercial Spend'!W70,'USA Commercial Spend'!W92,'USA Commercial Spend'!W114,'USA Commercial Spend'!W136,'USA Commercial Spend'!W158,'USA Commercial Spend'!W180,'USA Commercial Spend'!W202)*10^9</f>
        <v>1726000000.0000002</v>
      </c>
      <c r="K33">
        <f>SUM('USA Commercial Spend'!X26,'USA Commercial Spend'!X48,'USA Commercial Spend'!X70,'USA Commercial Spend'!X92,'USA Commercial Spend'!X114,'USA Commercial Spend'!X136,'USA Commercial Spend'!X158,'USA Commercial Spend'!X180,'USA Commercial Spend'!X202)*10^9</f>
        <v>1736999999.9999998</v>
      </c>
      <c r="L33">
        <f>SUM('USA Commercial Spend'!Y26,'USA Commercial Spend'!Y48,'USA Commercial Spend'!Y70,'USA Commercial Spend'!Y92,'USA Commercial Spend'!Y114,'USA Commercial Spend'!Y136,'USA Commercial Spend'!Y158,'USA Commercial Spend'!Y180,'USA Commercial Spend'!Y202)*10^9</f>
        <v>1741000000</v>
      </c>
      <c r="M33">
        <f>SUM('USA Commercial Spend'!Z26,'USA Commercial Spend'!Z48,'USA Commercial Spend'!Z70,'USA Commercial Spend'!Z92,'USA Commercial Spend'!Z114,'USA Commercial Spend'!Z136,'USA Commercial Spend'!Z158,'USA Commercial Spend'!Z180,'USA Commercial Spend'!Z202)*10^9</f>
        <v>1758000000.0000002</v>
      </c>
      <c r="N33">
        <f>SUM('USA Commercial Spend'!AA26,'USA Commercial Spend'!AA48,'USA Commercial Spend'!AA70,'USA Commercial Spend'!AA92,'USA Commercial Spend'!AA114,'USA Commercial Spend'!AA136,'USA Commercial Spend'!AA158,'USA Commercial Spend'!AA180,'USA Commercial Spend'!AA202)*10^9</f>
        <v>1767000000</v>
      </c>
      <c r="O33">
        <f>SUM('USA Commercial Spend'!AB26,'USA Commercial Spend'!AB48,'USA Commercial Spend'!AB70,'USA Commercial Spend'!AB92,'USA Commercial Spend'!AB114,'USA Commercial Spend'!AB136,'USA Commercial Spend'!AB158,'USA Commercial Spend'!AB180,'USA Commercial Spend'!AB202)*10^9</f>
        <v>1775000000</v>
      </c>
      <c r="P33">
        <f>SUM('USA Commercial Spend'!AC26,'USA Commercial Spend'!AC48,'USA Commercial Spend'!AC70,'USA Commercial Spend'!AC92,'USA Commercial Spend'!AC114,'USA Commercial Spend'!AC136,'USA Commercial Spend'!AC158,'USA Commercial Spend'!AC180,'USA Commercial Spend'!AC202)*10^9</f>
        <v>1780000000</v>
      </c>
      <c r="Q33">
        <f>SUM('USA Commercial Spend'!AD26,'USA Commercial Spend'!AD48,'USA Commercial Spend'!AD70,'USA Commercial Spend'!AD92,'USA Commercial Spend'!AD114,'USA Commercial Spend'!AD136,'USA Commercial Spend'!AD158,'USA Commercial Spend'!AD180,'USA Commercial Spend'!AD202)*10^9</f>
        <v>1790000000.0000002</v>
      </c>
      <c r="R33">
        <f>SUM('USA Commercial Spend'!AE26,'USA Commercial Spend'!AE48,'USA Commercial Spend'!AE70,'USA Commercial Spend'!AE92,'USA Commercial Spend'!AE114,'USA Commercial Spend'!AE136,'USA Commercial Spend'!AE158,'USA Commercial Spend'!AE180,'USA Commercial Spend'!AE202)*10^9</f>
        <v>1803000000</v>
      </c>
      <c r="S33" s="46">
        <f>SUM('USA Commercial Spend'!AF26,'USA Commercial Spend'!AF48,'USA Commercial Spend'!AF70,'USA Commercial Spend'!AF92,'USA Commercial Spend'!AF114,'USA Commercial Spend'!AF136,'USA Commercial Spend'!AF158,'USA Commercial Spend'!AF180,'USA Commercial Spend'!AF202)*10^9</f>
        <v>1813000000.0000002</v>
      </c>
      <c r="T33" s="46">
        <f>SUM('USA Commercial Spend'!AG26,'USA Commercial Spend'!AG48,'USA Commercial Spend'!AG70,'USA Commercial Spend'!AG92,'USA Commercial Spend'!AG114,'USA Commercial Spend'!AG136,'USA Commercial Spend'!AG158,'USA Commercial Spend'!AG180,'USA Commercial Spend'!AG202)*10^9</f>
        <v>1837999999.9999998</v>
      </c>
      <c r="U33" s="46">
        <f>SUM('USA Commercial Spend'!AH26,'USA Commercial Spend'!AH48,'USA Commercial Spend'!AH70,'USA Commercial Spend'!AH92,'USA Commercial Spend'!AH114,'USA Commercial Spend'!AH136,'USA Commercial Spend'!AH158,'USA Commercial Spend'!AH180,'USA Commercial Spend'!AH202)*10^9</f>
        <v>1863000000</v>
      </c>
      <c r="V33" s="46">
        <f>SUM('USA Commercial Spend'!AI26,'USA Commercial Spend'!AI48,'USA Commercial Spend'!AI70,'USA Commercial Spend'!AI92,'USA Commercial Spend'!AI114,'USA Commercial Spend'!AI136,'USA Commercial Spend'!AI158,'USA Commercial Spend'!AI180,'USA Commercial Spend'!AI202)*10^9</f>
        <v>1895000000</v>
      </c>
      <c r="W33" s="46">
        <f>SUM('USA Commercial Spend'!AJ26,'USA Commercial Spend'!AJ48,'USA Commercial Spend'!AJ70,'USA Commercial Spend'!AJ92,'USA Commercial Spend'!AJ114,'USA Commercial Spend'!AJ136,'USA Commercial Spend'!AJ158,'USA Commercial Spend'!AJ180,'USA Commercial Spend'!AJ202)*10^9</f>
        <v>1925000000</v>
      </c>
      <c r="X33" s="46">
        <f>SUM('USA Commercial Spend'!AK26,'USA Commercial Spend'!AK48,'USA Commercial Spend'!AK70,'USA Commercial Spend'!AK92,'USA Commercial Spend'!AK114,'USA Commercial Spend'!AK136,'USA Commercial Spend'!AK158,'USA Commercial Spend'!AK180,'USA Commercial Spend'!AK202)*10^9</f>
        <v>1960000000</v>
      </c>
      <c r="Y33" s="46">
        <f>SUM('USA Commercial Spend'!AL26,'USA Commercial Spend'!AL48,'USA Commercial Spend'!AL70,'USA Commercial Spend'!AL92,'USA Commercial Spend'!AL114,'USA Commercial Spend'!AL136,'USA Commercial Spend'!AL158,'USA Commercial Spend'!AL180,'USA Commercial Spend'!AL202)*10^9</f>
        <v>1980000000</v>
      </c>
      <c r="Z33" s="46">
        <f>SUM('USA Commercial Spend'!AM26,'USA Commercial Spend'!AM48,'USA Commercial Spend'!AM70,'USA Commercial Spend'!AM92,'USA Commercial Spend'!AM114,'USA Commercial Spend'!AM136,'USA Commercial Spend'!AM158,'USA Commercial Spend'!AM180,'USA Commercial Spend'!AM202)*10^9</f>
        <v>2001000000</v>
      </c>
      <c r="AA33" s="46">
        <f>SUM('USA Commercial Spend'!AN26,'USA Commercial Spend'!AN48,'USA Commercial Spend'!AN70,'USA Commercial Spend'!AN92,'USA Commercial Spend'!AN114,'USA Commercial Spend'!AN136,'USA Commercial Spend'!AN158,'USA Commercial Spend'!AN180,'USA Commercial Spend'!AN202)*10^9</f>
        <v>2018000000.0000002</v>
      </c>
      <c r="AB33" s="46">
        <f>SUM('USA Commercial Spend'!AO26,'USA Commercial Spend'!AO48,'USA Commercial Spend'!AO70,'USA Commercial Spend'!AO92,'USA Commercial Spend'!AO114,'USA Commercial Spend'!AO136,'USA Commercial Spend'!AO158,'USA Commercial Spend'!AO180,'USA Commercial Spend'!AO202)*10^9</f>
        <v>2036000000</v>
      </c>
      <c r="AC33" s="46">
        <f t="shared" si="3"/>
        <v>2064576923.0769196</v>
      </c>
      <c r="AD33" s="46">
        <f t="shared" si="3"/>
        <v>2088065934.0659332</v>
      </c>
      <c r="AE33" s="46">
        <f t="shared" si="3"/>
        <v>2111554945.0549469</v>
      </c>
      <c r="AF33" s="46">
        <f t="shared" si="3"/>
        <v>2135043956.0439529</v>
      </c>
      <c r="AG33" s="46">
        <f t="shared" si="3"/>
        <v>2158532967.0329666</v>
      </c>
      <c r="AH33" s="46">
        <f t="shared" si="3"/>
        <v>2182021978.0219803</v>
      </c>
      <c r="AI33" s="46">
        <f t="shared" si="3"/>
        <v>2205510989.0109863</v>
      </c>
      <c r="AJ33" s="46">
        <f t="shared" si="3"/>
        <v>2229000000</v>
      </c>
      <c r="AK33" s="46">
        <f t="shared" si="3"/>
        <v>2252489010.9890137</v>
      </c>
      <c r="AL33" s="46">
        <f t="shared" si="3"/>
        <v>2275978021.9780197</v>
      </c>
    </row>
    <row r="34" spans="1:38">
      <c r="A34" t="s">
        <v>162</v>
      </c>
      <c r="B34">
        <f>SUM('USA Commercial Spend'!O17,'USA Commercial Spend'!O23,'USA Commercial Spend'!O29,'USA Commercial Spend'!O39,'USA Commercial Spend'!O45,'USA Commercial Spend'!O51,'USA Commercial Spend'!O61,'USA Commercial Spend'!O67,'USA Commercial Spend'!O73,'USA Commercial Spend'!O83,'USA Commercial Spend'!O89,'USA Commercial Spend'!O95,'USA Commercial Spend'!O105,'USA Commercial Spend'!O111,'USA Commercial Spend'!O117,'USA Commercial Spend'!O127,'USA Commercial Spend'!O133,'USA Commercial Spend'!O139,'USA Commercial Spend'!O149,'USA Commercial Spend'!O155,'USA Commercial Spend'!O161,'USA Commercial Spend'!O171,'USA Commercial Spend'!O177,'USA Commercial Spend'!O183,'USA Commercial Spend'!O193,'USA Commercial Spend'!O199,'USA Commercial Spend'!O205)*10^9</f>
        <v>35715000000</v>
      </c>
      <c r="C34">
        <f>SUM('USA Commercial Spend'!P17,'USA Commercial Spend'!P23,'USA Commercial Spend'!P29,'USA Commercial Spend'!P39,'USA Commercial Spend'!P45,'USA Commercial Spend'!P51,'USA Commercial Spend'!P61,'USA Commercial Spend'!P67,'USA Commercial Spend'!P73,'USA Commercial Spend'!P83,'USA Commercial Spend'!P89,'USA Commercial Spend'!P95,'USA Commercial Spend'!P105,'USA Commercial Spend'!P111,'USA Commercial Spend'!P117,'USA Commercial Spend'!P127,'USA Commercial Spend'!P133,'USA Commercial Spend'!P139,'USA Commercial Spend'!P149,'USA Commercial Spend'!P155,'USA Commercial Spend'!P161,'USA Commercial Spend'!P171,'USA Commercial Spend'!P177,'USA Commercial Spend'!P183,'USA Commercial Spend'!P193,'USA Commercial Spend'!P199,'USA Commercial Spend'!P205)*10^9</f>
        <v>36038000000</v>
      </c>
      <c r="D34">
        <f>SUM('USA Commercial Spend'!Q17,'USA Commercial Spend'!Q23,'USA Commercial Spend'!Q29,'USA Commercial Spend'!Q39,'USA Commercial Spend'!Q45,'USA Commercial Spend'!Q51,'USA Commercial Spend'!Q61,'USA Commercial Spend'!Q67,'USA Commercial Spend'!Q73,'USA Commercial Spend'!Q83,'USA Commercial Spend'!Q89,'USA Commercial Spend'!Q95,'USA Commercial Spend'!Q105,'USA Commercial Spend'!Q111,'USA Commercial Spend'!Q117,'USA Commercial Spend'!Q127,'USA Commercial Spend'!Q133,'USA Commercial Spend'!Q139,'USA Commercial Spend'!Q149,'USA Commercial Spend'!Q155,'USA Commercial Spend'!Q161,'USA Commercial Spend'!Q171,'USA Commercial Spend'!Q177,'USA Commercial Spend'!Q183,'USA Commercial Spend'!Q193,'USA Commercial Spend'!Q199,'USA Commercial Spend'!Q205)*10^9</f>
        <v>36381000000</v>
      </c>
      <c r="E34">
        <f>SUM('USA Commercial Spend'!R17,'USA Commercial Spend'!R23,'USA Commercial Spend'!R29,'USA Commercial Spend'!R39,'USA Commercial Spend'!R45,'USA Commercial Spend'!R51,'USA Commercial Spend'!R61,'USA Commercial Spend'!R67,'USA Commercial Spend'!R73,'USA Commercial Spend'!R83,'USA Commercial Spend'!R89,'USA Commercial Spend'!R95,'USA Commercial Spend'!R105,'USA Commercial Spend'!R111,'USA Commercial Spend'!R117,'USA Commercial Spend'!R127,'USA Commercial Spend'!R133,'USA Commercial Spend'!R139,'USA Commercial Spend'!R149,'USA Commercial Spend'!R155,'USA Commercial Spend'!R161,'USA Commercial Spend'!R171,'USA Commercial Spend'!R177,'USA Commercial Spend'!R183,'USA Commercial Spend'!R193,'USA Commercial Spend'!R199,'USA Commercial Spend'!R205)*10^9</f>
        <v>38559999999.999992</v>
      </c>
      <c r="F34">
        <f>SUM('USA Commercial Spend'!S17,'USA Commercial Spend'!S23,'USA Commercial Spend'!S29,'USA Commercial Spend'!S39,'USA Commercial Spend'!S45,'USA Commercial Spend'!S51,'USA Commercial Spend'!S61,'USA Commercial Spend'!S67,'USA Commercial Spend'!S73,'USA Commercial Spend'!S83,'USA Commercial Spend'!S89,'USA Commercial Spend'!S95,'USA Commercial Spend'!S105,'USA Commercial Spend'!S111,'USA Commercial Spend'!S117,'USA Commercial Spend'!S127,'USA Commercial Spend'!S133,'USA Commercial Spend'!S139,'USA Commercial Spend'!S149,'USA Commercial Spend'!S155,'USA Commercial Spend'!S161,'USA Commercial Spend'!S171,'USA Commercial Spend'!S177,'USA Commercial Spend'!S183,'USA Commercial Spend'!S193,'USA Commercial Spend'!S199,'USA Commercial Spend'!S205)*10^9</f>
        <v>38812999999.999992</v>
      </c>
      <c r="G34">
        <f>SUM('USA Commercial Spend'!T17,'USA Commercial Spend'!T23,'USA Commercial Spend'!T29,'USA Commercial Spend'!T39,'USA Commercial Spend'!T45,'USA Commercial Spend'!T51,'USA Commercial Spend'!T61,'USA Commercial Spend'!T67,'USA Commercial Spend'!T73,'USA Commercial Spend'!T83,'USA Commercial Spend'!T89,'USA Commercial Spend'!T95,'USA Commercial Spend'!T105,'USA Commercial Spend'!T111,'USA Commercial Spend'!T117,'USA Commercial Spend'!T127,'USA Commercial Spend'!T133,'USA Commercial Spend'!T139,'USA Commercial Spend'!T149,'USA Commercial Spend'!T155,'USA Commercial Spend'!T161,'USA Commercial Spend'!T171,'USA Commercial Spend'!T177,'USA Commercial Spend'!T183,'USA Commercial Spend'!T193,'USA Commercial Spend'!T199,'USA Commercial Spend'!T205)*10^9</f>
        <v>38961000000</v>
      </c>
      <c r="H34">
        <f>SUM('USA Commercial Spend'!U17,'USA Commercial Spend'!U23,'USA Commercial Spend'!U29,'USA Commercial Spend'!U39,'USA Commercial Spend'!U45,'USA Commercial Spend'!U51,'USA Commercial Spend'!U61,'USA Commercial Spend'!U67,'USA Commercial Spend'!U73,'USA Commercial Spend'!U83,'USA Commercial Spend'!U89,'USA Commercial Spend'!U95,'USA Commercial Spend'!U105,'USA Commercial Spend'!U111,'USA Commercial Spend'!U117,'USA Commercial Spend'!U127,'USA Commercial Spend'!U133,'USA Commercial Spend'!U139,'USA Commercial Spend'!U149,'USA Commercial Spend'!U155,'USA Commercial Spend'!U161,'USA Commercial Spend'!U171,'USA Commercial Spend'!U177,'USA Commercial Spend'!U183,'USA Commercial Spend'!U193,'USA Commercial Spend'!U199,'USA Commercial Spend'!U205)*10^9</f>
        <v>39061000000</v>
      </c>
      <c r="I34">
        <f>SUM('USA Commercial Spend'!V17,'USA Commercial Spend'!V23,'USA Commercial Spend'!V29,'USA Commercial Spend'!V39,'USA Commercial Spend'!V45,'USA Commercial Spend'!V51,'USA Commercial Spend'!V61,'USA Commercial Spend'!V67,'USA Commercial Spend'!V73,'USA Commercial Spend'!V83,'USA Commercial Spend'!V89,'USA Commercial Spend'!V95,'USA Commercial Spend'!V105,'USA Commercial Spend'!V111,'USA Commercial Spend'!V117,'USA Commercial Spend'!V127,'USA Commercial Spend'!V133,'USA Commercial Spend'!V139,'USA Commercial Spend'!V149,'USA Commercial Spend'!V155,'USA Commercial Spend'!V161,'USA Commercial Spend'!V171,'USA Commercial Spend'!V177,'USA Commercial Spend'!V183,'USA Commercial Spend'!V193,'USA Commercial Spend'!V199,'USA Commercial Spend'!V205)*10^9</f>
        <v>39185999999.999992</v>
      </c>
      <c r="J34">
        <f>SUM('USA Commercial Spend'!W17,'USA Commercial Spend'!W23,'USA Commercial Spend'!W29,'USA Commercial Spend'!W39,'USA Commercial Spend'!W45,'USA Commercial Spend'!W51,'USA Commercial Spend'!W61,'USA Commercial Spend'!W67,'USA Commercial Spend'!W73,'USA Commercial Spend'!W83,'USA Commercial Spend'!W89,'USA Commercial Spend'!W95,'USA Commercial Spend'!W105,'USA Commercial Spend'!W111,'USA Commercial Spend'!W117,'USA Commercial Spend'!W127,'USA Commercial Spend'!W133,'USA Commercial Spend'!W139,'USA Commercial Spend'!W149,'USA Commercial Spend'!W155,'USA Commercial Spend'!W161,'USA Commercial Spend'!W171,'USA Commercial Spend'!W177,'USA Commercial Spend'!W183,'USA Commercial Spend'!W193,'USA Commercial Spend'!W199,'USA Commercial Spend'!W205)*10^9</f>
        <v>39271000000.000008</v>
      </c>
      <c r="K34">
        <f>SUM('USA Commercial Spend'!X17,'USA Commercial Spend'!X23,'USA Commercial Spend'!X29,'USA Commercial Spend'!X39,'USA Commercial Spend'!X45,'USA Commercial Spend'!X51,'USA Commercial Spend'!X61,'USA Commercial Spend'!X67,'USA Commercial Spend'!X73,'USA Commercial Spend'!X83,'USA Commercial Spend'!X89,'USA Commercial Spend'!X95,'USA Commercial Spend'!X105,'USA Commercial Spend'!X111,'USA Commercial Spend'!X117,'USA Commercial Spend'!X127,'USA Commercial Spend'!X133,'USA Commercial Spend'!X139,'USA Commercial Spend'!X149,'USA Commercial Spend'!X155,'USA Commercial Spend'!X161,'USA Commercial Spend'!X171,'USA Commercial Spend'!X177,'USA Commercial Spend'!X183,'USA Commercial Spend'!X193,'USA Commercial Spend'!X199,'USA Commercial Spend'!X205)*10^9</f>
        <v>39345000000.000015</v>
      </c>
      <c r="L34">
        <f>SUM('USA Commercial Spend'!Y17,'USA Commercial Spend'!Y23,'USA Commercial Spend'!Y29,'USA Commercial Spend'!Y39,'USA Commercial Spend'!Y45,'USA Commercial Spend'!Y51,'USA Commercial Spend'!Y61,'USA Commercial Spend'!Y67,'USA Commercial Spend'!Y73,'USA Commercial Spend'!Y83,'USA Commercial Spend'!Y89,'USA Commercial Spend'!Y95,'USA Commercial Spend'!Y105,'USA Commercial Spend'!Y111,'USA Commercial Spend'!Y117,'USA Commercial Spend'!Y127,'USA Commercial Spend'!Y133,'USA Commercial Spend'!Y139,'USA Commercial Spend'!Y149,'USA Commercial Spend'!Y155,'USA Commercial Spend'!Y161,'USA Commercial Spend'!Y171,'USA Commercial Spend'!Y177,'USA Commercial Spend'!Y183,'USA Commercial Spend'!Y193,'USA Commercial Spend'!Y199,'USA Commercial Spend'!Y205)*10^9</f>
        <v>39508000000.000008</v>
      </c>
      <c r="M34">
        <f>SUM('USA Commercial Spend'!Z17,'USA Commercial Spend'!Z23,'USA Commercial Spend'!Z29,'USA Commercial Spend'!Z39,'USA Commercial Spend'!Z45,'USA Commercial Spend'!Z51,'USA Commercial Spend'!Z61,'USA Commercial Spend'!Z67,'USA Commercial Spend'!Z73,'USA Commercial Spend'!Z83,'USA Commercial Spend'!Z89,'USA Commercial Spend'!Z95,'USA Commercial Spend'!Z105,'USA Commercial Spend'!Z111,'USA Commercial Spend'!Z117,'USA Commercial Spend'!Z127,'USA Commercial Spend'!Z133,'USA Commercial Spend'!Z139,'USA Commercial Spend'!Z149,'USA Commercial Spend'!Z155,'USA Commercial Spend'!Z161,'USA Commercial Spend'!Z171,'USA Commercial Spend'!Z177,'USA Commercial Spend'!Z183,'USA Commercial Spend'!Z193,'USA Commercial Spend'!Z199,'USA Commercial Spend'!Z205)*10^9</f>
        <v>39825000000</v>
      </c>
      <c r="N34">
        <f>SUM('USA Commercial Spend'!AA17,'USA Commercial Spend'!AA23,'USA Commercial Spend'!AA29,'USA Commercial Spend'!AA39,'USA Commercial Spend'!AA45,'USA Commercial Spend'!AA51,'USA Commercial Spend'!AA61,'USA Commercial Spend'!AA67,'USA Commercial Spend'!AA73,'USA Commercial Spend'!AA83,'USA Commercial Spend'!AA89,'USA Commercial Spend'!AA95,'USA Commercial Spend'!AA105,'USA Commercial Spend'!AA111,'USA Commercial Spend'!AA117,'USA Commercial Spend'!AA127,'USA Commercial Spend'!AA133,'USA Commercial Spend'!AA139,'USA Commercial Spend'!AA149,'USA Commercial Spend'!AA155,'USA Commercial Spend'!AA161,'USA Commercial Spend'!AA171,'USA Commercial Spend'!AA177,'USA Commercial Spend'!AA183,'USA Commercial Spend'!AA193,'USA Commercial Spend'!AA199,'USA Commercial Spend'!AA205)*10^9</f>
        <v>40113000000</v>
      </c>
      <c r="O34">
        <f>SUM('USA Commercial Spend'!AB17,'USA Commercial Spend'!AB23,'USA Commercial Spend'!AB29,'USA Commercial Spend'!AB39,'USA Commercial Spend'!AB45,'USA Commercial Spend'!AB51,'USA Commercial Spend'!AB61,'USA Commercial Spend'!AB67,'USA Commercial Spend'!AB73,'USA Commercial Spend'!AB83,'USA Commercial Spend'!AB89,'USA Commercial Spend'!AB95,'USA Commercial Spend'!AB105,'USA Commercial Spend'!AB111,'USA Commercial Spend'!AB117,'USA Commercial Spend'!AB127,'USA Commercial Spend'!AB133,'USA Commercial Spend'!AB139,'USA Commercial Spend'!AB149,'USA Commercial Spend'!AB155,'USA Commercial Spend'!AB161,'USA Commercial Spend'!AB171,'USA Commercial Spend'!AB177,'USA Commercial Spend'!AB183,'USA Commercial Spend'!AB193,'USA Commercial Spend'!AB199,'USA Commercial Spend'!AB205)*10^9</f>
        <v>40392000000.000008</v>
      </c>
      <c r="P34">
        <f>SUM('USA Commercial Spend'!AC17,'USA Commercial Spend'!AC23,'USA Commercial Spend'!AC29,'USA Commercial Spend'!AC39,'USA Commercial Spend'!AC45,'USA Commercial Spend'!AC51,'USA Commercial Spend'!AC61,'USA Commercial Spend'!AC67,'USA Commercial Spend'!AC73,'USA Commercial Spend'!AC83,'USA Commercial Spend'!AC89,'USA Commercial Spend'!AC95,'USA Commercial Spend'!AC105,'USA Commercial Spend'!AC111,'USA Commercial Spend'!AC117,'USA Commercial Spend'!AC127,'USA Commercial Spend'!AC133,'USA Commercial Spend'!AC139,'USA Commercial Spend'!AC149,'USA Commercial Spend'!AC155,'USA Commercial Spend'!AC161,'USA Commercial Spend'!AC171,'USA Commercial Spend'!AC177,'USA Commercial Spend'!AC183,'USA Commercial Spend'!AC193,'USA Commercial Spend'!AC199,'USA Commercial Spend'!AC205)*10^9</f>
        <v>40697000000</v>
      </c>
      <c r="Q34">
        <f>SUM('USA Commercial Spend'!AD17,'USA Commercial Spend'!AD23,'USA Commercial Spend'!AD29,'USA Commercial Spend'!AD39,'USA Commercial Spend'!AD45,'USA Commercial Spend'!AD51,'USA Commercial Spend'!AD61,'USA Commercial Spend'!AD67,'USA Commercial Spend'!AD73,'USA Commercial Spend'!AD83,'USA Commercial Spend'!AD89,'USA Commercial Spend'!AD95,'USA Commercial Spend'!AD105,'USA Commercial Spend'!AD111,'USA Commercial Spend'!AD117,'USA Commercial Spend'!AD127,'USA Commercial Spend'!AD133,'USA Commercial Spend'!AD139,'USA Commercial Spend'!AD149,'USA Commercial Spend'!AD155,'USA Commercial Spend'!AD161,'USA Commercial Spend'!AD171,'USA Commercial Spend'!AD177,'USA Commercial Spend'!AD183,'USA Commercial Spend'!AD193,'USA Commercial Spend'!AD199,'USA Commercial Spend'!AD205)*10^9</f>
        <v>41041000000</v>
      </c>
      <c r="R34">
        <f>SUM('USA Commercial Spend'!AE17,'USA Commercial Spend'!AE23,'USA Commercial Spend'!AE29,'USA Commercial Spend'!AE39,'USA Commercial Spend'!AE45,'USA Commercial Spend'!AE51,'USA Commercial Spend'!AE61,'USA Commercial Spend'!AE67,'USA Commercial Spend'!AE73,'USA Commercial Spend'!AE83,'USA Commercial Spend'!AE89,'USA Commercial Spend'!AE95,'USA Commercial Spend'!AE105,'USA Commercial Spend'!AE111,'USA Commercial Spend'!AE117,'USA Commercial Spend'!AE127,'USA Commercial Spend'!AE133,'USA Commercial Spend'!AE139,'USA Commercial Spend'!AE149,'USA Commercial Spend'!AE155,'USA Commercial Spend'!AE161,'USA Commercial Spend'!AE171,'USA Commercial Spend'!AE177,'USA Commercial Spend'!AE183,'USA Commercial Spend'!AE193,'USA Commercial Spend'!AE199,'USA Commercial Spend'!AE205)*10^9</f>
        <v>41352000000.000008</v>
      </c>
      <c r="S34" s="46">
        <f>SUM('USA Commercial Spend'!AF17,'USA Commercial Spend'!AF23,'USA Commercial Spend'!AF29,'USA Commercial Spend'!AF39,'USA Commercial Spend'!AF45,'USA Commercial Spend'!AF51,'USA Commercial Spend'!AF61,'USA Commercial Spend'!AF67,'USA Commercial Spend'!AF73,'USA Commercial Spend'!AF83,'USA Commercial Spend'!AF89,'USA Commercial Spend'!AF95,'USA Commercial Spend'!AF105,'USA Commercial Spend'!AF111,'USA Commercial Spend'!AF117,'USA Commercial Spend'!AF127,'USA Commercial Spend'!AF133,'USA Commercial Spend'!AF139,'USA Commercial Spend'!AF149,'USA Commercial Spend'!AF155,'USA Commercial Spend'!AF161,'USA Commercial Spend'!AF171,'USA Commercial Spend'!AF177,'USA Commercial Spend'!AF183,'USA Commercial Spend'!AF193,'USA Commercial Spend'!AF199,'USA Commercial Spend'!AF205)*10^9</f>
        <v>41671000000</v>
      </c>
      <c r="T34" s="46">
        <f>SUM('USA Commercial Spend'!AG17,'USA Commercial Spend'!AG23,'USA Commercial Spend'!AG29,'USA Commercial Spend'!AG39,'USA Commercial Spend'!AG45,'USA Commercial Spend'!AG51,'USA Commercial Spend'!AG61,'USA Commercial Spend'!AG67,'USA Commercial Spend'!AG73,'USA Commercial Spend'!AG83,'USA Commercial Spend'!AG89,'USA Commercial Spend'!AG95,'USA Commercial Spend'!AG105,'USA Commercial Spend'!AG111,'USA Commercial Spend'!AG117,'USA Commercial Spend'!AG127,'USA Commercial Spend'!AG133,'USA Commercial Spend'!AG139,'USA Commercial Spend'!AG149,'USA Commercial Spend'!AG155,'USA Commercial Spend'!AG161,'USA Commercial Spend'!AG171,'USA Commercial Spend'!AG177,'USA Commercial Spend'!AG183,'USA Commercial Spend'!AG193,'USA Commercial Spend'!AG199,'USA Commercial Spend'!AG205)*10^9</f>
        <v>42100000000</v>
      </c>
      <c r="U34" s="46">
        <f>SUM('USA Commercial Spend'!AH17,'USA Commercial Spend'!AH23,'USA Commercial Spend'!AH29,'USA Commercial Spend'!AH39,'USA Commercial Spend'!AH45,'USA Commercial Spend'!AH51,'USA Commercial Spend'!AH61,'USA Commercial Spend'!AH67,'USA Commercial Spend'!AH73,'USA Commercial Spend'!AH83,'USA Commercial Spend'!AH89,'USA Commercial Spend'!AH95,'USA Commercial Spend'!AH105,'USA Commercial Spend'!AH111,'USA Commercial Spend'!AH117,'USA Commercial Spend'!AH127,'USA Commercial Spend'!AH133,'USA Commercial Spend'!AH139,'USA Commercial Spend'!AH149,'USA Commercial Spend'!AH155,'USA Commercial Spend'!AH161,'USA Commercial Spend'!AH171,'USA Commercial Spend'!AH177,'USA Commercial Spend'!AH183,'USA Commercial Spend'!AH193,'USA Commercial Spend'!AH199,'USA Commercial Spend'!AH205)*10^9</f>
        <v>42510000000.000008</v>
      </c>
      <c r="V34" s="46">
        <f>SUM('USA Commercial Spend'!AI17,'USA Commercial Spend'!AI23,'USA Commercial Spend'!AI29,'USA Commercial Spend'!AI39,'USA Commercial Spend'!AI45,'USA Commercial Spend'!AI51,'USA Commercial Spend'!AI61,'USA Commercial Spend'!AI67,'USA Commercial Spend'!AI73,'USA Commercial Spend'!AI83,'USA Commercial Spend'!AI89,'USA Commercial Spend'!AI95,'USA Commercial Spend'!AI105,'USA Commercial Spend'!AI111,'USA Commercial Spend'!AI117,'USA Commercial Spend'!AI127,'USA Commercial Spend'!AI133,'USA Commercial Spend'!AI139,'USA Commercial Spend'!AI149,'USA Commercial Spend'!AI155,'USA Commercial Spend'!AI161,'USA Commercial Spend'!AI171,'USA Commercial Spend'!AI177,'USA Commercial Spend'!AI183,'USA Commercial Spend'!AI193,'USA Commercial Spend'!AI199,'USA Commercial Spend'!AI205)*10^9</f>
        <v>42998999999.999992</v>
      </c>
      <c r="W34" s="46">
        <f>SUM('USA Commercial Spend'!AJ17,'USA Commercial Spend'!AJ23,'USA Commercial Spend'!AJ29,'USA Commercial Spend'!AJ39,'USA Commercial Spend'!AJ45,'USA Commercial Spend'!AJ51,'USA Commercial Spend'!AJ61,'USA Commercial Spend'!AJ67,'USA Commercial Spend'!AJ73,'USA Commercial Spend'!AJ83,'USA Commercial Spend'!AJ89,'USA Commercial Spend'!AJ95,'USA Commercial Spend'!AJ105,'USA Commercial Spend'!AJ111,'USA Commercial Spend'!AJ117,'USA Commercial Spend'!AJ127,'USA Commercial Spend'!AJ133,'USA Commercial Spend'!AJ139,'USA Commercial Spend'!AJ149,'USA Commercial Spend'!AJ155,'USA Commercial Spend'!AJ161,'USA Commercial Spend'!AJ171,'USA Commercial Spend'!AJ177,'USA Commercial Spend'!AJ183,'USA Commercial Spend'!AJ193,'USA Commercial Spend'!AJ199,'USA Commercial Spend'!AJ205)*10^9</f>
        <v>43608000000</v>
      </c>
      <c r="X34" s="46">
        <f>SUM('USA Commercial Spend'!AK17,'USA Commercial Spend'!AK23,'USA Commercial Spend'!AK29,'USA Commercial Spend'!AK39,'USA Commercial Spend'!AK45,'USA Commercial Spend'!AK51,'USA Commercial Spend'!AK61,'USA Commercial Spend'!AK67,'USA Commercial Spend'!AK73,'USA Commercial Spend'!AK83,'USA Commercial Spend'!AK89,'USA Commercial Spend'!AK95,'USA Commercial Spend'!AK105,'USA Commercial Spend'!AK111,'USA Commercial Spend'!AK117,'USA Commercial Spend'!AK127,'USA Commercial Spend'!AK133,'USA Commercial Spend'!AK139,'USA Commercial Spend'!AK149,'USA Commercial Spend'!AK155,'USA Commercial Spend'!AK161,'USA Commercial Spend'!AK171,'USA Commercial Spend'!AK177,'USA Commercial Spend'!AK183,'USA Commercial Spend'!AK193,'USA Commercial Spend'!AK199,'USA Commercial Spend'!AK205)*10^9</f>
        <v>44283000000.000015</v>
      </c>
      <c r="Y34" s="46">
        <f>SUM('USA Commercial Spend'!AL17,'USA Commercial Spend'!AL23,'USA Commercial Spend'!AL29,'USA Commercial Spend'!AL39,'USA Commercial Spend'!AL45,'USA Commercial Spend'!AL51,'USA Commercial Spend'!AL61,'USA Commercial Spend'!AL67,'USA Commercial Spend'!AL73,'USA Commercial Spend'!AL83,'USA Commercial Spend'!AL89,'USA Commercial Spend'!AL95,'USA Commercial Spend'!AL105,'USA Commercial Spend'!AL111,'USA Commercial Spend'!AL117,'USA Commercial Spend'!AL127,'USA Commercial Spend'!AL133,'USA Commercial Spend'!AL139,'USA Commercial Spend'!AL149,'USA Commercial Spend'!AL155,'USA Commercial Spend'!AL161,'USA Commercial Spend'!AL171,'USA Commercial Spend'!AL177,'USA Commercial Spend'!AL183,'USA Commercial Spend'!AL193,'USA Commercial Spend'!AL199,'USA Commercial Spend'!AL205)*10^9</f>
        <v>44802000000</v>
      </c>
      <c r="Z34" s="46">
        <f>SUM('USA Commercial Spend'!AM17,'USA Commercial Spend'!AM23,'USA Commercial Spend'!AM29,'USA Commercial Spend'!AM39,'USA Commercial Spend'!AM45,'USA Commercial Spend'!AM51,'USA Commercial Spend'!AM61,'USA Commercial Spend'!AM67,'USA Commercial Spend'!AM73,'USA Commercial Spend'!AM83,'USA Commercial Spend'!AM89,'USA Commercial Spend'!AM95,'USA Commercial Spend'!AM105,'USA Commercial Spend'!AM111,'USA Commercial Spend'!AM117,'USA Commercial Spend'!AM127,'USA Commercial Spend'!AM133,'USA Commercial Spend'!AM139,'USA Commercial Spend'!AM149,'USA Commercial Spend'!AM155,'USA Commercial Spend'!AM161,'USA Commercial Spend'!AM171,'USA Commercial Spend'!AM177,'USA Commercial Spend'!AM183,'USA Commercial Spend'!AM193,'USA Commercial Spend'!AM199,'USA Commercial Spend'!AM205)*10^9</f>
        <v>45225000000</v>
      </c>
      <c r="AA34" s="46">
        <f>SUM('USA Commercial Spend'!AN17,'USA Commercial Spend'!AN23,'USA Commercial Spend'!AN29,'USA Commercial Spend'!AN39,'USA Commercial Spend'!AN45,'USA Commercial Spend'!AN51,'USA Commercial Spend'!AN61,'USA Commercial Spend'!AN67,'USA Commercial Spend'!AN73,'USA Commercial Spend'!AN83,'USA Commercial Spend'!AN89,'USA Commercial Spend'!AN95,'USA Commercial Spend'!AN105,'USA Commercial Spend'!AN111,'USA Commercial Spend'!AN117,'USA Commercial Spend'!AN127,'USA Commercial Spend'!AN133,'USA Commercial Spend'!AN139,'USA Commercial Spend'!AN149,'USA Commercial Spend'!AN155,'USA Commercial Spend'!AN161,'USA Commercial Spend'!AN171,'USA Commercial Spend'!AN177,'USA Commercial Spend'!AN183,'USA Commercial Spend'!AN193,'USA Commercial Spend'!AN199,'USA Commercial Spend'!AN205)*10^9</f>
        <v>45505000000</v>
      </c>
      <c r="AB34" s="46">
        <f>SUM('USA Commercial Spend'!AO17,'USA Commercial Spend'!AO23,'USA Commercial Spend'!AO29,'USA Commercial Spend'!AO39,'USA Commercial Spend'!AO45,'USA Commercial Spend'!AO51,'USA Commercial Spend'!AO61,'USA Commercial Spend'!AO67,'USA Commercial Spend'!AO73,'USA Commercial Spend'!AO83,'USA Commercial Spend'!AO89,'USA Commercial Spend'!AO95,'USA Commercial Spend'!AO105,'USA Commercial Spend'!AO111,'USA Commercial Spend'!AO117,'USA Commercial Spend'!AO127,'USA Commercial Spend'!AO133,'USA Commercial Spend'!AO139,'USA Commercial Spend'!AO149,'USA Commercial Spend'!AO155,'USA Commercial Spend'!AO161,'USA Commercial Spend'!AO171,'USA Commercial Spend'!AO177,'USA Commercial Spend'!AO183,'USA Commercial Spend'!AO193,'USA Commercial Spend'!AO199,'USA Commercial Spend'!AO205)*10^9</f>
        <v>45720000000</v>
      </c>
      <c r="AC34" s="46">
        <f t="shared" si="3"/>
        <v>46378192307.692383</v>
      </c>
      <c r="AD34" s="46">
        <f t="shared" si="3"/>
        <v>46833175824.175903</v>
      </c>
      <c r="AE34" s="46">
        <f t="shared" si="3"/>
        <v>47288159340.659424</v>
      </c>
      <c r="AF34" s="46">
        <f t="shared" si="3"/>
        <v>47743142857.142944</v>
      </c>
      <c r="AG34" s="46">
        <f t="shared" si="3"/>
        <v>48198126373.626465</v>
      </c>
      <c r="AH34" s="46">
        <f t="shared" si="3"/>
        <v>48653109890.109985</v>
      </c>
      <c r="AI34" s="46">
        <f t="shared" si="3"/>
        <v>49108093406.593506</v>
      </c>
      <c r="AJ34" s="46">
        <f t="shared" si="3"/>
        <v>49563076923.077026</v>
      </c>
      <c r="AK34" s="46">
        <f t="shared" si="3"/>
        <v>50018060439.560547</v>
      </c>
      <c r="AL34" s="46">
        <f t="shared" si="3"/>
        <v>50473043956.044067</v>
      </c>
    </row>
    <row r="35" spans="1:38">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3"/>
        <v>0</v>
      </c>
      <c r="AD35" s="46">
        <f t="shared" si="3"/>
        <v>0</v>
      </c>
      <c r="AE35" s="46">
        <f t="shared" si="3"/>
        <v>0</v>
      </c>
      <c r="AF35" s="46">
        <f t="shared" si="3"/>
        <v>0</v>
      </c>
      <c r="AG35" s="46">
        <f t="shared" si="3"/>
        <v>0</v>
      </c>
      <c r="AH35" s="46">
        <f t="shared" si="3"/>
        <v>0</v>
      </c>
      <c r="AI35" s="46">
        <f t="shared" si="3"/>
        <v>0</v>
      </c>
      <c r="AJ35" s="46">
        <f t="shared" si="3"/>
        <v>0</v>
      </c>
      <c r="AK35" s="46">
        <f t="shared" si="3"/>
        <v>0</v>
      </c>
      <c r="AL35" s="46">
        <f t="shared" si="3"/>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topLeftCell="B1" workbookViewId="0">
      <selection activeCell="G11" sqref="G11"/>
    </sheetView>
  </sheetViews>
  <sheetFormatPr defaultRowHeight="14.5"/>
  <cols>
    <col min="1" max="1" width="12.453125" bestFit="1" customWidth="1"/>
    <col min="2" max="2" width="33.90625" bestFit="1" customWidth="1"/>
    <col min="3" max="3" width="9.90625" bestFit="1" customWidth="1"/>
    <col min="4" max="4" width="17.54296875" bestFit="1" customWidth="1"/>
    <col min="5" max="5" width="18.7265625" bestFit="1" customWidth="1"/>
    <col min="6" max="6" width="17" bestFit="1" customWidth="1"/>
    <col min="7" max="7" width="16.54296875" bestFit="1" customWidth="1"/>
    <col min="8" max="8" width="17" bestFit="1" customWidth="1"/>
    <col min="9" max="9" width="18.1796875" bestFit="1" customWidth="1"/>
    <col min="10" max="10" width="18.26953125" bestFit="1" customWidth="1"/>
    <col min="11" max="11" width="17.90625" bestFit="1" customWidth="1"/>
    <col min="12" max="12" width="18.26953125" bestFit="1" customWidth="1"/>
    <col min="13" max="13" width="19.453125" bestFit="1" customWidth="1"/>
  </cols>
  <sheetData>
    <row r="1" spans="1:13">
      <c r="A1" s="146" t="s">
        <v>1575</v>
      </c>
      <c r="B1" s="146" t="s">
        <v>1576</v>
      </c>
      <c r="C1" s="146" t="s">
        <v>1577</v>
      </c>
      <c r="D1" s="146" t="s">
        <v>1578</v>
      </c>
      <c r="E1" s="146" t="s">
        <v>1579</v>
      </c>
      <c r="F1" s="146" t="s">
        <v>1580</v>
      </c>
      <c r="G1" s="146" t="s">
        <v>1581</v>
      </c>
      <c r="H1" s="146" t="s">
        <v>1582</v>
      </c>
      <c r="I1" s="146" t="s">
        <v>1583</v>
      </c>
      <c r="J1" s="146" t="s">
        <v>1584</v>
      </c>
      <c r="K1" s="146" t="s">
        <v>1585</v>
      </c>
      <c r="L1" s="146" t="s">
        <v>1586</v>
      </c>
      <c r="M1" s="146" t="s">
        <v>1587</v>
      </c>
    </row>
    <row r="2" spans="1:13">
      <c r="A2" s="46" t="s">
        <v>160</v>
      </c>
      <c r="B2" s="46" t="s">
        <v>1588</v>
      </c>
      <c r="C2" s="147">
        <v>6932</v>
      </c>
      <c r="D2" s="148">
        <v>15506840.619413</v>
      </c>
      <c r="E2" s="149">
        <v>2236.9937419810999</v>
      </c>
      <c r="F2" s="150">
        <v>1360</v>
      </c>
      <c r="G2" s="46">
        <v>0</v>
      </c>
      <c r="H2" s="147">
        <v>43</v>
      </c>
      <c r="I2" s="151">
        <v>0.19619157530294201</v>
      </c>
      <c r="J2" s="147">
        <v>28871</v>
      </c>
      <c r="K2" s="46">
        <v>0</v>
      </c>
      <c r="L2" s="147">
        <v>1344</v>
      </c>
      <c r="M2" s="149">
        <v>4.1648874783612202</v>
      </c>
    </row>
    <row r="3" spans="1:13">
      <c r="A3" s="46" t="s">
        <v>160</v>
      </c>
      <c r="B3" s="46" t="s">
        <v>163</v>
      </c>
      <c r="C3" s="147">
        <v>1049</v>
      </c>
      <c r="D3" s="148">
        <v>1661723.1938525799</v>
      </c>
      <c r="E3" s="149">
        <v>1584.1021867040799</v>
      </c>
      <c r="F3" s="150">
        <v>251</v>
      </c>
      <c r="G3" s="46">
        <v>0</v>
      </c>
      <c r="H3" s="147">
        <v>15</v>
      </c>
      <c r="I3" s="151">
        <v>0.239275500476644</v>
      </c>
      <c r="J3" s="147">
        <v>1836</v>
      </c>
      <c r="K3" s="46">
        <v>0</v>
      </c>
      <c r="L3" s="147">
        <v>123</v>
      </c>
      <c r="M3" s="149">
        <v>1.75023832221163</v>
      </c>
    </row>
    <row r="4" spans="1:13">
      <c r="A4" s="46" t="s">
        <v>160</v>
      </c>
      <c r="B4" s="46" t="s">
        <v>1589</v>
      </c>
      <c r="C4" s="147">
        <v>616</v>
      </c>
      <c r="D4" s="148">
        <v>1174515.6019579601</v>
      </c>
      <c r="E4" s="149">
        <v>1906.68117200967</v>
      </c>
      <c r="F4" s="150">
        <v>79</v>
      </c>
      <c r="G4" s="46">
        <v>0</v>
      </c>
      <c r="H4" s="147">
        <v>16</v>
      </c>
      <c r="I4" s="151">
        <v>0.128246753246753</v>
      </c>
      <c r="J4" s="147">
        <v>6346</v>
      </c>
      <c r="K4" s="46">
        <v>1</v>
      </c>
      <c r="L4" s="147">
        <v>418</v>
      </c>
      <c r="M4" s="149">
        <v>10.301948051947999</v>
      </c>
    </row>
    <row r="5" spans="1:13">
      <c r="A5" s="46" t="s">
        <v>160</v>
      </c>
      <c r="B5" s="46" t="s">
        <v>1590</v>
      </c>
      <c r="C5" s="147">
        <v>322</v>
      </c>
      <c r="D5" s="148">
        <v>337324.72587417997</v>
      </c>
      <c r="E5" s="149">
        <v>1047.59231637944</v>
      </c>
      <c r="F5" s="150">
        <v>2722</v>
      </c>
      <c r="G5" s="46">
        <v>1</v>
      </c>
      <c r="H5" s="147">
        <v>60</v>
      </c>
      <c r="I5" s="151">
        <v>8.4534161490683193</v>
      </c>
      <c r="J5" s="147">
        <v>1257</v>
      </c>
      <c r="K5" s="46">
        <v>0</v>
      </c>
      <c r="L5" s="147">
        <v>70</v>
      </c>
      <c r="M5" s="149">
        <v>3.9037267080745299</v>
      </c>
    </row>
    <row r="6" spans="1:13">
      <c r="A6" s="46" t="s">
        <v>160</v>
      </c>
      <c r="B6" s="46" t="s">
        <v>1591</v>
      </c>
      <c r="C6" s="147">
        <v>320</v>
      </c>
      <c r="D6" s="148">
        <v>374808.55181359901</v>
      </c>
      <c r="E6" s="149">
        <v>1171.27672441749</v>
      </c>
      <c r="F6" s="150">
        <v>2</v>
      </c>
      <c r="G6" s="46">
        <v>0</v>
      </c>
      <c r="H6" s="147">
        <v>1</v>
      </c>
      <c r="I6" s="151">
        <v>6.2500000000000003E-3</v>
      </c>
      <c r="J6" s="147">
        <v>372</v>
      </c>
      <c r="K6" s="46">
        <v>0</v>
      </c>
      <c r="L6" s="147">
        <v>13</v>
      </c>
      <c r="M6" s="149">
        <v>1.1625000000000001</v>
      </c>
    </row>
    <row r="7" spans="1:13">
      <c r="A7" s="46" t="s">
        <v>160</v>
      </c>
      <c r="B7" s="46" t="s">
        <v>1592</v>
      </c>
      <c r="C7" s="147">
        <v>50</v>
      </c>
      <c r="D7" s="148">
        <v>1170551.0055016901</v>
      </c>
      <c r="E7" s="149">
        <v>23411.020110033998</v>
      </c>
      <c r="F7" s="150">
        <v>1</v>
      </c>
      <c r="G7" s="46">
        <v>0</v>
      </c>
      <c r="H7" s="147">
        <v>1</v>
      </c>
      <c r="I7" s="151">
        <v>0.02</v>
      </c>
      <c r="J7" s="147">
        <v>5317</v>
      </c>
      <c r="K7" s="46">
        <v>1</v>
      </c>
      <c r="L7" s="147">
        <v>999</v>
      </c>
      <c r="M7" s="149">
        <v>106.34</v>
      </c>
    </row>
    <row r="8" spans="1:13">
      <c r="A8" s="46" t="s">
        <v>160</v>
      </c>
      <c r="B8" s="46" t="s">
        <v>1593</v>
      </c>
      <c r="C8" s="147">
        <v>25</v>
      </c>
      <c r="D8" s="148">
        <v>323026.99435429898</v>
      </c>
      <c r="E8" s="149">
        <v>12921.0797741719</v>
      </c>
      <c r="F8" s="150">
        <v>4</v>
      </c>
      <c r="G8" s="46">
        <v>0</v>
      </c>
      <c r="H8" s="147">
        <v>4</v>
      </c>
      <c r="I8" s="151">
        <v>0.16</v>
      </c>
      <c r="J8" s="147">
        <v>76</v>
      </c>
      <c r="K8" s="46">
        <v>1</v>
      </c>
      <c r="L8" s="147">
        <v>17</v>
      </c>
      <c r="M8" s="149">
        <v>3.04</v>
      </c>
    </row>
    <row r="9" spans="1:13">
      <c r="A9" s="46" t="s">
        <v>160</v>
      </c>
      <c r="B9" s="46" t="s">
        <v>1594</v>
      </c>
      <c r="C9" s="147">
        <v>21</v>
      </c>
      <c r="D9" s="148">
        <v>29504.756723099901</v>
      </c>
      <c r="E9" s="149">
        <v>1404.9884153857099</v>
      </c>
      <c r="F9" s="150">
        <v>28</v>
      </c>
      <c r="G9" s="46">
        <v>0</v>
      </c>
      <c r="H9" s="147">
        <v>5</v>
      </c>
      <c r="I9" s="151">
        <v>1.3333333333333299</v>
      </c>
      <c r="J9" s="147">
        <v>86</v>
      </c>
      <c r="K9" s="46">
        <v>0</v>
      </c>
      <c r="L9" s="147">
        <v>18</v>
      </c>
      <c r="M9" s="149">
        <v>4.0952380952380896</v>
      </c>
    </row>
    <row r="10" spans="1:13">
      <c r="A10" s="46" t="s">
        <v>160</v>
      </c>
      <c r="B10" s="46" t="s">
        <v>1595</v>
      </c>
      <c r="C10" s="147">
        <v>15</v>
      </c>
      <c r="D10" s="148">
        <v>676493.7061831</v>
      </c>
      <c r="E10" s="149">
        <v>45099.580412206597</v>
      </c>
      <c r="F10" s="150">
        <v>2</v>
      </c>
      <c r="G10" s="46">
        <v>0</v>
      </c>
      <c r="H10" s="147">
        <v>1</v>
      </c>
      <c r="I10" s="151">
        <v>0.133333333333333</v>
      </c>
      <c r="J10" s="147">
        <v>125</v>
      </c>
      <c r="K10" s="46">
        <v>0</v>
      </c>
      <c r="L10" s="147">
        <v>62</v>
      </c>
      <c r="M10" s="149">
        <v>8.3333333333333304</v>
      </c>
    </row>
    <row r="11" spans="1:13">
      <c r="A11" s="46" t="s">
        <v>160</v>
      </c>
      <c r="B11" s="46" t="s">
        <v>1596</v>
      </c>
      <c r="C11" s="147">
        <v>8</v>
      </c>
      <c r="D11" s="148">
        <v>57911.885939200001</v>
      </c>
      <c r="E11" s="149">
        <v>7238.9857424000002</v>
      </c>
      <c r="F11" s="150">
        <v>0</v>
      </c>
      <c r="G11" s="46">
        <v>0</v>
      </c>
      <c r="H11" s="147">
        <v>0</v>
      </c>
      <c r="I11" s="151">
        <v>0</v>
      </c>
      <c r="J11" s="147">
        <v>8</v>
      </c>
      <c r="K11" s="46">
        <v>1</v>
      </c>
      <c r="L11" s="147">
        <v>1</v>
      </c>
      <c r="M11" s="149">
        <v>1</v>
      </c>
    </row>
    <row r="12" spans="1:13">
      <c r="A12" s="46" t="s">
        <v>160</v>
      </c>
      <c r="B12" s="46" t="s">
        <v>1597</v>
      </c>
      <c r="C12" s="147">
        <v>6</v>
      </c>
      <c r="D12" s="148">
        <v>22232.616808499999</v>
      </c>
      <c r="E12" s="149">
        <v>3705.4361347499998</v>
      </c>
      <c r="F12" s="150">
        <v>1</v>
      </c>
      <c r="G12" s="46">
        <v>0</v>
      </c>
      <c r="H12" s="147">
        <v>1</v>
      </c>
      <c r="I12" s="151">
        <v>0.16666666666666599</v>
      </c>
      <c r="J12" s="147">
        <v>21</v>
      </c>
      <c r="K12" s="46">
        <v>1</v>
      </c>
      <c r="L12" s="147">
        <v>6</v>
      </c>
      <c r="M12" s="149">
        <v>3.5</v>
      </c>
    </row>
    <row r="13" spans="1:13">
      <c r="A13" s="46" t="s">
        <v>160</v>
      </c>
      <c r="B13" s="46" t="s">
        <v>1598</v>
      </c>
      <c r="C13" s="147">
        <v>5</v>
      </c>
      <c r="D13" s="148">
        <v>39692.843724999999</v>
      </c>
      <c r="E13" s="149">
        <v>7938.5687449999996</v>
      </c>
      <c r="F13" s="150">
        <v>0</v>
      </c>
      <c r="G13" s="46">
        <v>0</v>
      </c>
      <c r="H13" s="147">
        <v>0</v>
      </c>
      <c r="I13" s="151">
        <v>0</v>
      </c>
      <c r="J13" s="147">
        <v>19</v>
      </c>
      <c r="K13" s="46">
        <v>0</v>
      </c>
      <c r="L13" s="147">
        <v>13</v>
      </c>
      <c r="M13" s="149">
        <v>3.8</v>
      </c>
    </row>
    <row r="14" spans="1:13">
      <c r="A14" s="46" t="s">
        <v>160</v>
      </c>
      <c r="B14" s="46" t="s">
        <v>1599</v>
      </c>
      <c r="C14" s="147">
        <v>3</v>
      </c>
      <c r="D14" s="148">
        <v>999.99408342000004</v>
      </c>
      <c r="E14" s="149">
        <v>333.33136114000001</v>
      </c>
      <c r="F14" s="150">
        <v>7</v>
      </c>
      <c r="G14" s="46">
        <v>1</v>
      </c>
      <c r="H14" s="147">
        <v>4</v>
      </c>
      <c r="I14" s="151">
        <v>2.3333333333333299</v>
      </c>
      <c r="J14" s="147">
        <v>4</v>
      </c>
      <c r="K14" s="46">
        <v>0</v>
      </c>
      <c r="L14" s="147">
        <v>2</v>
      </c>
      <c r="M14" s="149">
        <v>1.3333333333333299</v>
      </c>
    </row>
    <row r="15" spans="1:13">
      <c r="A15" s="46" t="s">
        <v>160</v>
      </c>
      <c r="B15" s="46" t="s">
        <v>1600</v>
      </c>
      <c r="C15" s="147">
        <v>1</v>
      </c>
      <c r="D15" s="148">
        <v>199.46924279999999</v>
      </c>
      <c r="E15" s="149">
        <v>199.46924279999999</v>
      </c>
      <c r="F15" s="150">
        <v>4</v>
      </c>
      <c r="G15" s="46">
        <v>4</v>
      </c>
      <c r="H15" s="147">
        <v>4</v>
      </c>
      <c r="I15" s="151">
        <v>4</v>
      </c>
      <c r="J15" s="147">
        <v>0</v>
      </c>
      <c r="K15" s="46">
        <v>0</v>
      </c>
      <c r="L15" s="147">
        <v>0</v>
      </c>
      <c r="M15" s="149">
        <v>0</v>
      </c>
    </row>
    <row r="16" spans="1:13">
      <c r="A16" s="46" t="s">
        <v>160</v>
      </c>
      <c r="B16" s="46" t="s">
        <v>1601</v>
      </c>
      <c r="C16" s="147">
        <v>1</v>
      </c>
      <c r="D16" s="148">
        <v>670.21836059999998</v>
      </c>
      <c r="E16" s="149">
        <v>670.21836059999998</v>
      </c>
      <c r="F16" s="150">
        <v>0</v>
      </c>
      <c r="G16" s="46">
        <v>0</v>
      </c>
      <c r="H16" s="147">
        <v>0</v>
      </c>
      <c r="I16" s="151">
        <v>0</v>
      </c>
      <c r="J16" s="147">
        <v>2</v>
      </c>
      <c r="K16" s="46">
        <v>2</v>
      </c>
      <c r="L16" s="147">
        <v>2</v>
      </c>
      <c r="M16" s="149">
        <v>2</v>
      </c>
    </row>
    <row r="17" spans="1:13">
      <c r="A17" s="46"/>
      <c r="B17" s="46"/>
      <c r="C17" s="152" t="s">
        <v>1602</v>
      </c>
      <c r="D17" s="153">
        <f>SUM(D2:D16)</f>
        <v>21376496.183833022</v>
      </c>
      <c r="E17" s="152" t="s">
        <v>1602</v>
      </c>
      <c r="F17" s="153">
        <f>SUM(F2:F16)</f>
        <v>4461</v>
      </c>
      <c r="G17" s="46"/>
      <c r="H17" s="147"/>
      <c r="I17" s="151"/>
      <c r="J17" s="147"/>
      <c r="K17" s="46"/>
      <c r="L17" s="147"/>
      <c r="M17" s="149"/>
    </row>
    <row r="18" spans="1:13">
      <c r="A18" s="46" t="s">
        <v>164</v>
      </c>
      <c r="B18" s="46" t="s">
        <v>1594</v>
      </c>
      <c r="C18" s="147">
        <v>276854</v>
      </c>
      <c r="D18" s="148">
        <v>171622551.983823</v>
      </c>
      <c r="E18" s="149">
        <v>619.90273567954</v>
      </c>
      <c r="F18" s="150">
        <v>548774</v>
      </c>
      <c r="G18" s="46">
        <v>0</v>
      </c>
      <c r="H18" s="147">
        <v>400</v>
      </c>
      <c r="I18" s="151">
        <v>1.9821783322617601</v>
      </c>
      <c r="J18" s="147">
        <v>1084</v>
      </c>
      <c r="K18" s="46">
        <v>0</v>
      </c>
      <c r="L18" s="147">
        <v>30</v>
      </c>
      <c r="M18" s="149">
        <v>3.9154211244915998E-3</v>
      </c>
    </row>
    <row r="19" spans="1:13">
      <c r="A19" s="46" t="s">
        <v>164</v>
      </c>
      <c r="B19" s="46" t="s">
        <v>1600</v>
      </c>
      <c r="C19" s="147">
        <v>38009</v>
      </c>
      <c r="D19" s="148">
        <v>22689745.934482999</v>
      </c>
      <c r="E19" s="149">
        <v>596.95719262498403</v>
      </c>
      <c r="F19" s="150">
        <v>319068</v>
      </c>
      <c r="G19" s="46">
        <v>0</v>
      </c>
      <c r="H19" s="147">
        <v>2000</v>
      </c>
      <c r="I19" s="151">
        <v>8.3945381357046998</v>
      </c>
      <c r="J19" s="147">
        <v>686</v>
      </c>
      <c r="K19" s="46">
        <v>0</v>
      </c>
      <c r="L19" s="147">
        <v>250</v>
      </c>
      <c r="M19" s="149">
        <v>1.8048356968086501E-2</v>
      </c>
    </row>
    <row r="20" spans="1:13">
      <c r="A20" s="46" t="s">
        <v>164</v>
      </c>
      <c r="B20" s="46" t="s">
        <v>1599</v>
      </c>
      <c r="C20" s="147">
        <v>26222</v>
      </c>
      <c r="D20" s="148">
        <v>5015248.8029363398</v>
      </c>
      <c r="E20" s="149">
        <v>191.26110910442901</v>
      </c>
      <c r="F20" s="150">
        <v>30556</v>
      </c>
      <c r="G20" s="46">
        <v>0</v>
      </c>
      <c r="H20" s="147">
        <v>35</v>
      </c>
      <c r="I20" s="151">
        <v>1.16528106170391</v>
      </c>
      <c r="J20" s="147">
        <v>110</v>
      </c>
      <c r="K20" s="46">
        <v>0</v>
      </c>
      <c r="L20" s="147">
        <v>4</v>
      </c>
      <c r="M20" s="149">
        <v>4.19495080466783E-3</v>
      </c>
    </row>
    <row r="21" spans="1:13">
      <c r="A21" s="46" t="s">
        <v>164</v>
      </c>
      <c r="B21" s="46" t="s">
        <v>1590</v>
      </c>
      <c r="C21" s="147">
        <v>22845</v>
      </c>
      <c r="D21" s="148">
        <v>17291411.029847801</v>
      </c>
      <c r="E21" s="149">
        <v>756.90133639080102</v>
      </c>
      <c r="F21" s="150">
        <v>189044</v>
      </c>
      <c r="G21" s="46">
        <v>1</v>
      </c>
      <c r="H21" s="147">
        <v>350</v>
      </c>
      <c r="I21" s="151">
        <v>8.2750711315386294</v>
      </c>
      <c r="J21" s="147">
        <v>78838</v>
      </c>
      <c r="K21" s="46">
        <v>0</v>
      </c>
      <c r="L21" s="147">
        <v>200</v>
      </c>
      <c r="M21" s="149">
        <v>3.4509958415408102</v>
      </c>
    </row>
    <row r="22" spans="1:13">
      <c r="A22" s="46" t="s">
        <v>164</v>
      </c>
      <c r="B22" s="46" t="s">
        <v>1603</v>
      </c>
      <c r="C22" s="147">
        <v>13016</v>
      </c>
      <c r="D22" s="148">
        <v>15903766.8183541</v>
      </c>
      <c r="E22" s="149">
        <v>1221.86284713845</v>
      </c>
      <c r="F22" s="150">
        <v>48673</v>
      </c>
      <c r="G22" s="46">
        <v>1</v>
      </c>
      <c r="H22" s="147">
        <v>440</v>
      </c>
      <c r="I22" s="151">
        <v>3.73947449293177</v>
      </c>
      <c r="J22" s="147">
        <v>52</v>
      </c>
      <c r="K22" s="46">
        <v>0</v>
      </c>
      <c r="L22" s="147">
        <v>17</v>
      </c>
      <c r="M22" s="149">
        <v>3.9950829748002402E-3</v>
      </c>
    </row>
    <row r="23" spans="1:13">
      <c r="A23" s="46" t="s">
        <v>164</v>
      </c>
      <c r="B23" s="46" t="s">
        <v>163</v>
      </c>
      <c r="C23" s="147">
        <v>3517</v>
      </c>
      <c r="D23" s="148">
        <v>15615234.6210104</v>
      </c>
      <c r="E23" s="149">
        <v>4439.9302305972396</v>
      </c>
      <c r="F23" s="150">
        <v>16431</v>
      </c>
      <c r="G23" s="46">
        <v>0</v>
      </c>
      <c r="H23" s="147">
        <v>500</v>
      </c>
      <c r="I23" s="151">
        <v>4.6718794427068504</v>
      </c>
      <c r="J23" s="147">
        <v>1352</v>
      </c>
      <c r="K23" s="46">
        <v>0</v>
      </c>
      <c r="L23" s="147">
        <v>54</v>
      </c>
      <c r="M23" s="149">
        <v>0.38441853852715302</v>
      </c>
    </row>
    <row r="24" spans="1:13">
      <c r="A24" s="46" t="s">
        <v>164</v>
      </c>
      <c r="B24" s="46" t="s">
        <v>1601</v>
      </c>
      <c r="C24" s="147">
        <v>115</v>
      </c>
      <c r="D24" s="148">
        <v>5426598.1561530996</v>
      </c>
      <c r="E24" s="149">
        <v>47187.8100535052</v>
      </c>
      <c r="F24" s="150">
        <v>2686</v>
      </c>
      <c r="G24" s="46">
        <v>1</v>
      </c>
      <c r="H24" s="147">
        <v>540</v>
      </c>
      <c r="I24" s="151">
        <v>23.3565217391304</v>
      </c>
      <c r="J24" s="147">
        <v>30</v>
      </c>
      <c r="K24" s="46">
        <v>0</v>
      </c>
      <c r="L24" s="147">
        <v>14</v>
      </c>
      <c r="M24" s="149">
        <v>0.26086956521739102</v>
      </c>
    </row>
    <row r="25" spans="1:13">
      <c r="A25" s="46" t="s">
        <v>164</v>
      </c>
      <c r="B25" s="46" t="s">
        <v>1598</v>
      </c>
      <c r="C25" s="147">
        <v>83</v>
      </c>
      <c r="D25" s="148">
        <v>273462.806826599</v>
      </c>
      <c r="E25" s="149">
        <v>3294.7326123686698</v>
      </c>
      <c r="F25" s="150">
        <v>289</v>
      </c>
      <c r="G25" s="46">
        <v>0</v>
      </c>
      <c r="H25" s="147">
        <v>48</v>
      </c>
      <c r="I25" s="151">
        <v>3.4819277108433702</v>
      </c>
      <c r="J25" s="147">
        <v>23</v>
      </c>
      <c r="K25" s="46">
        <v>0</v>
      </c>
      <c r="L25" s="147">
        <v>7</v>
      </c>
      <c r="M25" s="149">
        <v>0.27710843373493899</v>
      </c>
    </row>
    <row r="26" spans="1:13">
      <c r="A26" s="46" t="s">
        <v>164</v>
      </c>
      <c r="B26" s="46" t="s">
        <v>1595</v>
      </c>
      <c r="C26" s="147">
        <v>67</v>
      </c>
      <c r="D26" s="148">
        <v>209477.81581289999</v>
      </c>
      <c r="E26" s="149">
        <v>3126.53456437164</v>
      </c>
      <c r="F26" s="150">
        <v>235</v>
      </c>
      <c r="G26" s="46">
        <v>0</v>
      </c>
      <c r="H26" s="147">
        <v>29</v>
      </c>
      <c r="I26" s="151">
        <v>3.5074626865671599</v>
      </c>
      <c r="J26" s="147">
        <v>25</v>
      </c>
      <c r="K26" s="46">
        <v>0</v>
      </c>
      <c r="L26" s="147">
        <v>7</v>
      </c>
      <c r="M26" s="149">
        <v>0.37313432835820898</v>
      </c>
    </row>
    <row r="27" spans="1:13">
      <c r="A27" s="46" t="s">
        <v>164</v>
      </c>
      <c r="B27" s="46" t="s">
        <v>1588</v>
      </c>
      <c r="C27" s="147">
        <v>54</v>
      </c>
      <c r="D27" s="148">
        <v>241360.97092349999</v>
      </c>
      <c r="E27" s="149">
        <v>4469.6476096944398</v>
      </c>
      <c r="F27" s="150">
        <v>1127</v>
      </c>
      <c r="G27" s="46">
        <v>0</v>
      </c>
      <c r="H27" s="147">
        <v>738</v>
      </c>
      <c r="I27" s="151">
        <v>20.870370370370299</v>
      </c>
      <c r="J27" s="147">
        <v>257</v>
      </c>
      <c r="K27" s="46">
        <v>0</v>
      </c>
      <c r="L27" s="147">
        <v>54</v>
      </c>
      <c r="M27" s="149">
        <v>4.7592592592592498</v>
      </c>
    </row>
    <row r="28" spans="1:13">
      <c r="A28" s="46" t="s">
        <v>164</v>
      </c>
      <c r="B28" s="46" t="s">
        <v>1597</v>
      </c>
      <c r="C28" s="147">
        <v>26</v>
      </c>
      <c r="D28" s="148">
        <v>337759.26055910002</v>
      </c>
      <c r="E28" s="149">
        <v>12990.740790734601</v>
      </c>
      <c r="F28" s="150">
        <v>238</v>
      </c>
      <c r="G28" s="46">
        <v>0</v>
      </c>
      <c r="H28" s="147">
        <v>103</v>
      </c>
      <c r="I28" s="151">
        <v>9.1538461538461497</v>
      </c>
      <c r="J28" s="147">
        <v>22</v>
      </c>
      <c r="K28" s="46">
        <v>0</v>
      </c>
      <c r="L28" s="147">
        <v>12</v>
      </c>
      <c r="M28" s="149">
        <v>0.84615384615384603</v>
      </c>
    </row>
    <row r="29" spans="1:13">
      <c r="A29" s="46" t="s">
        <v>164</v>
      </c>
      <c r="B29" s="46" t="s">
        <v>1591</v>
      </c>
      <c r="C29" s="147">
        <v>19</v>
      </c>
      <c r="D29" s="148">
        <v>55929.693676410003</v>
      </c>
      <c r="E29" s="149">
        <v>2943.6680882321002</v>
      </c>
      <c r="F29" s="150">
        <v>103</v>
      </c>
      <c r="G29" s="46">
        <v>0</v>
      </c>
      <c r="H29" s="147">
        <v>22</v>
      </c>
      <c r="I29" s="151">
        <v>5.4210526315789398</v>
      </c>
      <c r="J29" s="147">
        <v>64</v>
      </c>
      <c r="K29" s="46">
        <v>0</v>
      </c>
      <c r="L29" s="147">
        <v>10</v>
      </c>
      <c r="M29" s="149">
        <v>3.3684210526315699</v>
      </c>
    </row>
    <row r="30" spans="1:13">
      <c r="A30" s="46" t="s">
        <v>164</v>
      </c>
      <c r="B30" s="46" t="s">
        <v>1589</v>
      </c>
      <c r="C30" s="147">
        <v>8</v>
      </c>
      <c r="D30" s="148">
        <v>34426.078319899898</v>
      </c>
      <c r="E30" s="149">
        <v>4303.25978998749</v>
      </c>
      <c r="F30" s="150">
        <v>90</v>
      </c>
      <c r="G30" s="46">
        <v>0</v>
      </c>
      <c r="H30" s="147">
        <v>62</v>
      </c>
      <c r="I30" s="151">
        <v>11.25</v>
      </c>
      <c r="J30" s="147">
        <v>29</v>
      </c>
      <c r="K30" s="46">
        <v>0</v>
      </c>
      <c r="L30" s="147">
        <v>9</v>
      </c>
      <c r="M30" s="149">
        <v>3.625</v>
      </c>
    </row>
    <row r="31" spans="1:13">
      <c r="A31" s="46" t="s">
        <v>164</v>
      </c>
      <c r="B31" s="46" t="s">
        <v>1593</v>
      </c>
      <c r="C31" s="147">
        <v>4</v>
      </c>
      <c r="D31" s="148">
        <v>316353.66301389999</v>
      </c>
      <c r="E31" s="149">
        <v>79088.415753474997</v>
      </c>
      <c r="F31" s="150">
        <v>571</v>
      </c>
      <c r="G31" s="46">
        <v>0</v>
      </c>
      <c r="H31" s="147">
        <v>540</v>
      </c>
      <c r="I31" s="151">
        <v>142.75</v>
      </c>
      <c r="J31" s="147">
        <v>29</v>
      </c>
      <c r="K31" s="46">
        <v>0</v>
      </c>
      <c r="L31" s="147">
        <v>16</v>
      </c>
      <c r="M31" s="149">
        <v>7.25</v>
      </c>
    </row>
    <row r="32" spans="1:13">
      <c r="A32" s="46" t="s">
        <v>164</v>
      </c>
      <c r="B32" s="46" t="s">
        <v>1596</v>
      </c>
      <c r="C32" s="147">
        <v>1</v>
      </c>
      <c r="D32" s="148">
        <v>394.70130469999998</v>
      </c>
      <c r="E32" s="149">
        <v>394.70130469999998</v>
      </c>
      <c r="F32" s="150">
        <v>2</v>
      </c>
      <c r="G32" s="46">
        <v>2</v>
      </c>
      <c r="H32" s="147">
        <v>2</v>
      </c>
      <c r="I32" s="151">
        <v>2</v>
      </c>
      <c r="J32" s="147">
        <v>0</v>
      </c>
      <c r="K32" s="46">
        <v>0</v>
      </c>
      <c r="L32" s="147">
        <v>0</v>
      </c>
      <c r="M32" s="149">
        <v>0</v>
      </c>
    </row>
    <row r="33" spans="1:13">
      <c r="A33" s="46"/>
      <c r="B33" s="46"/>
      <c r="C33" s="152" t="s">
        <v>1602</v>
      </c>
      <c r="D33" s="153">
        <f>SUM(D18:D32)</f>
        <v>255033722.33704478</v>
      </c>
      <c r="E33" s="152" t="s">
        <v>1602</v>
      </c>
      <c r="F33" s="153">
        <f>SUM(F18:F32)</f>
        <v>1157887</v>
      </c>
      <c r="G33" s="46"/>
      <c r="H33" s="46"/>
      <c r="I33" s="46"/>
      <c r="J33" s="46"/>
      <c r="K33" s="46"/>
      <c r="L33" s="46"/>
      <c r="M33" s="4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workbookViewId="0">
      <selection activeCell="A17" sqref="A17:XFD42"/>
    </sheetView>
  </sheetViews>
  <sheetFormatPr defaultRowHeight="14.5"/>
  <cols>
    <col min="2" max="2" width="21.81640625" customWidth="1"/>
  </cols>
  <sheetData>
    <row r="1" spans="1:8" ht="15.5">
      <c r="A1" s="154" t="s">
        <v>2</v>
      </c>
      <c r="B1" s="154" t="s">
        <v>1605</v>
      </c>
      <c r="C1" s="154" t="s">
        <v>1606</v>
      </c>
      <c r="D1" s="154" t="s">
        <v>1607</v>
      </c>
    </row>
    <row r="2" spans="1:8">
      <c r="A2" s="155" t="s">
        <v>1608</v>
      </c>
      <c r="B2" s="156" t="s">
        <v>1609</v>
      </c>
      <c r="C2" s="156">
        <v>8575578</v>
      </c>
      <c r="D2" s="157">
        <f t="shared" ref="D2:D15" si="0">C2/$C$15</f>
        <v>0.26295092430755662</v>
      </c>
      <c r="G2" s="159" t="s">
        <v>1610</v>
      </c>
      <c r="H2">
        <f>INDEX($C$2:$C$14,MATCH(G2,$B$2:$B$14,0),1)</f>
        <v>8234302</v>
      </c>
    </row>
    <row r="3" spans="1:8">
      <c r="A3" s="155" t="s">
        <v>1608</v>
      </c>
      <c r="B3" s="156" t="s">
        <v>1610</v>
      </c>
      <c r="C3" s="156">
        <v>8234302</v>
      </c>
      <c r="D3" s="157">
        <f t="shared" si="0"/>
        <v>0.25248645886347976</v>
      </c>
      <c r="G3" s="159" t="s">
        <v>1609</v>
      </c>
      <c r="H3" s="46">
        <f t="shared" ref="H3:H14" si="1">INDEX($C$2:$C$14,MATCH(G3,$B$2:$B$14,0),1)</f>
        <v>8575578</v>
      </c>
    </row>
    <row r="4" spans="1:8">
      <c r="A4" s="155" t="s">
        <v>1608</v>
      </c>
      <c r="B4" s="156" t="s">
        <v>1611</v>
      </c>
      <c r="C4" s="156">
        <v>4909385</v>
      </c>
      <c r="D4" s="157">
        <f t="shared" si="0"/>
        <v>0.15053531360004582</v>
      </c>
      <c r="G4" s="159" t="s">
        <v>1628</v>
      </c>
      <c r="H4" s="46">
        <f t="shared" si="1"/>
        <v>2136553</v>
      </c>
    </row>
    <row r="5" spans="1:8">
      <c r="A5" s="155" t="s">
        <v>1608</v>
      </c>
      <c r="B5" s="156" t="s">
        <v>1612</v>
      </c>
      <c r="C5" s="156">
        <v>2214736</v>
      </c>
      <c r="D5" s="157">
        <f t="shared" si="0"/>
        <v>6.7909927272216591E-2</v>
      </c>
      <c r="G5" s="159" t="s">
        <v>1614</v>
      </c>
      <c r="H5" s="46">
        <f t="shared" si="1"/>
        <v>1423130</v>
      </c>
    </row>
    <row r="6" spans="1:8" ht="20">
      <c r="A6" s="155" t="s">
        <v>1608</v>
      </c>
      <c r="B6" s="156" t="s">
        <v>1628</v>
      </c>
      <c r="C6" s="156">
        <v>2136553</v>
      </c>
      <c r="D6" s="157">
        <f t="shared" si="0"/>
        <v>6.5512620395043103E-2</v>
      </c>
      <c r="G6" s="159" t="s">
        <v>1611</v>
      </c>
      <c r="H6" s="46">
        <f t="shared" si="1"/>
        <v>4909385</v>
      </c>
    </row>
    <row r="7" spans="1:8">
      <c r="A7" s="155" t="s">
        <v>1608</v>
      </c>
      <c r="B7" s="156" t="s">
        <v>1613</v>
      </c>
      <c r="C7" s="156">
        <v>1569872</v>
      </c>
      <c r="D7" s="157">
        <f t="shared" si="0"/>
        <v>4.8136614633387101E-2</v>
      </c>
      <c r="G7" s="159" t="s">
        <v>1612</v>
      </c>
      <c r="H7" s="46">
        <f t="shared" si="1"/>
        <v>2214736</v>
      </c>
    </row>
    <row r="8" spans="1:8">
      <c r="A8" s="155" t="s">
        <v>1608</v>
      </c>
      <c r="B8" s="156" t="s">
        <v>1614</v>
      </c>
      <c r="C8" s="156">
        <v>1423130</v>
      </c>
      <c r="D8" s="157">
        <f t="shared" si="0"/>
        <v>4.3637099319697517E-2</v>
      </c>
      <c r="G8" s="159" t="s">
        <v>1615</v>
      </c>
      <c r="H8" s="46">
        <f t="shared" si="1"/>
        <v>911331</v>
      </c>
    </row>
    <row r="9" spans="1:8">
      <c r="A9" s="155" t="s">
        <v>1608</v>
      </c>
      <c r="B9" s="156" t="s">
        <v>1615</v>
      </c>
      <c r="C9" s="156">
        <v>911331</v>
      </c>
      <c r="D9" s="157">
        <f t="shared" si="0"/>
        <v>2.7943927371441302E-2</v>
      </c>
      <c r="G9" s="159" t="s">
        <v>1616</v>
      </c>
      <c r="H9" s="46">
        <f t="shared" si="1"/>
        <v>700865</v>
      </c>
    </row>
    <row r="10" spans="1:8" ht="20">
      <c r="A10" s="155" t="s">
        <v>1608</v>
      </c>
      <c r="B10" s="156" t="s">
        <v>1616</v>
      </c>
      <c r="C10" s="156">
        <v>700865</v>
      </c>
      <c r="D10" s="157">
        <f t="shared" si="0"/>
        <v>2.1490458085136145E-2</v>
      </c>
      <c r="G10" s="159" t="s">
        <v>1619</v>
      </c>
      <c r="H10" s="46">
        <f t="shared" si="1"/>
        <v>367558</v>
      </c>
    </row>
    <row r="11" spans="1:8">
      <c r="A11" s="155" t="s">
        <v>1608</v>
      </c>
      <c r="B11" s="156" t="s">
        <v>1617</v>
      </c>
      <c r="C11" s="156">
        <v>582927</v>
      </c>
      <c r="D11" s="157">
        <f t="shared" si="0"/>
        <v>1.7874153025467326E-2</v>
      </c>
      <c r="G11" s="159" t="s">
        <v>1613</v>
      </c>
      <c r="H11" s="46">
        <f t="shared" si="1"/>
        <v>1569872</v>
      </c>
    </row>
    <row r="12" spans="1:8">
      <c r="A12" s="155" t="s">
        <v>1608</v>
      </c>
      <c r="B12" s="156" t="s">
        <v>1629</v>
      </c>
      <c r="C12" s="156">
        <v>509504</v>
      </c>
      <c r="D12" s="157">
        <f t="shared" si="0"/>
        <v>1.562280090489496E-2</v>
      </c>
      <c r="G12" s="159" t="s">
        <v>1617</v>
      </c>
      <c r="H12" s="46">
        <f t="shared" si="1"/>
        <v>582927</v>
      </c>
    </row>
    <row r="13" spans="1:8">
      <c r="A13" s="155" t="s">
        <v>1608</v>
      </c>
      <c r="B13" s="156" t="s">
        <v>1618</v>
      </c>
      <c r="C13" s="156">
        <v>477105</v>
      </c>
      <c r="D13" s="157">
        <f t="shared" si="0"/>
        <v>1.4629358014323558E-2</v>
      </c>
      <c r="G13" s="159" t="s">
        <v>1618</v>
      </c>
      <c r="H13" s="46">
        <f t="shared" si="1"/>
        <v>477105</v>
      </c>
    </row>
    <row r="14" spans="1:8">
      <c r="A14" s="155" t="s">
        <v>1608</v>
      </c>
      <c r="B14" s="156" t="s">
        <v>1619</v>
      </c>
      <c r="C14" s="156">
        <v>367558</v>
      </c>
      <c r="D14" s="157">
        <f t="shared" si="0"/>
        <v>1.1270344207310212E-2</v>
      </c>
      <c r="G14" s="159" t="s">
        <v>1629</v>
      </c>
      <c r="H14" s="46">
        <f t="shared" si="1"/>
        <v>509504</v>
      </c>
    </row>
    <row r="15" spans="1:8">
      <c r="A15" s="155" t="s">
        <v>1608</v>
      </c>
      <c r="B15" s="156" t="s">
        <v>1620</v>
      </c>
      <c r="C15" s="156">
        <v>32612846</v>
      </c>
      <c r="D15" s="157">
        <f t="shared" si="0"/>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tabSelected="1" workbookViewId="0">
      <selection activeCell="B5" sqref="B5"/>
    </sheetView>
  </sheetViews>
  <sheetFormatPr defaultRowHeight="14.5"/>
  <cols>
    <col min="1" max="1" width="27.1796875" bestFit="1" customWidth="1"/>
    <col min="2" max="2" width="11.81640625" bestFit="1" customWidth="1"/>
    <col min="3" max="3" width="10.81640625" bestFit="1" customWidth="1"/>
  </cols>
  <sheetData>
    <row r="1" spans="1:3">
      <c r="B1" t="s">
        <v>164</v>
      </c>
      <c r="C1" t="s">
        <v>160</v>
      </c>
    </row>
    <row r="2" spans="1:3">
      <c r="A2" t="s">
        <v>1604</v>
      </c>
      <c r="B2">
        <f>'Riyadh Building Data'!D33</f>
        <v>255033722.33704478</v>
      </c>
      <c r="C2">
        <f>'Riyadh Building Data'!D17</f>
        <v>21376496.183833022</v>
      </c>
    </row>
    <row r="3" spans="1:3">
      <c r="A3" t="s">
        <v>1621</v>
      </c>
      <c r="B3" s="158">
        <f>'Riyadh Population Data'!D3</f>
        <v>0.25248645886347976</v>
      </c>
      <c r="C3" s="158">
        <f>B3</f>
        <v>0.25248645886347976</v>
      </c>
    </row>
    <row r="4" spans="1:3">
      <c r="A4" t="s">
        <v>1622</v>
      </c>
      <c r="B4">
        <f>B2/B3</f>
        <v>1010088713.2127048</v>
      </c>
      <c r="C4" s="46">
        <f>C2/C3</f>
        <v>84663931.206668645</v>
      </c>
    </row>
    <row r="5" spans="1:3">
      <c r="A5" t="s">
        <v>1623</v>
      </c>
      <c r="B5">
        <f>B4*10.7639</f>
        <v>10872493900.150232</v>
      </c>
      <c r="C5" s="46">
        <f>C4*10.7639</f>
        <v>911314089.11546063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
  <sheetViews>
    <sheetView workbookViewId="0">
      <selection activeCell="K15" sqref="K15:K16"/>
    </sheetView>
  </sheetViews>
  <sheetFormatPr defaultRowHeight="14.5"/>
  <cols>
    <col min="1" max="1" width="12.453125" bestFit="1" customWidth="1"/>
  </cols>
  <sheetData>
    <row r="2" spans="1:3">
      <c r="B2" t="s">
        <v>1625</v>
      </c>
      <c r="C2" t="s">
        <v>1626</v>
      </c>
    </row>
    <row r="3" spans="1:3">
      <c r="A3" t="s">
        <v>1624</v>
      </c>
      <c r="B3">
        <v>3519261</v>
      </c>
      <c r="C3" t="s">
        <v>1627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4"/>
  <sheetViews>
    <sheetView workbookViewId="0">
      <selection activeCell="A12" sqref="A12:A24"/>
    </sheetView>
  </sheetViews>
  <sheetFormatPr defaultRowHeight="14.5"/>
  <cols>
    <col min="1" max="1" width="31.90625" style="46" bestFit="1" customWidth="1"/>
    <col min="2" max="9" width="8.7265625" style="46"/>
    <col min="10" max="10" width="10.81640625" style="46" bestFit="1" customWidth="1"/>
    <col min="11" max="16384" width="8.7265625" style="46"/>
  </cols>
  <sheetData>
    <row r="1" spans="1:43">
      <c r="A1" s="46" t="s">
        <v>1229</v>
      </c>
      <c r="B1" s="46" t="s">
        <v>1630</v>
      </c>
      <c r="C1" s="46" t="s">
        <v>1636</v>
      </c>
      <c r="D1" s="46">
        <v>1990</v>
      </c>
      <c r="E1" s="46">
        <v>2005</v>
      </c>
      <c r="F1" s="46">
        <v>2010</v>
      </c>
      <c r="G1" s="46">
        <v>2015</v>
      </c>
      <c r="H1" s="46">
        <v>2020</v>
      </c>
      <c r="I1" s="46">
        <v>2025</v>
      </c>
      <c r="J1" s="46">
        <v>2030</v>
      </c>
      <c r="K1" s="46">
        <v>2035</v>
      </c>
      <c r="L1" s="46">
        <v>2040</v>
      </c>
      <c r="M1" s="46">
        <v>2045</v>
      </c>
      <c r="N1" s="46">
        <v>2050</v>
      </c>
    </row>
    <row r="2" spans="1:43">
      <c r="A2" s="46" t="s">
        <v>1631</v>
      </c>
      <c r="B2" s="46" t="s">
        <v>1632</v>
      </c>
      <c r="C2" s="46" t="s">
        <v>1637</v>
      </c>
      <c r="D2" s="46">
        <v>1.2629999999999999</v>
      </c>
      <c r="E2" s="46">
        <v>1.901</v>
      </c>
      <c r="F2" s="46">
        <v>2.1549999999999998</v>
      </c>
      <c r="G2" s="46">
        <v>2.4577100000000001</v>
      </c>
      <c r="H2" s="46">
        <v>2.7798400000000001</v>
      </c>
      <c r="I2" s="46">
        <v>3.1412599999999999</v>
      </c>
      <c r="J2" s="46">
        <v>3.5128499999999998</v>
      </c>
      <c r="K2" s="46">
        <v>3.8785400000000001</v>
      </c>
      <c r="L2" s="46">
        <v>4.2435600000000004</v>
      </c>
      <c r="M2" s="46">
        <v>4.5930099999999996</v>
      </c>
      <c r="N2" s="46">
        <v>4.9198500000000003</v>
      </c>
      <c r="O2" s="46" t="s">
        <v>1638</v>
      </c>
    </row>
    <row r="3" spans="1:43">
      <c r="A3" s="46" t="s">
        <v>1631</v>
      </c>
      <c r="B3" s="46" t="s">
        <v>1632</v>
      </c>
      <c r="C3" s="46" t="s">
        <v>1639</v>
      </c>
      <c r="D3" s="46">
        <v>2.4359999999999999</v>
      </c>
      <c r="E3" s="46">
        <v>3.8029999999999999</v>
      </c>
      <c r="F3" s="46">
        <v>4.3099999999999996</v>
      </c>
      <c r="G3" s="46">
        <v>4.9300199999999998</v>
      </c>
      <c r="H3" s="46">
        <v>5.6014900000000001</v>
      </c>
      <c r="I3" s="46">
        <v>6.3672000000000004</v>
      </c>
      <c r="J3" s="46">
        <v>7.1609100000000003</v>
      </c>
      <c r="K3" s="46">
        <v>7.9439799999999998</v>
      </c>
      <c r="L3" s="46">
        <v>8.7290299999999998</v>
      </c>
      <c r="M3" s="46">
        <v>9.48353</v>
      </c>
      <c r="N3" s="46">
        <v>10.1922</v>
      </c>
      <c r="O3" s="46" t="s">
        <v>1638</v>
      </c>
    </row>
    <row r="6" spans="1:43">
      <c r="A6" s="46" t="s">
        <v>1630</v>
      </c>
      <c r="B6" s="46" t="s">
        <v>1633</v>
      </c>
      <c r="C6" s="46">
        <v>2010</v>
      </c>
      <c r="D6" s="46">
        <v>2011</v>
      </c>
      <c r="E6" s="46">
        <v>2012</v>
      </c>
      <c r="F6" s="46">
        <v>2013</v>
      </c>
      <c r="G6" s="46">
        <v>2014</v>
      </c>
      <c r="H6" s="46">
        <v>2015</v>
      </c>
      <c r="I6" s="46">
        <v>2016</v>
      </c>
      <c r="J6" s="46">
        <v>2017</v>
      </c>
      <c r="K6" s="46">
        <v>2018</v>
      </c>
      <c r="L6" s="46">
        <v>2019</v>
      </c>
      <c r="M6" s="46">
        <v>2020</v>
      </c>
      <c r="N6" s="46">
        <v>2021</v>
      </c>
      <c r="O6" s="46">
        <v>2022</v>
      </c>
      <c r="P6" s="46">
        <v>2023</v>
      </c>
      <c r="Q6" s="46">
        <v>2024</v>
      </c>
      <c r="R6" s="46">
        <v>2025</v>
      </c>
      <c r="S6" s="46">
        <v>2026</v>
      </c>
      <c r="T6" s="46">
        <v>2027</v>
      </c>
      <c r="U6" s="46">
        <v>2028</v>
      </c>
      <c r="V6" s="46">
        <v>2029</v>
      </c>
      <c r="W6" s="46">
        <v>2030</v>
      </c>
      <c r="X6" s="46">
        <v>2031</v>
      </c>
      <c r="Y6" s="46">
        <v>2032</v>
      </c>
      <c r="Z6" s="46">
        <v>2033</v>
      </c>
      <c r="AA6" s="46">
        <v>2034</v>
      </c>
      <c r="AB6" s="46">
        <v>2035</v>
      </c>
      <c r="AC6" s="46">
        <v>2036</v>
      </c>
      <c r="AD6" s="46">
        <v>2037</v>
      </c>
      <c r="AE6" s="46">
        <v>2038</v>
      </c>
      <c r="AF6" s="46">
        <v>2039</v>
      </c>
      <c r="AG6" s="46">
        <v>2040</v>
      </c>
      <c r="AH6" s="46">
        <v>2041</v>
      </c>
      <c r="AI6" s="46">
        <v>2042</v>
      </c>
      <c r="AJ6" s="46">
        <v>2043</v>
      </c>
      <c r="AK6" s="46">
        <v>2044</v>
      </c>
      <c r="AL6" s="46">
        <v>2045</v>
      </c>
      <c r="AM6" s="46">
        <v>2046</v>
      </c>
      <c r="AN6" s="46">
        <v>2047</v>
      </c>
      <c r="AO6" s="46">
        <v>2048</v>
      </c>
      <c r="AP6" s="46">
        <v>2049</v>
      </c>
      <c r="AQ6" s="46">
        <v>2050</v>
      </c>
    </row>
    <row r="7" spans="1:43">
      <c r="A7" s="46" t="s">
        <v>1632</v>
      </c>
      <c r="B7" s="46" t="s">
        <v>1637</v>
      </c>
      <c r="C7" s="46">
        <f t="shared" ref="C7:F7" si="0">TREND($F2:$G2,$F$1:$G$1,C$6)</f>
        <v>2.1550000000000011</v>
      </c>
      <c r="D7" s="46">
        <f t="shared" si="0"/>
        <v>2.2155419999999992</v>
      </c>
      <c r="E7" s="46">
        <f t="shared" si="0"/>
        <v>2.2760839999999973</v>
      </c>
      <c r="F7" s="46">
        <f t="shared" si="0"/>
        <v>2.3366259999999954</v>
      </c>
      <c r="G7" s="46">
        <f>TREND($F2:$G2,$F$1:$G$1,G$6)</f>
        <v>2.3971679999999935</v>
      </c>
      <c r="H7" s="46">
        <f t="shared" ref="H7:M8" si="1">TREND($G2:$H2,$G$1:$H$1,H$6)</f>
        <v>2.4577099999999916</v>
      </c>
      <c r="I7" s="46">
        <f t="shared" si="1"/>
        <v>2.5221359999999891</v>
      </c>
      <c r="J7" s="46">
        <f t="shared" si="1"/>
        <v>2.5865619999999865</v>
      </c>
      <c r="K7" s="46">
        <f t="shared" si="1"/>
        <v>2.6509879999999839</v>
      </c>
      <c r="L7" s="46">
        <f t="shared" si="1"/>
        <v>2.7154139999999813</v>
      </c>
      <c r="M7" s="46">
        <f t="shared" si="1"/>
        <v>2.7798399999999788</v>
      </c>
      <c r="N7" s="46">
        <f t="shared" ref="N7:R8" si="2">TREND($H2:$I2,$H$1:$I$1,N$6)</f>
        <v>2.8521240000000034</v>
      </c>
      <c r="O7" s="46">
        <f t="shared" si="2"/>
        <v>2.9244080000000281</v>
      </c>
      <c r="P7" s="46">
        <f t="shared" si="2"/>
        <v>2.9966920000000243</v>
      </c>
      <c r="Q7" s="46">
        <f t="shared" si="2"/>
        <v>3.0689760000000206</v>
      </c>
      <c r="R7" s="46">
        <f t="shared" si="2"/>
        <v>3.1412600000000168</v>
      </c>
      <c r="S7" s="46">
        <f t="shared" ref="S7:W8" si="3">TREND($I2:$J2,$I$1:$J$1,S$6)</f>
        <v>3.2155779999999936</v>
      </c>
      <c r="T7" s="46">
        <f t="shared" si="3"/>
        <v>3.2898959999999988</v>
      </c>
      <c r="U7" s="46">
        <f t="shared" si="3"/>
        <v>3.364214000000004</v>
      </c>
      <c r="V7" s="46">
        <f t="shared" si="3"/>
        <v>3.4385320000000092</v>
      </c>
      <c r="W7" s="46">
        <f t="shared" si="3"/>
        <v>3.512849999999986</v>
      </c>
      <c r="X7" s="46">
        <f t="shared" ref="X7:AB8" si="4">TREND($J2:$K2,$J$1:$K$1,X$6)</f>
        <v>3.5859879999999862</v>
      </c>
      <c r="Y7" s="46">
        <f t="shared" si="4"/>
        <v>3.6591259999999863</v>
      </c>
      <c r="Z7" s="46">
        <f t="shared" si="4"/>
        <v>3.7322639999999865</v>
      </c>
      <c r="AA7" s="46">
        <f t="shared" si="4"/>
        <v>3.8054019999999866</v>
      </c>
      <c r="AB7" s="46">
        <f t="shared" si="4"/>
        <v>3.8785399999999868</v>
      </c>
      <c r="AC7" s="46">
        <f t="shared" ref="AC7:AG8" si="5">TREND($K2:$L2,$K$1:$L$1,AC$6)</f>
        <v>3.9515439999999842</v>
      </c>
      <c r="AD7" s="46">
        <f t="shared" si="5"/>
        <v>4.0245479999999816</v>
      </c>
      <c r="AE7" s="46">
        <f t="shared" si="5"/>
        <v>4.097551999999979</v>
      </c>
      <c r="AF7" s="46">
        <f t="shared" si="5"/>
        <v>4.1705559999999764</v>
      </c>
      <c r="AG7" s="46">
        <f t="shared" si="5"/>
        <v>4.2435599999999738</v>
      </c>
      <c r="AH7" s="46">
        <f t="shared" ref="AH7:AL8" si="6">TREND($L2:$M2,$L$1:$M$1,AH$6)</f>
        <v>4.3134500000000173</v>
      </c>
      <c r="AI7" s="46">
        <f t="shared" si="6"/>
        <v>4.383340000000004</v>
      </c>
      <c r="AJ7" s="46">
        <f t="shared" si="6"/>
        <v>4.4532300000000191</v>
      </c>
      <c r="AK7" s="46">
        <f t="shared" si="6"/>
        <v>4.5231200000000058</v>
      </c>
      <c r="AL7" s="46">
        <f t="shared" si="6"/>
        <v>4.5930100000000209</v>
      </c>
      <c r="AM7" s="46">
        <f t="shared" ref="AM7:AQ8" si="7">TREND($M2:$N2,$M$1:$N$1,AM$6)</f>
        <v>4.6583779999999706</v>
      </c>
      <c r="AN7" s="46">
        <f t="shared" si="7"/>
        <v>4.7237459999999771</v>
      </c>
      <c r="AO7" s="46">
        <f t="shared" si="7"/>
        <v>4.7891139999999837</v>
      </c>
      <c r="AP7" s="46">
        <f t="shared" si="7"/>
        <v>4.8544819999999902</v>
      </c>
      <c r="AQ7" s="46">
        <f t="shared" si="7"/>
        <v>4.9198499999999967</v>
      </c>
    </row>
    <row r="8" spans="1:43">
      <c r="A8" s="46" t="s">
        <v>1632</v>
      </c>
      <c r="B8" s="46" t="s">
        <v>1639</v>
      </c>
      <c r="C8" s="46">
        <f t="shared" ref="C8:F8" si="8">TREND($F3:$G3,$F$1:$G$1,C$6)</f>
        <v>4.3100000000000023</v>
      </c>
      <c r="D8" s="46">
        <f t="shared" si="8"/>
        <v>4.4340040000000158</v>
      </c>
      <c r="E8" s="46">
        <f t="shared" si="8"/>
        <v>4.5580080000000009</v>
      </c>
      <c r="F8" s="46">
        <f t="shared" si="8"/>
        <v>4.6820120000000145</v>
      </c>
      <c r="G8" s="46">
        <f>TREND($F3:$G3,$F$1:$G$1,G$6)</f>
        <v>4.8060159999999996</v>
      </c>
      <c r="H8" s="46">
        <f t="shared" si="1"/>
        <v>4.9300200000000132</v>
      </c>
      <c r="I8" s="46">
        <f t="shared" si="1"/>
        <v>5.0643139999999676</v>
      </c>
      <c r="J8" s="46">
        <f t="shared" si="1"/>
        <v>5.1986079999999788</v>
      </c>
      <c r="K8" s="46">
        <f t="shared" si="1"/>
        <v>5.33290199999999</v>
      </c>
      <c r="L8" s="46">
        <f t="shared" si="1"/>
        <v>5.4671960000000013</v>
      </c>
      <c r="M8" s="46">
        <f t="shared" si="1"/>
        <v>5.6014900000000125</v>
      </c>
      <c r="N8" s="46">
        <f t="shared" si="2"/>
        <v>5.7546320000000151</v>
      </c>
      <c r="O8" s="46">
        <f t="shared" si="2"/>
        <v>5.9077740000000176</v>
      </c>
      <c r="P8" s="46">
        <f t="shared" si="2"/>
        <v>6.0609160000000202</v>
      </c>
      <c r="Q8" s="46">
        <f t="shared" si="2"/>
        <v>6.2140580000000227</v>
      </c>
      <c r="R8" s="46">
        <f t="shared" si="2"/>
        <v>6.3672000000000253</v>
      </c>
      <c r="S8" s="46">
        <f t="shared" si="3"/>
        <v>6.5259419999999864</v>
      </c>
      <c r="T8" s="46">
        <f t="shared" si="3"/>
        <v>6.6846840000000043</v>
      </c>
      <c r="U8" s="46">
        <f t="shared" si="3"/>
        <v>6.8434259999999654</v>
      </c>
      <c r="V8" s="46">
        <f t="shared" si="3"/>
        <v>7.0021679999999833</v>
      </c>
      <c r="W8" s="46">
        <f t="shared" si="3"/>
        <v>7.1609100000000012</v>
      </c>
      <c r="X8" s="46">
        <f t="shared" si="4"/>
        <v>7.3175239999999917</v>
      </c>
      <c r="Y8" s="46">
        <f t="shared" si="4"/>
        <v>7.4741379999999822</v>
      </c>
      <c r="Z8" s="46">
        <f t="shared" si="4"/>
        <v>7.6307520000000295</v>
      </c>
      <c r="AA8" s="46">
        <f t="shared" si="4"/>
        <v>7.78736600000002</v>
      </c>
      <c r="AB8" s="46">
        <f t="shared" si="4"/>
        <v>7.9439800000000105</v>
      </c>
      <c r="AC8" s="46">
        <f t="shared" si="5"/>
        <v>8.1009899999999675</v>
      </c>
      <c r="AD8" s="46">
        <f t="shared" si="5"/>
        <v>8.2579999999999814</v>
      </c>
      <c r="AE8" s="46">
        <f t="shared" si="5"/>
        <v>8.4150099999999384</v>
      </c>
      <c r="AF8" s="46">
        <f t="shared" si="5"/>
        <v>8.5720199999999522</v>
      </c>
      <c r="AG8" s="46">
        <f t="shared" si="5"/>
        <v>8.7290299999999661</v>
      </c>
      <c r="AH8" s="46">
        <f t="shared" si="6"/>
        <v>8.8799300000000017</v>
      </c>
      <c r="AI8" s="46">
        <f t="shared" si="6"/>
        <v>9.0308300000000372</v>
      </c>
      <c r="AJ8" s="46">
        <f t="shared" si="6"/>
        <v>9.1817300000000159</v>
      </c>
      <c r="AK8" s="46">
        <f t="shared" si="6"/>
        <v>9.3326300000000515</v>
      </c>
      <c r="AL8" s="46">
        <f t="shared" si="6"/>
        <v>9.4835300000000302</v>
      </c>
      <c r="AM8" s="46">
        <f t="shared" si="7"/>
        <v>9.6252640000000156</v>
      </c>
      <c r="AN8" s="46">
        <f t="shared" si="7"/>
        <v>9.7669980000000578</v>
      </c>
      <c r="AO8" s="46">
        <f t="shared" si="7"/>
        <v>9.9087320000000432</v>
      </c>
      <c r="AP8" s="46">
        <f t="shared" si="7"/>
        <v>10.050466000000029</v>
      </c>
      <c r="AQ8" s="46">
        <f t="shared" si="7"/>
        <v>10.192200000000071</v>
      </c>
    </row>
    <row r="11" spans="1:43" s="41" customFormat="1">
      <c r="A11" s="41" t="s">
        <v>1649</v>
      </c>
    </row>
    <row r="12" spans="1:43">
      <c r="A12" s="159" t="s">
        <v>1610</v>
      </c>
      <c r="B12" s="46" t="s">
        <v>1650</v>
      </c>
    </row>
    <row r="13" spans="1:43">
      <c r="A13" s="159" t="s">
        <v>1609</v>
      </c>
      <c r="B13" s="46" t="s">
        <v>1650</v>
      </c>
    </row>
    <row r="14" spans="1:43">
      <c r="A14" s="159" t="s">
        <v>1628</v>
      </c>
      <c r="B14" s="46" t="s">
        <v>1650</v>
      </c>
    </row>
    <row r="15" spans="1:43">
      <c r="A15" s="159" t="s">
        <v>1614</v>
      </c>
      <c r="B15" s="46" t="s">
        <v>1651</v>
      </c>
    </row>
    <row r="16" spans="1:43">
      <c r="A16" s="159" t="s">
        <v>1611</v>
      </c>
      <c r="B16" s="46" t="s">
        <v>1650</v>
      </c>
    </row>
    <row r="17" spans="1:2">
      <c r="A17" s="159" t="s">
        <v>1612</v>
      </c>
      <c r="B17" s="46" t="s">
        <v>1651</v>
      </c>
    </row>
    <row r="18" spans="1:2">
      <c r="A18" s="159" t="s">
        <v>1615</v>
      </c>
      <c r="B18" s="46" t="s">
        <v>1651</v>
      </c>
    </row>
    <row r="19" spans="1:2">
      <c r="A19" s="159" t="s">
        <v>1616</v>
      </c>
      <c r="B19" s="46" t="s">
        <v>1651</v>
      </c>
    </row>
    <row r="20" spans="1:2">
      <c r="A20" s="159" t="s">
        <v>1619</v>
      </c>
      <c r="B20" s="46" t="s">
        <v>1651</v>
      </c>
    </row>
    <row r="21" spans="1:2">
      <c r="A21" s="159" t="s">
        <v>1613</v>
      </c>
      <c r="B21" s="46" t="s">
        <v>1651</v>
      </c>
    </row>
    <row r="22" spans="1:2">
      <c r="A22" s="159" t="s">
        <v>1617</v>
      </c>
      <c r="B22" s="46" t="s">
        <v>1651</v>
      </c>
    </row>
    <row r="23" spans="1:2">
      <c r="A23" s="159" t="s">
        <v>1618</v>
      </c>
      <c r="B23" s="46" t="s">
        <v>1651</v>
      </c>
    </row>
    <row r="24" spans="1:2">
      <c r="A24" s="159" t="s">
        <v>1629</v>
      </c>
      <c r="B24" s="46" t="s">
        <v>1651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1"/>
  <sheetViews>
    <sheetView topLeftCell="A58" workbookViewId="0">
      <selection sqref="A1:AK91"/>
    </sheetView>
  </sheetViews>
  <sheetFormatPr defaultRowHeight="14.5"/>
  <sheetData>
    <row r="1" spans="1:37">
      <c r="A1" s="46" t="s">
        <v>1633</v>
      </c>
      <c r="B1" s="46" t="s">
        <v>1640</v>
      </c>
      <c r="C1" s="46" t="s">
        <v>1433</v>
      </c>
      <c r="D1" s="46">
        <v>2017</v>
      </c>
      <c r="E1" s="46">
        <v>2018</v>
      </c>
      <c r="F1" s="46">
        <v>2019</v>
      </c>
      <c r="G1" s="46">
        <v>2020</v>
      </c>
      <c r="H1" s="46">
        <v>2021</v>
      </c>
      <c r="I1" s="46">
        <v>2022</v>
      </c>
      <c r="J1" s="46">
        <v>2023</v>
      </c>
      <c r="K1" s="46">
        <v>2024</v>
      </c>
      <c r="L1" s="46">
        <v>2025</v>
      </c>
      <c r="M1" s="46">
        <v>2026</v>
      </c>
      <c r="N1" s="46">
        <v>2027</v>
      </c>
      <c r="O1" s="46">
        <v>2028</v>
      </c>
      <c r="P1" s="46">
        <v>2029</v>
      </c>
      <c r="Q1" s="46">
        <v>2030</v>
      </c>
      <c r="R1" s="46">
        <v>2031</v>
      </c>
      <c r="S1" s="46">
        <v>2032</v>
      </c>
      <c r="T1" s="46">
        <v>2033</v>
      </c>
      <c r="U1" s="46">
        <v>2034</v>
      </c>
      <c r="V1" s="46">
        <v>2035</v>
      </c>
      <c r="W1" s="46">
        <v>2036</v>
      </c>
      <c r="X1" s="46">
        <v>2037</v>
      </c>
      <c r="Y1" s="46">
        <v>2038</v>
      </c>
      <c r="Z1" s="46">
        <v>2039</v>
      </c>
      <c r="AA1" s="46">
        <v>2040</v>
      </c>
      <c r="AB1" s="46">
        <v>2041</v>
      </c>
      <c r="AC1" s="46">
        <v>2042</v>
      </c>
      <c r="AD1" s="46">
        <v>2043</v>
      </c>
      <c r="AE1" s="46">
        <v>2044</v>
      </c>
      <c r="AF1" s="46">
        <v>2045</v>
      </c>
      <c r="AG1" s="46">
        <v>2046</v>
      </c>
      <c r="AH1" s="46">
        <v>2047</v>
      </c>
      <c r="AI1" s="46">
        <v>2048</v>
      </c>
      <c r="AJ1" s="46">
        <v>2049</v>
      </c>
      <c r="AK1" s="46">
        <v>2050</v>
      </c>
    </row>
    <row r="2" spans="1:37">
      <c r="A2" s="46" t="s">
        <v>1641</v>
      </c>
      <c r="B2" s="46" t="s">
        <v>1642</v>
      </c>
      <c r="C2" s="46" t="s">
        <v>1029</v>
      </c>
      <c r="D2" s="46">
        <v>3478947422243.8706</v>
      </c>
      <c r="E2" s="46">
        <v>3608542461959.2271</v>
      </c>
      <c r="F2" s="46">
        <v>3738137501674.5342</v>
      </c>
      <c r="G2" s="46">
        <v>3867732541389.8901</v>
      </c>
      <c r="H2" s="46">
        <v>4067800632811.3042</v>
      </c>
      <c r="I2" s="46">
        <v>4267868724232.7188</v>
      </c>
      <c r="J2" s="46">
        <v>4467936815654.1338</v>
      </c>
      <c r="K2" s="46">
        <v>4668004907075.5488</v>
      </c>
      <c r="L2" s="46">
        <v>4868072998497.0127</v>
      </c>
      <c r="M2" s="46">
        <v>5078614542594.624</v>
      </c>
      <c r="N2" s="46">
        <v>5289156086692.2832</v>
      </c>
      <c r="O2" s="46">
        <v>5499697630789.9434</v>
      </c>
      <c r="P2" s="46">
        <v>5710239174887.6035</v>
      </c>
      <c r="Q2" s="46">
        <v>5920780718985.2637</v>
      </c>
      <c r="R2" s="46">
        <v>6102196809410.9219</v>
      </c>
      <c r="S2" s="46">
        <v>6283612899836.5791</v>
      </c>
      <c r="T2" s="46">
        <v>6465028990262.2363</v>
      </c>
      <c r="U2" s="46">
        <v>6646445080687.8447</v>
      </c>
      <c r="V2" s="46">
        <v>6827861171113.502</v>
      </c>
      <c r="W2" s="46">
        <v>7032243696473.6719</v>
      </c>
      <c r="X2" s="46">
        <v>7236626221833.8418</v>
      </c>
      <c r="Y2" s="46">
        <v>7441008747193.9629</v>
      </c>
      <c r="Z2" s="46">
        <v>7645391272554.1328</v>
      </c>
      <c r="AA2" s="46">
        <v>7849773797914.2539</v>
      </c>
      <c r="AB2" s="46">
        <v>8058309216843.5234</v>
      </c>
      <c r="AC2" s="46">
        <v>8266844635772.792</v>
      </c>
      <c r="AD2" s="46">
        <v>8475380054702.0615</v>
      </c>
      <c r="AE2" s="46">
        <v>8683915473631.3799</v>
      </c>
      <c r="AF2" s="46">
        <v>8892450892560.6484</v>
      </c>
      <c r="AG2" s="46">
        <v>9095783336777.957</v>
      </c>
      <c r="AH2" s="46">
        <v>9299115780995.3164</v>
      </c>
      <c r="AI2" s="46">
        <v>9502448225212.625</v>
      </c>
      <c r="AJ2" s="46">
        <v>9705780669429.9355</v>
      </c>
      <c r="AK2" s="46">
        <v>9909113113647.293</v>
      </c>
    </row>
    <row r="3" spans="1:37">
      <c r="A3" s="46" t="s">
        <v>1641</v>
      </c>
      <c r="B3" s="46" t="s">
        <v>1642</v>
      </c>
      <c r="C3" s="46" t="s">
        <v>1635</v>
      </c>
      <c r="D3" s="46">
        <v>271357898935021.88</v>
      </c>
      <c r="E3" s="46">
        <v>274061157450519.16</v>
      </c>
      <c r="F3" s="46">
        <v>276764415966016.41</v>
      </c>
      <c r="G3" s="46">
        <v>279467674481513.69</v>
      </c>
      <c r="H3" s="46">
        <v>281958666296491.19</v>
      </c>
      <c r="I3" s="46">
        <v>284449658111468.69</v>
      </c>
      <c r="J3" s="46">
        <v>286940649926446.19</v>
      </c>
      <c r="K3" s="46">
        <v>289431641741423.69</v>
      </c>
      <c r="L3" s="46">
        <v>291922633556402.19</v>
      </c>
      <c r="M3" s="46">
        <v>294463896029406.69</v>
      </c>
      <c r="N3" s="46">
        <v>297005158502410.19</v>
      </c>
      <c r="O3" s="46">
        <v>299546420975414.69</v>
      </c>
      <c r="P3" s="46">
        <v>302087683448418.19</v>
      </c>
      <c r="Q3" s="46">
        <v>304628945921421.63</v>
      </c>
      <c r="R3" s="46">
        <v>306959037040812.88</v>
      </c>
      <c r="S3" s="46">
        <v>309289128160203.63</v>
      </c>
      <c r="T3" s="46">
        <v>311619219279594.38</v>
      </c>
      <c r="U3" s="46">
        <v>313949310398985.13</v>
      </c>
      <c r="V3" s="46">
        <v>316279401518376.88</v>
      </c>
      <c r="W3" s="46">
        <v>317997943164897</v>
      </c>
      <c r="X3" s="46">
        <v>319716484811416.63</v>
      </c>
      <c r="Y3" s="46">
        <v>321435026457936.69</v>
      </c>
      <c r="Z3" s="46">
        <v>323153568104456.75</v>
      </c>
      <c r="AA3" s="46">
        <v>324872109750976.81</v>
      </c>
      <c r="AB3" s="46">
        <v>325881385450594.56</v>
      </c>
      <c r="AC3" s="46">
        <v>326890661150212.5</v>
      </c>
      <c r="AD3" s="46">
        <v>327899936849830.5</v>
      </c>
      <c r="AE3" s="46">
        <v>328909212549448.25</v>
      </c>
      <c r="AF3" s="46">
        <v>329918488249066</v>
      </c>
      <c r="AG3" s="46">
        <v>330171340434965.25</v>
      </c>
      <c r="AH3" s="46">
        <v>330424192620864.5</v>
      </c>
      <c r="AI3" s="46">
        <v>330677044806763.69</v>
      </c>
      <c r="AJ3" s="46">
        <v>330929896992662.88</v>
      </c>
      <c r="AK3" s="46">
        <v>331182749178562.06</v>
      </c>
    </row>
    <row r="4" spans="1:37">
      <c r="A4" s="46" t="s">
        <v>1641</v>
      </c>
      <c r="B4" s="46" t="s">
        <v>1642</v>
      </c>
      <c r="C4" s="46" t="s">
        <v>1031</v>
      </c>
      <c r="D4" s="46">
        <v>0</v>
      </c>
      <c r="E4" s="46">
        <v>0</v>
      </c>
      <c r="F4" s="46">
        <v>0</v>
      </c>
      <c r="G4" s="46">
        <v>0</v>
      </c>
      <c r="H4" s="46">
        <v>0</v>
      </c>
      <c r="I4" s="46">
        <v>0</v>
      </c>
      <c r="J4" s="46">
        <v>0</v>
      </c>
      <c r="K4" s="46">
        <v>0</v>
      </c>
      <c r="L4" s="46">
        <v>0</v>
      </c>
      <c r="M4" s="46">
        <v>0</v>
      </c>
      <c r="N4" s="46">
        <v>0</v>
      </c>
      <c r="O4" s="46">
        <v>0</v>
      </c>
      <c r="P4" s="46">
        <v>0</v>
      </c>
      <c r="Q4" s="46">
        <v>0</v>
      </c>
      <c r="R4" s="46">
        <v>0</v>
      </c>
      <c r="S4" s="46">
        <v>0</v>
      </c>
      <c r="T4" s="46">
        <v>0</v>
      </c>
      <c r="U4" s="46">
        <v>0</v>
      </c>
      <c r="V4" s="46">
        <v>0</v>
      </c>
      <c r="W4" s="46">
        <v>0</v>
      </c>
      <c r="X4" s="46">
        <v>0</v>
      </c>
      <c r="Y4" s="46">
        <v>0</v>
      </c>
      <c r="Z4" s="46">
        <v>0</v>
      </c>
      <c r="AA4" s="46">
        <v>0</v>
      </c>
      <c r="AB4" s="46">
        <v>0</v>
      </c>
      <c r="AC4" s="46">
        <v>0</v>
      </c>
      <c r="AD4" s="46">
        <v>0</v>
      </c>
      <c r="AE4" s="46">
        <v>0</v>
      </c>
      <c r="AF4" s="46">
        <v>0</v>
      </c>
      <c r="AG4" s="46">
        <v>0</v>
      </c>
      <c r="AH4" s="46">
        <v>0</v>
      </c>
      <c r="AI4" s="46">
        <v>0</v>
      </c>
      <c r="AJ4" s="46">
        <v>0</v>
      </c>
      <c r="AK4" s="46">
        <v>0</v>
      </c>
    </row>
    <row r="5" spans="1:37">
      <c r="A5" s="46" t="s">
        <v>1641</v>
      </c>
      <c r="B5" s="46" t="s">
        <v>1642</v>
      </c>
      <c r="C5" s="46" t="s">
        <v>1032</v>
      </c>
      <c r="D5" s="46">
        <v>45226316489170.313</v>
      </c>
      <c r="E5" s="46">
        <v>46404268849316.602</v>
      </c>
      <c r="F5" s="46">
        <v>47582221209462.891</v>
      </c>
      <c r="G5" s="46">
        <v>48760173569608.711</v>
      </c>
      <c r="H5" s="46">
        <v>50345625699573.813</v>
      </c>
      <c r="I5" s="46">
        <v>51931077829537.984</v>
      </c>
      <c r="J5" s="46">
        <v>53516529959502.156</v>
      </c>
      <c r="K5" s="46">
        <v>55101982089466.789</v>
      </c>
      <c r="L5" s="46">
        <v>56687434219430.969</v>
      </c>
      <c r="M5" s="46">
        <v>58321023258735.992</v>
      </c>
      <c r="N5" s="46">
        <v>59954612298041.016</v>
      </c>
      <c r="O5" s="46">
        <v>61588201337346.039</v>
      </c>
      <c r="P5" s="46">
        <v>63221790376651.055</v>
      </c>
      <c r="Q5" s="46">
        <v>64855379415956.078</v>
      </c>
      <c r="R5" s="46">
        <v>66327813315116.086</v>
      </c>
      <c r="S5" s="46">
        <v>67800247214277.023</v>
      </c>
      <c r="T5" s="46">
        <v>69272681113437.969</v>
      </c>
      <c r="U5" s="46">
        <v>70745115012598.453</v>
      </c>
      <c r="V5" s="46">
        <v>72217548911759.391</v>
      </c>
      <c r="W5" s="46">
        <v>73594888176191.656</v>
      </c>
      <c r="X5" s="46">
        <v>74972227440623.453</v>
      </c>
      <c r="Y5" s="46">
        <v>76349566705055.25</v>
      </c>
      <c r="Z5" s="46">
        <v>77726905969487.047</v>
      </c>
      <c r="AA5" s="46">
        <v>79104245233918.844</v>
      </c>
      <c r="AB5" s="46">
        <v>80305597844495.563</v>
      </c>
      <c r="AC5" s="46">
        <v>81506950455072.297</v>
      </c>
      <c r="AD5" s="46">
        <v>82708303065649.031</v>
      </c>
      <c r="AE5" s="46">
        <v>83909655676226.219</v>
      </c>
      <c r="AF5" s="46">
        <v>85111008286802.953</v>
      </c>
      <c r="AG5" s="46">
        <v>86090359865298.922</v>
      </c>
      <c r="AH5" s="46">
        <v>87069711443794.188</v>
      </c>
      <c r="AI5" s="46">
        <v>88049063022289.688</v>
      </c>
      <c r="AJ5" s="46">
        <v>89028414600785.188</v>
      </c>
      <c r="AK5" s="46">
        <v>90007766179280.453</v>
      </c>
    </row>
    <row r="6" spans="1:37">
      <c r="A6" s="46" t="s">
        <v>1641</v>
      </c>
      <c r="B6" s="46" t="s">
        <v>1642</v>
      </c>
      <c r="C6" s="46" t="s">
        <v>1033</v>
      </c>
      <c r="D6" s="46">
        <v>27831579377950.965</v>
      </c>
      <c r="E6" s="46">
        <v>28556473138040.988</v>
      </c>
      <c r="F6" s="46">
        <v>29281366898131.008</v>
      </c>
      <c r="G6" s="46">
        <v>30006260658220.742</v>
      </c>
      <c r="H6" s="46">
        <v>30981923507430.035</v>
      </c>
      <c r="I6" s="46">
        <v>31957586356638.758</v>
      </c>
      <c r="J6" s="46">
        <v>32933249205847.477</v>
      </c>
      <c r="K6" s="46">
        <v>33908912055056.484</v>
      </c>
      <c r="L6" s="46">
        <v>34884574904265.207</v>
      </c>
      <c r="M6" s="46">
        <v>35889860466914.453</v>
      </c>
      <c r="N6" s="46">
        <v>36895146029563.695</v>
      </c>
      <c r="O6" s="46">
        <v>37900431592212.938</v>
      </c>
      <c r="P6" s="46">
        <v>38905717154862.18</v>
      </c>
      <c r="Q6" s="46">
        <v>39911002717511.422</v>
      </c>
      <c r="R6" s="46">
        <v>40817115886225.273</v>
      </c>
      <c r="S6" s="46">
        <v>41723229054939.695</v>
      </c>
      <c r="T6" s="46">
        <v>42629342223654.117</v>
      </c>
      <c r="U6" s="46">
        <v>43535455392368.25</v>
      </c>
      <c r="V6" s="46">
        <v>44441568561082.68</v>
      </c>
      <c r="W6" s="46">
        <v>45289161954579.461</v>
      </c>
      <c r="X6" s="46">
        <v>46136755348075.953</v>
      </c>
      <c r="Y6" s="46">
        <v>46984348741572.445</v>
      </c>
      <c r="Z6" s="46">
        <v>47831942135068.938</v>
      </c>
      <c r="AA6" s="46">
        <v>48679535528565.43</v>
      </c>
      <c r="AB6" s="46">
        <v>49418829442766.492</v>
      </c>
      <c r="AC6" s="46">
        <v>50158123356967.555</v>
      </c>
      <c r="AD6" s="46">
        <v>50897417271168.617</v>
      </c>
      <c r="AE6" s="46">
        <v>51636711185369.969</v>
      </c>
      <c r="AF6" s="46">
        <v>52376005099571.031</v>
      </c>
      <c r="AG6" s="46">
        <v>52978682994030.086</v>
      </c>
      <c r="AH6" s="46">
        <v>53581360888488.703</v>
      </c>
      <c r="AI6" s="46">
        <v>54184038782947.469</v>
      </c>
      <c r="AJ6" s="46">
        <v>54786716677406.242</v>
      </c>
      <c r="AK6" s="46">
        <v>55389394571864.867</v>
      </c>
    </row>
    <row r="7" spans="1:37">
      <c r="A7" s="46" t="s">
        <v>1641</v>
      </c>
      <c r="B7" s="46" t="s">
        <v>1642</v>
      </c>
      <c r="C7" s="46" t="s">
        <v>1643</v>
      </c>
      <c r="D7" s="46">
        <v>0</v>
      </c>
      <c r="E7" s="46">
        <v>0</v>
      </c>
      <c r="F7" s="46">
        <v>0</v>
      </c>
      <c r="G7" s="46">
        <v>0</v>
      </c>
      <c r="H7" s="46">
        <v>0</v>
      </c>
      <c r="I7" s="46">
        <v>0</v>
      </c>
      <c r="J7" s="46">
        <v>0</v>
      </c>
      <c r="K7" s="46">
        <v>0</v>
      </c>
      <c r="L7" s="46">
        <v>0</v>
      </c>
      <c r="M7" s="46">
        <v>0</v>
      </c>
      <c r="N7" s="46">
        <v>0</v>
      </c>
      <c r="O7" s="46">
        <v>0</v>
      </c>
      <c r="P7" s="46">
        <v>0</v>
      </c>
      <c r="Q7" s="46">
        <v>0</v>
      </c>
      <c r="R7" s="46">
        <v>0</v>
      </c>
      <c r="S7" s="46">
        <v>0</v>
      </c>
      <c r="T7" s="46">
        <v>0</v>
      </c>
      <c r="U7" s="46">
        <v>0</v>
      </c>
      <c r="V7" s="46">
        <v>0</v>
      </c>
      <c r="W7" s="46">
        <v>0</v>
      </c>
      <c r="X7" s="46">
        <v>0</v>
      </c>
      <c r="Y7" s="46">
        <v>0</v>
      </c>
      <c r="Z7" s="46">
        <v>0</v>
      </c>
      <c r="AA7" s="46">
        <v>0</v>
      </c>
      <c r="AB7" s="46">
        <v>0</v>
      </c>
      <c r="AC7" s="46">
        <v>0</v>
      </c>
      <c r="AD7" s="46">
        <v>0</v>
      </c>
      <c r="AE7" s="46">
        <v>0</v>
      </c>
      <c r="AF7" s="46">
        <v>0</v>
      </c>
      <c r="AG7" s="46">
        <v>0</v>
      </c>
      <c r="AH7" s="46">
        <v>0</v>
      </c>
      <c r="AI7" s="46">
        <v>0</v>
      </c>
      <c r="AJ7" s="46">
        <v>0</v>
      </c>
      <c r="AK7" s="46">
        <v>0</v>
      </c>
    </row>
    <row r="8" spans="1:37">
      <c r="A8" s="46" t="s">
        <v>1641</v>
      </c>
      <c r="B8" s="46" t="s">
        <v>1644</v>
      </c>
      <c r="C8" s="46" t="s">
        <v>1029</v>
      </c>
      <c r="D8" s="46">
        <v>0</v>
      </c>
      <c r="E8" s="46">
        <v>0</v>
      </c>
      <c r="F8" s="46">
        <v>0</v>
      </c>
      <c r="G8" s="46">
        <v>0</v>
      </c>
      <c r="H8" s="46">
        <v>0</v>
      </c>
      <c r="I8" s="46">
        <v>0</v>
      </c>
      <c r="J8" s="46">
        <v>0</v>
      </c>
      <c r="K8" s="46">
        <v>0</v>
      </c>
      <c r="L8" s="46">
        <v>0</v>
      </c>
      <c r="M8" s="46">
        <v>0</v>
      </c>
      <c r="N8" s="46">
        <v>0</v>
      </c>
      <c r="O8" s="46">
        <v>0</v>
      </c>
      <c r="P8" s="46">
        <v>0</v>
      </c>
      <c r="Q8" s="46">
        <v>0</v>
      </c>
      <c r="R8" s="46">
        <v>0</v>
      </c>
      <c r="S8" s="46">
        <v>0</v>
      </c>
      <c r="T8" s="46">
        <v>0</v>
      </c>
      <c r="U8" s="46">
        <v>0</v>
      </c>
      <c r="V8" s="46">
        <v>0</v>
      </c>
      <c r="W8" s="46">
        <v>0</v>
      </c>
      <c r="X8" s="46">
        <v>0</v>
      </c>
      <c r="Y8" s="46">
        <v>0</v>
      </c>
      <c r="Z8" s="46">
        <v>0</v>
      </c>
      <c r="AA8" s="46">
        <v>0</v>
      </c>
      <c r="AB8" s="46">
        <v>0</v>
      </c>
      <c r="AC8" s="46">
        <v>0</v>
      </c>
      <c r="AD8" s="46">
        <v>0</v>
      </c>
      <c r="AE8" s="46">
        <v>0</v>
      </c>
      <c r="AF8" s="46">
        <v>0</v>
      </c>
      <c r="AG8" s="46">
        <v>0</v>
      </c>
      <c r="AH8" s="46">
        <v>0</v>
      </c>
      <c r="AI8" s="46">
        <v>0</v>
      </c>
      <c r="AJ8" s="46">
        <v>0</v>
      </c>
      <c r="AK8" s="46">
        <v>0</v>
      </c>
    </row>
    <row r="9" spans="1:37">
      <c r="A9" s="46" t="s">
        <v>1641</v>
      </c>
      <c r="B9" s="46" t="s">
        <v>1644</v>
      </c>
      <c r="C9" s="46" t="s">
        <v>1635</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c r="AH9" s="46">
        <v>0</v>
      </c>
      <c r="AI9" s="46">
        <v>0</v>
      </c>
      <c r="AJ9" s="46">
        <v>0</v>
      </c>
      <c r="AK9" s="46">
        <v>0</v>
      </c>
    </row>
    <row r="10" spans="1:37">
      <c r="A10" s="46" t="s">
        <v>1641</v>
      </c>
      <c r="B10" s="46" t="s">
        <v>1644</v>
      </c>
      <c r="C10" s="46" t="s">
        <v>1031</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c r="AH10" s="46">
        <v>0</v>
      </c>
      <c r="AI10" s="46">
        <v>0</v>
      </c>
      <c r="AJ10" s="46">
        <v>0</v>
      </c>
      <c r="AK10" s="46">
        <v>0</v>
      </c>
    </row>
    <row r="11" spans="1:37">
      <c r="A11" s="46" t="s">
        <v>1641</v>
      </c>
      <c r="B11" s="46" t="s">
        <v>1644</v>
      </c>
      <c r="C11" s="46" t="s">
        <v>1032</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c r="AH11" s="46">
        <v>0</v>
      </c>
      <c r="AI11" s="46">
        <v>0</v>
      </c>
      <c r="AJ11" s="46">
        <v>0</v>
      </c>
      <c r="AK11" s="46">
        <v>0</v>
      </c>
    </row>
    <row r="12" spans="1:37">
      <c r="A12" s="46" t="s">
        <v>1641</v>
      </c>
      <c r="B12" s="46" t="s">
        <v>1644</v>
      </c>
      <c r="C12" s="46" t="s">
        <v>1033</v>
      </c>
      <c r="D12" s="46">
        <v>0</v>
      </c>
      <c r="E12" s="46">
        <v>0</v>
      </c>
      <c r="F12" s="46">
        <v>0</v>
      </c>
      <c r="G12" s="46">
        <v>0</v>
      </c>
      <c r="H12" s="46">
        <v>0</v>
      </c>
      <c r="I12" s="46">
        <v>0</v>
      </c>
      <c r="J12" s="46">
        <v>0</v>
      </c>
      <c r="K12" s="46">
        <v>0</v>
      </c>
      <c r="L12" s="46">
        <v>0</v>
      </c>
      <c r="M12" s="46">
        <v>0</v>
      </c>
      <c r="N12" s="46">
        <v>0</v>
      </c>
      <c r="O12" s="46">
        <v>0</v>
      </c>
      <c r="P12" s="46">
        <v>0</v>
      </c>
      <c r="Q12" s="46">
        <v>0</v>
      </c>
      <c r="R12" s="46">
        <v>0</v>
      </c>
      <c r="S12" s="46">
        <v>0</v>
      </c>
      <c r="T12" s="46">
        <v>0</v>
      </c>
      <c r="U12" s="46">
        <v>0</v>
      </c>
      <c r="V12" s="46">
        <v>0</v>
      </c>
      <c r="W12" s="46">
        <v>0</v>
      </c>
      <c r="X12" s="46">
        <v>0</v>
      </c>
      <c r="Y12" s="46">
        <v>0</v>
      </c>
      <c r="Z12" s="46">
        <v>0</v>
      </c>
      <c r="AA12" s="46">
        <v>0</v>
      </c>
      <c r="AB12" s="46">
        <v>0</v>
      </c>
      <c r="AC12" s="46">
        <v>0</v>
      </c>
      <c r="AD12" s="46">
        <v>0</v>
      </c>
      <c r="AE12" s="46">
        <v>0</v>
      </c>
      <c r="AF12" s="46">
        <v>0</v>
      </c>
      <c r="AG12" s="46">
        <v>0</v>
      </c>
      <c r="AH12" s="46">
        <v>0</v>
      </c>
      <c r="AI12" s="46">
        <v>0</v>
      </c>
      <c r="AJ12" s="46">
        <v>0</v>
      </c>
      <c r="AK12" s="46">
        <v>0</v>
      </c>
    </row>
    <row r="13" spans="1:37">
      <c r="A13" s="46" t="s">
        <v>1641</v>
      </c>
      <c r="B13" s="46" t="s">
        <v>1644</v>
      </c>
      <c r="C13" s="46" t="s">
        <v>1643</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46">
        <v>0</v>
      </c>
      <c r="AD13" s="46">
        <v>0</v>
      </c>
      <c r="AE13" s="46">
        <v>0</v>
      </c>
      <c r="AF13" s="46">
        <v>0</v>
      </c>
      <c r="AG13" s="46">
        <v>0</v>
      </c>
      <c r="AH13" s="46">
        <v>0</v>
      </c>
      <c r="AI13" s="46">
        <v>0</v>
      </c>
      <c r="AJ13" s="46">
        <v>0</v>
      </c>
      <c r="AK13" s="46">
        <v>0</v>
      </c>
    </row>
    <row r="14" spans="1:37">
      <c r="A14" s="46" t="s">
        <v>1641</v>
      </c>
      <c r="B14" s="46" t="s">
        <v>1645</v>
      </c>
      <c r="C14" s="46" t="s">
        <v>1029</v>
      </c>
      <c r="D14" s="45">
        <v>12288847106252.486</v>
      </c>
      <c r="E14" s="46">
        <v>12746621667203.898</v>
      </c>
      <c r="F14" s="46">
        <v>13204396228155.139</v>
      </c>
      <c r="G14" s="46">
        <v>13662170789106.549</v>
      </c>
      <c r="H14" s="46">
        <v>14368880574542.668</v>
      </c>
      <c r="I14" s="46">
        <v>15075590359978.787</v>
      </c>
      <c r="J14" s="46">
        <v>15782300145414.908</v>
      </c>
      <c r="K14" s="46">
        <v>16489009930851.027</v>
      </c>
      <c r="L14" s="46">
        <v>17195719716287.318</v>
      </c>
      <c r="M14" s="46">
        <v>17939425363687.148</v>
      </c>
      <c r="N14" s="46">
        <v>18683131011087.152</v>
      </c>
      <c r="O14" s="46">
        <v>19426836658487.156</v>
      </c>
      <c r="P14" s="46">
        <v>20170542305887.16</v>
      </c>
      <c r="Q14" s="46">
        <v>20914247953287.164</v>
      </c>
      <c r="R14" s="46">
        <v>21555072411742.777</v>
      </c>
      <c r="S14" s="46">
        <v>22195896870198.387</v>
      </c>
      <c r="T14" s="46">
        <v>22836721328654</v>
      </c>
      <c r="U14" s="46">
        <v>23477545787109.438</v>
      </c>
      <c r="V14" s="46">
        <v>24118370245565.047</v>
      </c>
      <c r="W14" s="46">
        <v>24840320105825.059</v>
      </c>
      <c r="X14" s="46">
        <v>25562269966085.07</v>
      </c>
      <c r="Y14" s="46">
        <v>26284219826344.91</v>
      </c>
      <c r="Z14" s="46">
        <v>27006169686604.926</v>
      </c>
      <c r="AA14" s="46">
        <v>27728119546864.766</v>
      </c>
      <c r="AB14" s="46">
        <v>28464738865419.234</v>
      </c>
      <c r="AC14" s="46">
        <v>29201358183973.703</v>
      </c>
      <c r="AD14" s="46">
        <v>29937977502528.168</v>
      </c>
      <c r="AE14" s="46">
        <v>30674596821082.805</v>
      </c>
      <c r="AF14" s="46">
        <v>31411216139637.27</v>
      </c>
      <c r="AG14" s="46">
        <v>32129456749642.086</v>
      </c>
      <c r="AH14" s="46">
        <v>32847697359647.078</v>
      </c>
      <c r="AI14" s="46">
        <v>33565937969651.895</v>
      </c>
      <c r="AJ14" s="46">
        <v>34284178579656.711</v>
      </c>
      <c r="AK14" s="46">
        <v>35002419189661.699</v>
      </c>
    </row>
    <row r="15" spans="1:37">
      <c r="A15" s="46" t="s">
        <v>1641</v>
      </c>
      <c r="B15" s="46" t="s">
        <v>1645</v>
      </c>
      <c r="C15" s="46" t="s">
        <v>1635</v>
      </c>
      <c r="D15" s="45">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46">
        <v>0</v>
      </c>
      <c r="AF15" s="46">
        <v>0</v>
      </c>
      <c r="AG15" s="46">
        <v>0</v>
      </c>
      <c r="AH15" s="46">
        <v>0</v>
      </c>
      <c r="AI15" s="46">
        <v>0</v>
      </c>
      <c r="AJ15" s="46">
        <v>0</v>
      </c>
      <c r="AK15" s="46">
        <v>0</v>
      </c>
    </row>
    <row r="16" spans="1:37">
      <c r="A16" s="46" t="s">
        <v>1641</v>
      </c>
      <c r="B16" s="46" t="s">
        <v>1645</v>
      </c>
      <c r="C16" s="46" t="s">
        <v>1031</v>
      </c>
      <c r="D16" s="45">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46">
        <v>0</v>
      </c>
      <c r="AF16" s="46">
        <v>0</v>
      </c>
      <c r="AG16" s="46">
        <v>0</v>
      </c>
      <c r="AH16" s="46">
        <v>0</v>
      </c>
      <c r="AI16" s="46">
        <v>0</v>
      </c>
      <c r="AJ16" s="46">
        <v>0</v>
      </c>
      <c r="AK16" s="46">
        <v>0</v>
      </c>
    </row>
    <row r="17" spans="1:37">
      <c r="A17" s="46" t="s">
        <v>1641</v>
      </c>
      <c r="B17" s="46" t="s">
        <v>1645</v>
      </c>
      <c r="C17" s="46" t="s">
        <v>1032</v>
      </c>
      <c r="D17" s="45">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0</v>
      </c>
      <c r="AC17" s="46">
        <v>0</v>
      </c>
      <c r="AD17" s="46">
        <v>0</v>
      </c>
      <c r="AE17" s="46">
        <v>0</v>
      </c>
      <c r="AF17" s="46">
        <v>0</v>
      </c>
      <c r="AG17" s="46">
        <v>0</v>
      </c>
      <c r="AH17" s="46">
        <v>0</v>
      </c>
      <c r="AI17" s="46">
        <v>0</v>
      </c>
      <c r="AJ17" s="46">
        <v>0</v>
      </c>
      <c r="AK17" s="46">
        <v>0</v>
      </c>
    </row>
    <row r="18" spans="1:37">
      <c r="A18" s="46" t="s">
        <v>1641</v>
      </c>
      <c r="B18" s="46" t="s">
        <v>1645</v>
      </c>
      <c r="C18" s="46" t="s">
        <v>1033</v>
      </c>
      <c r="D18" s="45">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0</v>
      </c>
      <c r="Z18" s="46">
        <v>0</v>
      </c>
      <c r="AA18" s="46">
        <v>0</v>
      </c>
      <c r="AB18" s="46">
        <v>0</v>
      </c>
      <c r="AC18" s="46">
        <v>0</v>
      </c>
      <c r="AD18" s="46">
        <v>0</v>
      </c>
      <c r="AE18" s="46">
        <v>0</v>
      </c>
      <c r="AF18" s="46">
        <v>0</v>
      </c>
      <c r="AG18" s="46">
        <v>0</v>
      </c>
      <c r="AH18" s="46">
        <v>0</v>
      </c>
      <c r="AI18" s="46">
        <v>0</v>
      </c>
      <c r="AJ18" s="46">
        <v>0</v>
      </c>
      <c r="AK18" s="46">
        <v>0</v>
      </c>
    </row>
    <row r="19" spans="1:37">
      <c r="A19" s="46" t="s">
        <v>1641</v>
      </c>
      <c r="B19" s="46" t="s">
        <v>1645</v>
      </c>
      <c r="C19" s="46" t="s">
        <v>1643</v>
      </c>
      <c r="D19" s="45">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46">
        <v>0</v>
      </c>
      <c r="AF19" s="46">
        <v>0</v>
      </c>
      <c r="AG19" s="46">
        <v>0</v>
      </c>
      <c r="AH19" s="46">
        <v>0</v>
      </c>
      <c r="AI19" s="46">
        <v>0</v>
      </c>
      <c r="AJ19" s="46">
        <v>0</v>
      </c>
      <c r="AK19" s="46">
        <v>0</v>
      </c>
    </row>
    <row r="20" spans="1:37">
      <c r="A20" s="46" t="s">
        <v>1641</v>
      </c>
      <c r="B20" s="46" t="s">
        <v>1646</v>
      </c>
      <c r="C20" s="46" t="s">
        <v>1029</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46">
        <v>0</v>
      </c>
      <c r="AD20" s="46">
        <v>0</v>
      </c>
      <c r="AE20" s="46">
        <v>0</v>
      </c>
      <c r="AF20" s="46">
        <v>0</v>
      </c>
      <c r="AG20" s="46">
        <v>0</v>
      </c>
      <c r="AH20" s="46">
        <v>0</v>
      </c>
      <c r="AI20" s="46">
        <v>0</v>
      </c>
      <c r="AJ20" s="46">
        <v>0</v>
      </c>
      <c r="AK20" s="46">
        <v>0</v>
      </c>
    </row>
    <row r="21" spans="1:37">
      <c r="A21" s="46" t="s">
        <v>1641</v>
      </c>
      <c r="B21" s="46" t="s">
        <v>1646</v>
      </c>
      <c r="C21" s="46" t="s">
        <v>1635</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46">
        <v>0</v>
      </c>
      <c r="AF21" s="46">
        <v>0</v>
      </c>
      <c r="AG21" s="46">
        <v>0</v>
      </c>
      <c r="AH21" s="46">
        <v>0</v>
      </c>
      <c r="AI21" s="46">
        <v>0</v>
      </c>
      <c r="AJ21" s="46">
        <v>0</v>
      </c>
      <c r="AK21" s="46">
        <v>0</v>
      </c>
    </row>
    <row r="22" spans="1:37">
      <c r="A22" s="46" t="s">
        <v>1641</v>
      </c>
      <c r="B22" s="46" t="s">
        <v>1646</v>
      </c>
      <c r="C22" s="46" t="s">
        <v>1031</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46">
        <v>0</v>
      </c>
      <c r="AF22" s="46">
        <v>0</v>
      </c>
      <c r="AG22" s="46">
        <v>0</v>
      </c>
      <c r="AH22" s="46">
        <v>0</v>
      </c>
      <c r="AI22" s="46">
        <v>0</v>
      </c>
      <c r="AJ22" s="46">
        <v>0</v>
      </c>
      <c r="AK22" s="46">
        <v>0</v>
      </c>
    </row>
    <row r="23" spans="1:37">
      <c r="A23" s="46" t="s">
        <v>1641</v>
      </c>
      <c r="B23" s="46" t="s">
        <v>1646</v>
      </c>
      <c r="C23" s="46" t="s">
        <v>1032</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0</v>
      </c>
      <c r="AE23" s="46">
        <v>0</v>
      </c>
      <c r="AF23" s="46">
        <v>0</v>
      </c>
      <c r="AG23" s="46">
        <v>0</v>
      </c>
      <c r="AH23" s="46">
        <v>0</v>
      </c>
      <c r="AI23" s="46">
        <v>0</v>
      </c>
      <c r="AJ23" s="46">
        <v>0</v>
      </c>
      <c r="AK23" s="46">
        <v>0</v>
      </c>
    </row>
    <row r="24" spans="1:37">
      <c r="A24" s="46" t="s">
        <v>1641</v>
      </c>
      <c r="B24" s="46" t="s">
        <v>1646</v>
      </c>
      <c r="C24" s="46" t="s">
        <v>1033</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0</v>
      </c>
      <c r="Z24" s="46">
        <v>0</v>
      </c>
      <c r="AA24" s="46">
        <v>0</v>
      </c>
      <c r="AB24" s="46">
        <v>0</v>
      </c>
      <c r="AC24" s="46">
        <v>0</v>
      </c>
      <c r="AD24" s="46">
        <v>0</v>
      </c>
      <c r="AE24" s="46">
        <v>0</v>
      </c>
      <c r="AF24" s="46">
        <v>0</v>
      </c>
      <c r="AG24" s="46">
        <v>0</v>
      </c>
      <c r="AH24" s="46">
        <v>0</v>
      </c>
      <c r="AI24" s="46">
        <v>0</v>
      </c>
      <c r="AJ24" s="46">
        <v>0</v>
      </c>
      <c r="AK24" s="46">
        <v>0</v>
      </c>
    </row>
    <row r="25" spans="1:37">
      <c r="A25" s="46" t="s">
        <v>1641</v>
      </c>
      <c r="B25" s="46" t="s">
        <v>1646</v>
      </c>
      <c r="C25" s="46" t="s">
        <v>1643</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0</v>
      </c>
      <c r="X25" s="46">
        <v>0</v>
      </c>
      <c r="Y25" s="46">
        <v>0</v>
      </c>
      <c r="Z25" s="46">
        <v>0</v>
      </c>
      <c r="AA25" s="46">
        <v>0</v>
      </c>
      <c r="AB25" s="46">
        <v>0</v>
      </c>
      <c r="AC25" s="46">
        <v>0</v>
      </c>
      <c r="AD25" s="46">
        <v>0</v>
      </c>
      <c r="AE25" s="46">
        <v>0</v>
      </c>
      <c r="AF25" s="46">
        <v>0</v>
      </c>
      <c r="AG25" s="46">
        <v>0</v>
      </c>
      <c r="AH25" s="46">
        <v>0</v>
      </c>
      <c r="AI25" s="46">
        <v>0</v>
      </c>
      <c r="AJ25" s="46">
        <v>0</v>
      </c>
      <c r="AK25" s="46">
        <v>0</v>
      </c>
    </row>
    <row r="26" spans="1:37">
      <c r="A26" s="46" t="s">
        <v>1641</v>
      </c>
      <c r="B26" s="46" t="s">
        <v>84</v>
      </c>
      <c r="C26" s="46" t="s">
        <v>1029</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46">
        <v>0</v>
      </c>
      <c r="Y26" s="46">
        <v>0</v>
      </c>
      <c r="Z26" s="46">
        <v>0</v>
      </c>
      <c r="AA26" s="46">
        <v>0</v>
      </c>
      <c r="AB26" s="46">
        <v>0</v>
      </c>
      <c r="AC26" s="46">
        <v>0</v>
      </c>
      <c r="AD26" s="46">
        <v>0</v>
      </c>
      <c r="AE26" s="46">
        <v>0</v>
      </c>
      <c r="AF26" s="46">
        <v>0</v>
      </c>
      <c r="AG26" s="46">
        <v>0</v>
      </c>
      <c r="AH26" s="46">
        <v>0</v>
      </c>
      <c r="AI26" s="46">
        <v>0</v>
      </c>
      <c r="AJ26" s="46">
        <v>0</v>
      </c>
      <c r="AK26" s="46">
        <v>0</v>
      </c>
    </row>
    <row r="27" spans="1:37">
      <c r="A27" s="46" t="s">
        <v>1641</v>
      </c>
      <c r="B27" s="46" t="s">
        <v>84</v>
      </c>
      <c r="C27" s="46" t="s">
        <v>1635</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0</v>
      </c>
      <c r="Z27" s="46">
        <v>0</v>
      </c>
      <c r="AA27" s="46">
        <v>0</v>
      </c>
      <c r="AB27" s="46">
        <v>0</v>
      </c>
      <c r="AC27" s="46">
        <v>0</v>
      </c>
      <c r="AD27" s="46">
        <v>0</v>
      </c>
      <c r="AE27" s="46">
        <v>0</v>
      </c>
      <c r="AF27" s="46">
        <v>0</v>
      </c>
      <c r="AG27" s="46">
        <v>0</v>
      </c>
      <c r="AH27" s="46">
        <v>0</v>
      </c>
      <c r="AI27" s="46">
        <v>0</v>
      </c>
      <c r="AJ27" s="46">
        <v>0</v>
      </c>
      <c r="AK27" s="46">
        <v>0</v>
      </c>
    </row>
    <row r="28" spans="1:37">
      <c r="A28" s="46" t="s">
        <v>1641</v>
      </c>
      <c r="B28" s="46" t="s">
        <v>84</v>
      </c>
      <c r="C28" s="46" t="s">
        <v>1031</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0</v>
      </c>
      <c r="Z28" s="46">
        <v>0</v>
      </c>
      <c r="AA28" s="46">
        <v>0</v>
      </c>
      <c r="AB28" s="46">
        <v>0</v>
      </c>
      <c r="AC28" s="46">
        <v>0</v>
      </c>
      <c r="AD28" s="46">
        <v>0</v>
      </c>
      <c r="AE28" s="46">
        <v>0</v>
      </c>
      <c r="AF28" s="46">
        <v>0</v>
      </c>
      <c r="AG28" s="46">
        <v>0</v>
      </c>
      <c r="AH28" s="46">
        <v>0</v>
      </c>
      <c r="AI28" s="46">
        <v>0</v>
      </c>
      <c r="AJ28" s="46">
        <v>0</v>
      </c>
      <c r="AK28" s="46">
        <v>0</v>
      </c>
    </row>
    <row r="29" spans="1:37">
      <c r="A29" s="46" t="s">
        <v>1641</v>
      </c>
      <c r="B29" s="46" t="s">
        <v>84</v>
      </c>
      <c r="C29" s="46" t="s">
        <v>1032</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v>
      </c>
      <c r="U29" s="46">
        <v>0</v>
      </c>
      <c r="V29" s="46">
        <v>0</v>
      </c>
      <c r="W29" s="46">
        <v>0</v>
      </c>
      <c r="X29" s="46">
        <v>0</v>
      </c>
      <c r="Y29" s="46">
        <v>0</v>
      </c>
      <c r="Z29" s="46">
        <v>0</v>
      </c>
      <c r="AA29" s="46">
        <v>0</v>
      </c>
      <c r="AB29" s="46">
        <v>0</v>
      </c>
      <c r="AC29" s="46">
        <v>0</v>
      </c>
      <c r="AD29" s="46">
        <v>0</v>
      </c>
      <c r="AE29" s="46">
        <v>0</v>
      </c>
      <c r="AF29" s="46">
        <v>0</v>
      </c>
      <c r="AG29" s="46">
        <v>0</v>
      </c>
      <c r="AH29" s="46">
        <v>0</v>
      </c>
      <c r="AI29" s="46">
        <v>0</v>
      </c>
      <c r="AJ29" s="46">
        <v>0</v>
      </c>
      <c r="AK29" s="46">
        <v>0</v>
      </c>
    </row>
    <row r="30" spans="1:37">
      <c r="A30" s="46" t="s">
        <v>1641</v>
      </c>
      <c r="B30" s="46" t="s">
        <v>84</v>
      </c>
      <c r="C30" s="46" t="s">
        <v>1033</v>
      </c>
      <c r="D30" s="45">
        <v>30400200358519.82</v>
      </c>
      <c r="E30" s="46">
        <v>31191995723278.598</v>
      </c>
      <c r="F30" s="46">
        <v>31983791088037.375</v>
      </c>
      <c r="G30" s="46">
        <v>32775586452795.836</v>
      </c>
      <c r="H30" s="46">
        <v>33841294787042.391</v>
      </c>
      <c r="I30" s="46">
        <v>34907003121288.32</v>
      </c>
      <c r="J30" s="46">
        <v>35972711455534.25</v>
      </c>
      <c r="K30" s="46">
        <v>37038419789780.492</v>
      </c>
      <c r="L30" s="46">
        <v>38104128124026.422</v>
      </c>
      <c r="M30" s="46">
        <v>39202193099321.203</v>
      </c>
      <c r="N30" s="46">
        <v>40300258074615.977</v>
      </c>
      <c r="O30" s="46">
        <v>41398323049910.75</v>
      </c>
      <c r="P30" s="46">
        <v>42496388025205.531</v>
      </c>
      <c r="Q30" s="46">
        <v>43594453000500.305</v>
      </c>
      <c r="R30" s="46">
        <v>44584192802985.867</v>
      </c>
      <c r="S30" s="46">
        <v>45573932605472.055</v>
      </c>
      <c r="T30" s="46">
        <v>46563672407958.242</v>
      </c>
      <c r="U30" s="46">
        <v>47553412210444.117</v>
      </c>
      <c r="V30" s="46">
        <v>48543152012930.305</v>
      </c>
      <c r="W30" s="46">
        <v>49468971156534.969</v>
      </c>
      <c r="X30" s="46">
        <v>50394790300139.32</v>
      </c>
      <c r="Y30" s="46">
        <v>51320609443743.672</v>
      </c>
      <c r="Z30" s="46">
        <v>52246428587348.023</v>
      </c>
      <c r="AA30" s="46">
        <v>53172247730952.375</v>
      </c>
      <c r="AB30" s="46">
        <v>53979772263079.781</v>
      </c>
      <c r="AC30" s="46">
        <v>54787296795207.188</v>
      </c>
      <c r="AD30" s="46">
        <v>55594821327334.602</v>
      </c>
      <c r="AE30" s="46">
        <v>56402345859462.32</v>
      </c>
      <c r="AF30" s="46">
        <v>57209870391589.727</v>
      </c>
      <c r="AG30" s="46">
        <v>57868170392980.273</v>
      </c>
      <c r="AH30" s="46">
        <v>58526470394370.344</v>
      </c>
      <c r="AI30" s="46">
        <v>59184770395760.57</v>
      </c>
      <c r="AJ30" s="46">
        <v>59843070397150.797</v>
      </c>
      <c r="AK30" s="46">
        <v>60501370398540.867</v>
      </c>
    </row>
    <row r="31" spans="1:37">
      <c r="A31" s="46" t="s">
        <v>1641</v>
      </c>
      <c r="B31" s="46" t="s">
        <v>84</v>
      </c>
      <c r="C31" s="46" t="s">
        <v>1643</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6">
        <v>0</v>
      </c>
      <c r="AI31" s="46">
        <v>0</v>
      </c>
      <c r="AJ31" s="46">
        <v>0</v>
      </c>
      <c r="AK31" s="46">
        <v>0</v>
      </c>
    </row>
    <row r="32" spans="1:37">
      <c r="A32" s="46" t="s">
        <v>1647</v>
      </c>
      <c r="B32" s="46" t="s">
        <v>1642</v>
      </c>
      <c r="C32" s="46" t="s">
        <v>1029</v>
      </c>
      <c r="D32" s="46">
        <v>1452881568628.3787</v>
      </c>
      <c r="E32" s="46">
        <v>1507003181212.7566</v>
      </c>
      <c r="F32" s="46">
        <v>1561124793797.1143</v>
      </c>
      <c r="G32" s="46">
        <v>1615246406381.4922</v>
      </c>
      <c r="H32" s="46">
        <v>1698799046653.7471</v>
      </c>
      <c r="I32" s="46">
        <v>1782351686926.002</v>
      </c>
      <c r="J32" s="46">
        <v>1865904327198.2566</v>
      </c>
      <c r="K32" s="46">
        <v>1949456967470.5115</v>
      </c>
      <c r="L32" s="46">
        <v>2033009607742.7866</v>
      </c>
      <c r="M32" s="46">
        <v>2120936181997.4448</v>
      </c>
      <c r="N32" s="46">
        <v>2208862756252.1235</v>
      </c>
      <c r="O32" s="46">
        <v>2296789330506.8022</v>
      </c>
      <c r="P32" s="46">
        <v>2384715904761.481</v>
      </c>
      <c r="Q32" s="46">
        <v>2472642479016.1597</v>
      </c>
      <c r="R32" s="46">
        <v>2548405651620.2612</v>
      </c>
      <c r="S32" s="46">
        <v>2624168824224.3628</v>
      </c>
      <c r="T32" s="46">
        <v>2699931996828.4644</v>
      </c>
      <c r="U32" s="46">
        <v>2775695169432.5454</v>
      </c>
      <c r="V32" s="46">
        <v>2851458342036.647</v>
      </c>
      <c r="W32" s="46">
        <v>2936812780608.1816</v>
      </c>
      <c r="X32" s="46">
        <v>3022167219179.7158</v>
      </c>
      <c r="Y32" s="46">
        <v>3107521657751.23</v>
      </c>
      <c r="Z32" s="46">
        <v>3192876096322.7646</v>
      </c>
      <c r="AA32" s="46">
        <v>3278230534894.2788</v>
      </c>
      <c r="AB32" s="46">
        <v>3365319309111.2563</v>
      </c>
      <c r="AC32" s="46">
        <v>3452408083328.2344</v>
      </c>
      <c r="AD32" s="46">
        <v>3539496857545.2119</v>
      </c>
      <c r="AE32" s="46">
        <v>3626585631762.2104</v>
      </c>
      <c r="AF32" s="46">
        <v>3713674405979.1885</v>
      </c>
      <c r="AG32" s="46">
        <v>3798590308593.4756</v>
      </c>
      <c r="AH32" s="46">
        <v>3883506211207.7832</v>
      </c>
      <c r="AI32" s="46">
        <v>3968422113822.0708</v>
      </c>
      <c r="AJ32" s="46">
        <v>4053338016436.3584</v>
      </c>
      <c r="AK32" s="46">
        <v>4138253919050.6665</v>
      </c>
    </row>
    <row r="33" spans="1:37">
      <c r="A33" s="46" t="s">
        <v>1647</v>
      </c>
      <c r="B33" s="46" t="s">
        <v>1642</v>
      </c>
      <c r="C33" s="46" t="s">
        <v>1635</v>
      </c>
      <c r="D33" s="46">
        <v>113324762353013.53</v>
      </c>
      <c r="E33" s="46">
        <v>114453699929733.36</v>
      </c>
      <c r="F33" s="46">
        <v>115582637506453.2</v>
      </c>
      <c r="G33" s="46">
        <v>116711575083173.03</v>
      </c>
      <c r="H33" s="46">
        <v>117751865624054.69</v>
      </c>
      <c r="I33" s="46">
        <v>118792156164936.34</v>
      </c>
      <c r="J33" s="46">
        <v>119832446705818.02</v>
      </c>
      <c r="K33" s="46">
        <v>120872737246699.67</v>
      </c>
      <c r="L33" s="46">
        <v>121913027787581.77</v>
      </c>
      <c r="M33" s="46">
        <v>122974312411910.42</v>
      </c>
      <c r="N33" s="46">
        <v>124035597036238.66</v>
      </c>
      <c r="O33" s="46">
        <v>125096881660567.31</v>
      </c>
      <c r="P33" s="46">
        <v>126158166284895.55</v>
      </c>
      <c r="Q33" s="46">
        <v>127219450909223.77</v>
      </c>
      <c r="R33" s="46">
        <v>128192545937605.86</v>
      </c>
      <c r="S33" s="46">
        <v>129165640965987.73</v>
      </c>
      <c r="T33" s="46">
        <v>130138735994369.63</v>
      </c>
      <c r="U33" s="46">
        <v>131111831022751.5</v>
      </c>
      <c r="V33" s="46">
        <v>132084926051133.8</v>
      </c>
      <c r="W33" s="46">
        <v>132802625165292.56</v>
      </c>
      <c r="X33" s="46">
        <v>133520324279451.09</v>
      </c>
      <c r="Y33" s="46">
        <v>134238023393609.84</v>
      </c>
      <c r="Z33" s="46">
        <v>134955722507768.59</v>
      </c>
      <c r="AA33" s="46">
        <v>135673421621927.34</v>
      </c>
      <c r="AB33" s="46">
        <v>136094916368373.78</v>
      </c>
      <c r="AC33" s="46">
        <v>136516411114820.31</v>
      </c>
      <c r="AD33" s="46">
        <v>136937905861266.84</v>
      </c>
      <c r="AE33" s="46">
        <v>137359400607713.27</v>
      </c>
      <c r="AF33" s="46">
        <v>137780895354159.7</v>
      </c>
      <c r="AG33" s="46">
        <v>137886491741771.53</v>
      </c>
      <c r="AH33" s="46">
        <v>137992088129383.33</v>
      </c>
      <c r="AI33" s="46">
        <v>138097684516995.11</v>
      </c>
      <c r="AJ33" s="46">
        <v>138203280904606.89</v>
      </c>
      <c r="AK33" s="46">
        <v>138308877292218.69</v>
      </c>
    </row>
    <row r="34" spans="1:37">
      <c r="A34" s="46" t="s">
        <v>1647</v>
      </c>
      <c r="B34" s="46" t="s">
        <v>1642</v>
      </c>
      <c r="C34" s="46" t="s">
        <v>1031</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46">
        <v>0</v>
      </c>
      <c r="AF34" s="46">
        <v>0</v>
      </c>
      <c r="AG34" s="46">
        <v>0</v>
      </c>
      <c r="AH34" s="46">
        <v>0</v>
      </c>
      <c r="AI34" s="46">
        <v>0</v>
      </c>
      <c r="AJ34" s="46">
        <v>0</v>
      </c>
      <c r="AK34" s="46">
        <v>0</v>
      </c>
    </row>
    <row r="35" spans="1:37">
      <c r="A35" s="46" t="s">
        <v>1647</v>
      </c>
      <c r="B35" s="46" t="s">
        <v>1642</v>
      </c>
      <c r="C35" s="46" t="s">
        <v>1032</v>
      </c>
      <c r="D35" s="46">
        <v>18887460392168.926</v>
      </c>
      <c r="E35" s="46">
        <v>19379398057520.301</v>
      </c>
      <c r="F35" s="46">
        <v>19871335722871.676</v>
      </c>
      <c r="G35" s="46">
        <v>20363273388222.855</v>
      </c>
      <c r="H35" s="46">
        <v>21025391522817.484</v>
      </c>
      <c r="I35" s="46">
        <v>21687509657411.727</v>
      </c>
      <c r="J35" s="46">
        <v>22349627792005.965</v>
      </c>
      <c r="K35" s="46">
        <v>23011745926600.398</v>
      </c>
      <c r="L35" s="46">
        <v>23673864061194.637</v>
      </c>
      <c r="M35" s="46">
        <v>24356085180934.578</v>
      </c>
      <c r="N35" s="46">
        <v>25038306300674.523</v>
      </c>
      <c r="O35" s="46">
        <v>25720527420414.465</v>
      </c>
      <c r="P35" s="46">
        <v>26402748540154.41</v>
      </c>
      <c r="Q35" s="46">
        <v>27084969659894.355</v>
      </c>
      <c r="R35" s="46">
        <v>27699889005738.734</v>
      </c>
      <c r="S35" s="46">
        <v>28314808351583.504</v>
      </c>
      <c r="T35" s="46">
        <v>28929727697428.273</v>
      </c>
      <c r="U35" s="46">
        <v>29544647043272.848</v>
      </c>
      <c r="V35" s="46">
        <v>30159566389117.617</v>
      </c>
      <c r="W35" s="46">
        <v>30734772216675.402</v>
      </c>
      <c r="X35" s="46">
        <v>31309978044232.992</v>
      </c>
      <c r="Y35" s="46">
        <v>31885183871790.586</v>
      </c>
      <c r="Z35" s="46">
        <v>32460389699348.176</v>
      </c>
      <c r="AA35" s="46">
        <v>33035595526905.766</v>
      </c>
      <c r="AB35" s="46">
        <v>33537305628694.184</v>
      </c>
      <c r="AC35" s="46">
        <v>34039015730482.598</v>
      </c>
      <c r="AD35" s="46">
        <v>34540725832271.012</v>
      </c>
      <c r="AE35" s="46">
        <v>35042435934059.621</v>
      </c>
      <c r="AF35" s="46">
        <v>35544146035848.031</v>
      </c>
      <c r="AG35" s="46">
        <v>35953143840329.406</v>
      </c>
      <c r="AH35" s="46">
        <v>36362141644810.492</v>
      </c>
      <c r="AI35" s="46">
        <v>36771139449291.68</v>
      </c>
      <c r="AJ35" s="46">
        <v>37180137253772.867</v>
      </c>
      <c r="AK35" s="46">
        <v>37589135058253.953</v>
      </c>
    </row>
    <row r="36" spans="1:37">
      <c r="A36" s="46" t="s">
        <v>1647</v>
      </c>
      <c r="B36" s="46" t="s">
        <v>1642</v>
      </c>
      <c r="C36" s="46" t="s">
        <v>1033</v>
      </c>
      <c r="D36" s="46">
        <v>11623052549027.029</v>
      </c>
      <c r="E36" s="46">
        <v>11925783420012.492</v>
      </c>
      <c r="F36" s="46">
        <v>12228514290997.955</v>
      </c>
      <c r="G36" s="46">
        <v>12531245161983.299</v>
      </c>
      <c r="H36" s="46">
        <v>12938702475579.992</v>
      </c>
      <c r="I36" s="46">
        <v>13346159789176.449</v>
      </c>
      <c r="J36" s="46">
        <v>13753617102772.906</v>
      </c>
      <c r="K36" s="46">
        <v>14161074416369.482</v>
      </c>
      <c r="L36" s="46">
        <v>14568531729965.939</v>
      </c>
      <c r="M36" s="46">
        <v>14988360111344.367</v>
      </c>
      <c r="N36" s="46">
        <v>15408188492722.795</v>
      </c>
      <c r="O36" s="46">
        <v>15828016874101.223</v>
      </c>
      <c r="P36" s="46">
        <v>16247845255479.65</v>
      </c>
      <c r="Q36" s="46">
        <v>16667673636858.078</v>
      </c>
      <c r="R36" s="46">
        <v>17046085541993.08</v>
      </c>
      <c r="S36" s="46">
        <v>17424497447128.322</v>
      </c>
      <c r="T36" s="46">
        <v>17802909352263.563</v>
      </c>
      <c r="U36" s="46">
        <v>18181321257398.684</v>
      </c>
      <c r="V36" s="46">
        <v>18559733162533.926</v>
      </c>
      <c r="W36" s="46">
        <v>18913705979492.563</v>
      </c>
      <c r="X36" s="46">
        <v>19267678796451.078</v>
      </c>
      <c r="Y36" s="46">
        <v>19621651613409.594</v>
      </c>
      <c r="Z36" s="46">
        <v>19975624430368.109</v>
      </c>
      <c r="AA36" s="46">
        <v>20329597247326.629</v>
      </c>
      <c r="AB36" s="46">
        <v>20638341925350.27</v>
      </c>
      <c r="AC36" s="46">
        <v>20947086603373.91</v>
      </c>
      <c r="AD36" s="46">
        <v>21255831281397.547</v>
      </c>
      <c r="AE36" s="46">
        <v>21564575959421.305</v>
      </c>
      <c r="AF36" s="46">
        <v>21873320637444.945</v>
      </c>
      <c r="AG36" s="46">
        <v>22125011594048.871</v>
      </c>
      <c r="AH36" s="46">
        <v>22376702550652.617</v>
      </c>
      <c r="AI36" s="46">
        <v>22628393507256.426</v>
      </c>
      <c r="AJ36" s="46">
        <v>22880084463860.23</v>
      </c>
      <c r="AK36" s="46">
        <v>23131775420463.977</v>
      </c>
    </row>
    <row r="37" spans="1:37">
      <c r="A37" s="46" t="s">
        <v>1647</v>
      </c>
      <c r="B37" s="46" t="s">
        <v>1642</v>
      </c>
      <c r="C37" s="46" t="s">
        <v>1643</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6">
        <v>0</v>
      </c>
      <c r="AI37" s="46">
        <v>0</v>
      </c>
      <c r="AJ37" s="46">
        <v>0</v>
      </c>
      <c r="AK37" s="46">
        <v>0</v>
      </c>
    </row>
    <row r="38" spans="1:37">
      <c r="A38" s="46" t="s">
        <v>1647</v>
      </c>
      <c r="B38" s="46" t="s">
        <v>1644</v>
      </c>
      <c r="C38" s="46" t="s">
        <v>1029</v>
      </c>
      <c r="D38" s="46">
        <v>0</v>
      </c>
      <c r="E38" s="46">
        <v>0</v>
      </c>
      <c r="F38" s="46">
        <v>0</v>
      </c>
      <c r="G38" s="46">
        <v>0</v>
      </c>
      <c r="H38" s="46">
        <v>0</v>
      </c>
      <c r="I38" s="46">
        <v>0</v>
      </c>
      <c r="J38" s="46">
        <v>0</v>
      </c>
      <c r="K38" s="46">
        <v>0</v>
      </c>
      <c r="L38" s="46">
        <v>0</v>
      </c>
      <c r="M38" s="46">
        <v>0</v>
      </c>
      <c r="N38" s="46">
        <v>0</v>
      </c>
      <c r="O38" s="46">
        <v>0</v>
      </c>
      <c r="P38" s="46">
        <v>0</v>
      </c>
      <c r="Q38" s="46">
        <v>0</v>
      </c>
      <c r="R38" s="46">
        <v>0</v>
      </c>
      <c r="S38" s="46">
        <v>0</v>
      </c>
      <c r="T38" s="46">
        <v>0</v>
      </c>
      <c r="U38" s="46">
        <v>0</v>
      </c>
      <c r="V38" s="46">
        <v>0</v>
      </c>
      <c r="W38" s="46">
        <v>0</v>
      </c>
      <c r="X38" s="46">
        <v>0</v>
      </c>
      <c r="Y38" s="46">
        <v>0</v>
      </c>
      <c r="Z38" s="46">
        <v>0</v>
      </c>
      <c r="AA38" s="46">
        <v>0</v>
      </c>
      <c r="AB38" s="46">
        <v>0</v>
      </c>
      <c r="AC38" s="46">
        <v>0</v>
      </c>
      <c r="AD38" s="46">
        <v>0</v>
      </c>
      <c r="AE38" s="46">
        <v>0</v>
      </c>
      <c r="AF38" s="46">
        <v>0</v>
      </c>
      <c r="AG38" s="46">
        <v>0</v>
      </c>
      <c r="AH38" s="46">
        <v>0</v>
      </c>
      <c r="AI38" s="46">
        <v>0</v>
      </c>
      <c r="AJ38" s="46">
        <v>0</v>
      </c>
      <c r="AK38" s="46">
        <v>0</v>
      </c>
    </row>
    <row r="39" spans="1:37">
      <c r="A39" s="46" t="s">
        <v>1647</v>
      </c>
      <c r="B39" s="46" t="s">
        <v>1644</v>
      </c>
      <c r="C39" s="46" t="s">
        <v>1635</v>
      </c>
      <c r="D39" s="46">
        <v>0</v>
      </c>
      <c r="E39" s="46">
        <v>0</v>
      </c>
      <c r="F39" s="46">
        <v>0</v>
      </c>
      <c r="G39" s="46">
        <v>0</v>
      </c>
      <c r="H39" s="46">
        <v>0</v>
      </c>
      <c r="I39" s="46">
        <v>0</v>
      </c>
      <c r="J39" s="46">
        <v>0</v>
      </c>
      <c r="K39" s="46">
        <v>0</v>
      </c>
      <c r="L39" s="46">
        <v>0</v>
      </c>
      <c r="M39" s="46">
        <v>0</v>
      </c>
      <c r="N39" s="46">
        <v>0</v>
      </c>
      <c r="O39" s="46">
        <v>0</v>
      </c>
      <c r="P39" s="46">
        <v>0</v>
      </c>
      <c r="Q39" s="46">
        <v>0</v>
      </c>
      <c r="R39" s="46">
        <v>0</v>
      </c>
      <c r="S39" s="46">
        <v>0</v>
      </c>
      <c r="T39" s="46">
        <v>0</v>
      </c>
      <c r="U39" s="46">
        <v>0</v>
      </c>
      <c r="V39" s="46">
        <v>0</v>
      </c>
      <c r="W39" s="46">
        <v>0</v>
      </c>
      <c r="X39" s="46">
        <v>0</v>
      </c>
      <c r="Y39" s="46">
        <v>0</v>
      </c>
      <c r="Z39" s="46">
        <v>0</v>
      </c>
      <c r="AA39" s="46">
        <v>0</v>
      </c>
      <c r="AB39" s="46">
        <v>0</v>
      </c>
      <c r="AC39" s="46">
        <v>0</v>
      </c>
      <c r="AD39" s="46">
        <v>0</v>
      </c>
      <c r="AE39" s="46">
        <v>0</v>
      </c>
      <c r="AF39" s="46">
        <v>0</v>
      </c>
      <c r="AG39" s="46">
        <v>0</v>
      </c>
      <c r="AH39" s="46">
        <v>0</v>
      </c>
      <c r="AI39" s="46">
        <v>0</v>
      </c>
      <c r="AJ39" s="46">
        <v>0</v>
      </c>
      <c r="AK39" s="46">
        <v>0</v>
      </c>
    </row>
    <row r="40" spans="1:37">
      <c r="A40" s="46" t="s">
        <v>1647</v>
      </c>
      <c r="B40" s="46" t="s">
        <v>1644</v>
      </c>
      <c r="C40" s="46" t="s">
        <v>1031</v>
      </c>
      <c r="D40" s="46">
        <v>0</v>
      </c>
      <c r="E40" s="46">
        <v>0</v>
      </c>
      <c r="F40" s="46">
        <v>0</v>
      </c>
      <c r="G40" s="46">
        <v>0</v>
      </c>
      <c r="H40" s="46">
        <v>0</v>
      </c>
      <c r="I40" s="46">
        <v>0</v>
      </c>
      <c r="J40" s="46">
        <v>0</v>
      </c>
      <c r="K40" s="46">
        <v>0</v>
      </c>
      <c r="L40" s="46">
        <v>0</v>
      </c>
      <c r="M40" s="46">
        <v>0</v>
      </c>
      <c r="N40" s="46">
        <v>0</v>
      </c>
      <c r="O40" s="46">
        <v>0</v>
      </c>
      <c r="P40" s="46">
        <v>0</v>
      </c>
      <c r="Q40" s="46">
        <v>0</v>
      </c>
      <c r="R40" s="46">
        <v>0</v>
      </c>
      <c r="S40" s="46">
        <v>0</v>
      </c>
      <c r="T40" s="46">
        <v>0</v>
      </c>
      <c r="U40" s="46">
        <v>0</v>
      </c>
      <c r="V40" s="46">
        <v>0</v>
      </c>
      <c r="W40" s="46">
        <v>0</v>
      </c>
      <c r="X40" s="46">
        <v>0</v>
      </c>
      <c r="Y40" s="46">
        <v>0</v>
      </c>
      <c r="Z40" s="46">
        <v>0</v>
      </c>
      <c r="AA40" s="46">
        <v>0</v>
      </c>
      <c r="AB40" s="46">
        <v>0</v>
      </c>
      <c r="AC40" s="46">
        <v>0</v>
      </c>
      <c r="AD40" s="46">
        <v>0</v>
      </c>
      <c r="AE40" s="46">
        <v>0</v>
      </c>
      <c r="AF40" s="46">
        <v>0</v>
      </c>
      <c r="AG40" s="46">
        <v>0</v>
      </c>
      <c r="AH40" s="46">
        <v>0</v>
      </c>
      <c r="AI40" s="46">
        <v>0</v>
      </c>
      <c r="AJ40" s="46">
        <v>0</v>
      </c>
      <c r="AK40" s="46">
        <v>0</v>
      </c>
    </row>
    <row r="41" spans="1:37">
      <c r="A41" s="46" t="s">
        <v>1647</v>
      </c>
      <c r="B41" s="46" t="s">
        <v>1644</v>
      </c>
      <c r="C41" s="46" t="s">
        <v>1032</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6">
        <v>0</v>
      </c>
      <c r="AI41" s="46">
        <v>0</v>
      </c>
      <c r="AJ41" s="46">
        <v>0</v>
      </c>
      <c r="AK41" s="46">
        <v>0</v>
      </c>
    </row>
    <row r="42" spans="1:37">
      <c r="A42" s="46" t="s">
        <v>1647</v>
      </c>
      <c r="B42" s="46" t="s">
        <v>1644</v>
      </c>
      <c r="C42" s="46" t="s">
        <v>1033</v>
      </c>
      <c r="D42" s="46">
        <v>0</v>
      </c>
      <c r="E42" s="46">
        <v>0</v>
      </c>
      <c r="F42" s="46">
        <v>0</v>
      </c>
      <c r="G42" s="46">
        <v>0</v>
      </c>
      <c r="H42" s="46">
        <v>0</v>
      </c>
      <c r="I42" s="46">
        <v>0</v>
      </c>
      <c r="J42" s="46">
        <v>0</v>
      </c>
      <c r="K42" s="46">
        <v>0</v>
      </c>
      <c r="L42" s="46">
        <v>0</v>
      </c>
      <c r="M42" s="46">
        <v>0</v>
      </c>
      <c r="N42" s="46">
        <v>0</v>
      </c>
      <c r="O42" s="46">
        <v>0</v>
      </c>
      <c r="P42" s="46">
        <v>0</v>
      </c>
      <c r="Q42" s="46">
        <v>0</v>
      </c>
      <c r="R42" s="46">
        <v>0</v>
      </c>
      <c r="S42" s="46">
        <v>0</v>
      </c>
      <c r="T42" s="46">
        <v>0</v>
      </c>
      <c r="U42" s="46">
        <v>0</v>
      </c>
      <c r="V42" s="46">
        <v>0</v>
      </c>
      <c r="W42" s="46">
        <v>0</v>
      </c>
      <c r="X42" s="46">
        <v>0</v>
      </c>
      <c r="Y42" s="46">
        <v>0</v>
      </c>
      <c r="Z42" s="46">
        <v>0</v>
      </c>
      <c r="AA42" s="46">
        <v>0</v>
      </c>
      <c r="AB42" s="46">
        <v>0</v>
      </c>
      <c r="AC42" s="46">
        <v>0</v>
      </c>
      <c r="AD42" s="46">
        <v>0</v>
      </c>
      <c r="AE42" s="46">
        <v>0</v>
      </c>
      <c r="AF42" s="46">
        <v>0</v>
      </c>
      <c r="AG42" s="46">
        <v>0</v>
      </c>
      <c r="AH42" s="46">
        <v>0</v>
      </c>
      <c r="AI42" s="46">
        <v>0</v>
      </c>
      <c r="AJ42" s="46">
        <v>0</v>
      </c>
      <c r="AK42" s="46">
        <v>0</v>
      </c>
    </row>
    <row r="43" spans="1:37">
      <c r="A43" s="46" t="s">
        <v>1647</v>
      </c>
      <c r="B43" s="46" t="s">
        <v>1644</v>
      </c>
      <c r="C43" s="46" t="s">
        <v>1643</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row>
    <row r="44" spans="1:37">
      <c r="A44" s="46" t="s">
        <v>1647</v>
      </c>
      <c r="B44" s="46" t="s">
        <v>1645</v>
      </c>
      <c r="C44" s="46" t="s">
        <v>1029</v>
      </c>
      <c r="D44" s="46">
        <v>5132080854746.2041</v>
      </c>
      <c r="E44" s="46">
        <v>5323257133508.21</v>
      </c>
      <c r="F44" s="46">
        <v>5514433412270.1436</v>
      </c>
      <c r="G44" s="46">
        <v>5705609691032.1484</v>
      </c>
      <c r="H44" s="46">
        <v>6000746551987.4102</v>
      </c>
      <c r="I44" s="46">
        <v>6295883412942.6719</v>
      </c>
      <c r="J44" s="46">
        <v>6591020273897.9336</v>
      </c>
      <c r="K44" s="46">
        <v>6886157134853.1943</v>
      </c>
      <c r="L44" s="46">
        <v>7181293995808.5283</v>
      </c>
      <c r="M44" s="46">
        <v>7491881106347.5938</v>
      </c>
      <c r="N44" s="46">
        <v>7802468216886.7314</v>
      </c>
      <c r="O44" s="46">
        <v>8113055327425.8691</v>
      </c>
      <c r="P44" s="46">
        <v>8423642437965.0068</v>
      </c>
      <c r="Q44" s="46">
        <v>8734229548504.1445</v>
      </c>
      <c r="R44" s="46">
        <v>9001851312047.7598</v>
      </c>
      <c r="S44" s="46">
        <v>9269473075591.377</v>
      </c>
      <c r="T44" s="46">
        <v>9537094839134.9941</v>
      </c>
      <c r="U44" s="46">
        <v>9804716602678.5371</v>
      </c>
      <c r="V44" s="46">
        <v>10072338366222.152</v>
      </c>
      <c r="W44" s="46">
        <v>10373839802759.84</v>
      </c>
      <c r="X44" s="46">
        <v>10675341239297.527</v>
      </c>
      <c r="Y44" s="46">
        <v>10976842675835.143</v>
      </c>
      <c r="Z44" s="46">
        <v>11278344112372.828</v>
      </c>
      <c r="AA44" s="46">
        <v>11579845548910.443</v>
      </c>
      <c r="AB44" s="46">
        <v>11887473259573.891</v>
      </c>
      <c r="AC44" s="46">
        <v>12195100970237.338</v>
      </c>
      <c r="AD44" s="46">
        <v>12502728680900.785</v>
      </c>
      <c r="AE44" s="46">
        <v>12810356391564.305</v>
      </c>
      <c r="AF44" s="46">
        <v>13117984102227.752</v>
      </c>
      <c r="AG44" s="46">
        <v>13417936477892.961</v>
      </c>
      <c r="AH44" s="46">
        <v>13717888853558.242</v>
      </c>
      <c r="AI44" s="46">
        <v>14017841229223.451</v>
      </c>
      <c r="AJ44" s="46">
        <v>14317793604888.662</v>
      </c>
      <c r="AK44" s="46">
        <v>14617745980553.943</v>
      </c>
    </row>
    <row r="45" spans="1:37">
      <c r="A45" s="46" t="s">
        <v>1647</v>
      </c>
      <c r="B45" s="46" t="s">
        <v>1645</v>
      </c>
      <c r="C45" s="46" t="s">
        <v>1635</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6">
        <v>0</v>
      </c>
      <c r="AI45" s="46">
        <v>0</v>
      </c>
      <c r="AJ45" s="46">
        <v>0</v>
      </c>
      <c r="AK45" s="46">
        <v>0</v>
      </c>
    </row>
    <row r="46" spans="1:37">
      <c r="A46" s="46" t="s">
        <v>1647</v>
      </c>
      <c r="B46" s="46" t="s">
        <v>1645</v>
      </c>
      <c r="C46" s="46" t="s">
        <v>1031</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6">
        <v>0</v>
      </c>
      <c r="AI46" s="46">
        <v>0</v>
      </c>
      <c r="AJ46" s="46">
        <v>0</v>
      </c>
      <c r="AK46" s="46">
        <v>0</v>
      </c>
    </row>
    <row r="47" spans="1:37">
      <c r="A47" s="46" t="s">
        <v>1647</v>
      </c>
      <c r="B47" s="46" t="s">
        <v>1645</v>
      </c>
      <c r="C47" s="46" t="s">
        <v>1032</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v>
      </c>
      <c r="AH47" s="46">
        <v>0</v>
      </c>
      <c r="AI47" s="46">
        <v>0</v>
      </c>
      <c r="AJ47" s="46">
        <v>0</v>
      </c>
      <c r="AK47" s="46">
        <v>0</v>
      </c>
    </row>
    <row r="48" spans="1:37">
      <c r="A48" s="46" t="s">
        <v>1647</v>
      </c>
      <c r="B48" s="46" t="s">
        <v>1645</v>
      </c>
      <c r="C48" s="46" t="s">
        <v>1033</v>
      </c>
      <c r="D48" s="46">
        <v>0</v>
      </c>
      <c r="E48" s="46">
        <v>0</v>
      </c>
      <c r="F48" s="46">
        <v>0</v>
      </c>
      <c r="G48" s="46">
        <v>0</v>
      </c>
      <c r="H48" s="46">
        <v>0</v>
      </c>
      <c r="I48" s="46">
        <v>0</v>
      </c>
      <c r="J48" s="46">
        <v>0</v>
      </c>
      <c r="K48" s="46">
        <v>0</v>
      </c>
      <c r="L48" s="46">
        <v>0</v>
      </c>
      <c r="M48" s="46">
        <v>0</v>
      </c>
      <c r="N48" s="46">
        <v>0</v>
      </c>
      <c r="O48" s="46">
        <v>0</v>
      </c>
      <c r="P48" s="46">
        <v>0</v>
      </c>
      <c r="Q48" s="46">
        <v>0</v>
      </c>
      <c r="R48" s="46">
        <v>0</v>
      </c>
      <c r="S48" s="46">
        <v>0</v>
      </c>
      <c r="T48" s="46">
        <v>0</v>
      </c>
      <c r="U48" s="46">
        <v>0</v>
      </c>
      <c r="V48" s="46">
        <v>0</v>
      </c>
      <c r="W48" s="46">
        <v>0</v>
      </c>
      <c r="X48" s="46">
        <v>0</v>
      </c>
      <c r="Y48" s="46">
        <v>0</v>
      </c>
      <c r="Z48" s="46">
        <v>0</v>
      </c>
      <c r="AA48" s="46">
        <v>0</v>
      </c>
      <c r="AB48" s="46">
        <v>0</v>
      </c>
      <c r="AC48" s="46">
        <v>0</v>
      </c>
      <c r="AD48" s="46">
        <v>0</v>
      </c>
      <c r="AE48" s="46">
        <v>0</v>
      </c>
      <c r="AF48" s="46">
        <v>0</v>
      </c>
      <c r="AG48" s="46">
        <v>0</v>
      </c>
      <c r="AH48" s="46">
        <v>0</v>
      </c>
      <c r="AI48" s="46">
        <v>0</v>
      </c>
      <c r="AJ48" s="46">
        <v>0</v>
      </c>
      <c r="AK48" s="46">
        <v>0</v>
      </c>
    </row>
    <row r="49" spans="1:37">
      <c r="A49" s="46" t="s">
        <v>1647</v>
      </c>
      <c r="B49" s="46" t="s">
        <v>1645</v>
      </c>
      <c r="C49" s="46" t="s">
        <v>1643</v>
      </c>
      <c r="D49" s="46">
        <v>0</v>
      </c>
      <c r="E49" s="46">
        <v>0</v>
      </c>
      <c r="F49" s="46">
        <v>0</v>
      </c>
      <c r="G49" s="46">
        <v>0</v>
      </c>
      <c r="H49" s="46">
        <v>0</v>
      </c>
      <c r="I49" s="46">
        <v>0</v>
      </c>
      <c r="J49" s="46">
        <v>0</v>
      </c>
      <c r="K49" s="46">
        <v>0</v>
      </c>
      <c r="L49" s="46">
        <v>0</v>
      </c>
      <c r="M49" s="46">
        <v>0</v>
      </c>
      <c r="N49" s="46">
        <v>0</v>
      </c>
      <c r="O49" s="46">
        <v>0</v>
      </c>
      <c r="P49" s="46">
        <v>0</v>
      </c>
      <c r="Q49" s="46">
        <v>0</v>
      </c>
      <c r="R49" s="46">
        <v>0</v>
      </c>
      <c r="S49" s="46">
        <v>0</v>
      </c>
      <c r="T49" s="46">
        <v>0</v>
      </c>
      <c r="U49" s="46">
        <v>0</v>
      </c>
      <c r="V49" s="46">
        <v>0</v>
      </c>
      <c r="W49" s="46">
        <v>0</v>
      </c>
      <c r="X49" s="46">
        <v>0</v>
      </c>
      <c r="Y49" s="46">
        <v>0</v>
      </c>
      <c r="Z49" s="46">
        <v>0</v>
      </c>
      <c r="AA49" s="46">
        <v>0</v>
      </c>
      <c r="AB49" s="46">
        <v>0</v>
      </c>
      <c r="AC49" s="46">
        <v>0</v>
      </c>
      <c r="AD49" s="46">
        <v>0</v>
      </c>
      <c r="AE49" s="46">
        <v>0</v>
      </c>
      <c r="AF49" s="46">
        <v>0</v>
      </c>
      <c r="AG49" s="46">
        <v>0</v>
      </c>
      <c r="AH49" s="46">
        <v>0</v>
      </c>
      <c r="AI49" s="46">
        <v>0</v>
      </c>
      <c r="AJ49" s="46">
        <v>0</v>
      </c>
      <c r="AK49" s="46">
        <v>0</v>
      </c>
    </row>
    <row r="50" spans="1:37">
      <c r="A50" s="46" t="s">
        <v>1647</v>
      </c>
      <c r="B50" s="46" t="s">
        <v>1646</v>
      </c>
      <c r="C50" s="46" t="s">
        <v>1029</v>
      </c>
      <c r="D50" s="46">
        <v>0</v>
      </c>
      <c r="E50" s="46">
        <v>0</v>
      </c>
      <c r="F50" s="46">
        <v>0</v>
      </c>
      <c r="G50" s="46">
        <v>0</v>
      </c>
      <c r="H50" s="46">
        <v>0</v>
      </c>
      <c r="I50" s="46">
        <v>0</v>
      </c>
      <c r="J50" s="46">
        <v>0</v>
      </c>
      <c r="K50" s="46">
        <v>0</v>
      </c>
      <c r="L50" s="46">
        <v>0</v>
      </c>
      <c r="M50" s="46">
        <v>0</v>
      </c>
      <c r="N50" s="46">
        <v>0</v>
      </c>
      <c r="O50" s="46">
        <v>0</v>
      </c>
      <c r="P50" s="46">
        <v>0</v>
      </c>
      <c r="Q50" s="46">
        <v>0</v>
      </c>
      <c r="R50" s="46">
        <v>0</v>
      </c>
      <c r="S50" s="46">
        <v>0</v>
      </c>
      <c r="T50" s="46">
        <v>0</v>
      </c>
      <c r="U50" s="46">
        <v>0</v>
      </c>
      <c r="V50" s="46">
        <v>0</v>
      </c>
      <c r="W50" s="46">
        <v>0</v>
      </c>
      <c r="X50" s="46">
        <v>0</v>
      </c>
      <c r="Y50" s="46">
        <v>0</v>
      </c>
      <c r="Z50" s="46">
        <v>0</v>
      </c>
      <c r="AA50" s="46">
        <v>0</v>
      </c>
      <c r="AB50" s="46">
        <v>0</v>
      </c>
      <c r="AC50" s="46">
        <v>0</v>
      </c>
      <c r="AD50" s="46">
        <v>0</v>
      </c>
      <c r="AE50" s="46">
        <v>0</v>
      </c>
      <c r="AF50" s="46">
        <v>0</v>
      </c>
      <c r="AG50" s="46">
        <v>0</v>
      </c>
      <c r="AH50" s="46">
        <v>0</v>
      </c>
      <c r="AI50" s="46">
        <v>0</v>
      </c>
      <c r="AJ50" s="46">
        <v>0</v>
      </c>
      <c r="AK50" s="46">
        <v>0</v>
      </c>
    </row>
    <row r="51" spans="1:37">
      <c r="A51" s="46" t="s">
        <v>1647</v>
      </c>
      <c r="B51" s="46" t="s">
        <v>1646</v>
      </c>
      <c r="C51" s="46" t="s">
        <v>1635</v>
      </c>
      <c r="D51" s="46">
        <v>0</v>
      </c>
      <c r="E51" s="46">
        <v>0</v>
      </c>
      <c r="F51" s="46">
        <v>0</v>
      </c>
      <c r="G51" s="46">
        <v>0</v>
      </c>
      <c r="H51" s="46">
        <v>0</v>
      </c>
      <c r="I51" s="46">
        <v>0</v>
      </c>
      <c r="J51" s="46">
        <v>0</v>
      </c>
      <c r="K51" s="46">
        <v>0</v>
      </c>
      <c r="L51" s="46">
        <v>0</v>
      </c>
      <c r="M51" s="46">
        <v>0</v>
      </c>
      <c r="N51" s="46">
        <v>0</v>
      </c>
      <c r="O51" s="46">
        <v>0</v>
      </c>
      <c r="P51" s="46">
        <v>0</v>
      </c>
      <c r="Q51" s="46">
        <v>0</v>
      </c>
      <c r="R51" s="46">
        <v>0</v>
      </c>
      <c r="S51" s="46">
        <v>0</v>
      </c>
      <c r="T51" s="46">
        <v>0</v>
      </c>
      <c r="U51" s="46">
        <v>0</v>
      </c>
      <c r="V51" s="46">
        <v>0</v>
      </c>
      <c r="W51" s="46">
        <v>0</v>
      </c>
      <c r="X51" s="46">
        <v>0</v>
      </c>
      <c r="Y51" s="46">
        <v>0</v>
      </c>
      <c r="Z51" s="46">
        <v>0</v>
      </c>
      <c r="AA51" s="46">
        <v>0</v>
      </c>
      <c r="AB51" s="46">
        <v>0</v>
      </c>
      <c r="AC51" s="46">
        <v>0</v>
      </c>
      <c r="AD51" s="46">
        <v>0</v>
      </c>
      <c r="AE51" s="46">
        <v>0</v>
      </c>
      <c r="AF51" s="46">
        <v>0</v>
      </c>
      <c r="AG51" s="46">
        <v>0</v>
      </c>
      <c r="AH51" s="46">
        <v>0</v>
      </c>
      <c r="AI51" s="46">
        <v>0</v>
      </c>
      <c r="AJ51" s="46">
        <v>0</v>
      </c>
      <c r="AK51" s="46">
        <v>0</v>
      </c>
    </row>
    <row r="52" spans="1:37">
      <c r="A52" s="46" t="s">
        <v>1647</v>
      </c>
      <c r="B52" s="46" t="s">
        <v>1646</v>
      </c>
      <c r="C52" s="46" t="s">
        <v>1031</v>
      </c>
      <c r="D52" s="46">
        <v>0</v>
      </c>
      <c r="E52" s="46">
        <v>0</v>
      </c>
      <c r="F52" s="46">
        <v>0</v>
      </c>
      <c r="G52" s="46">
        <v>0</v>
      </c>
      <c r="H52" s="46">
        <v>0</v>
      </c>
      <c r="I52" s="46">
        <v>0</v>
      </c>
      <c r="J52" s="46">
        <v>0</v>
      </c>
      <c r="K52" s="46">
        <v>0</v>
      </c>
      <c r="L52" s="46">
        <v>0</v>
      </c>
      <c r="M52" s="46">
        <v>0</v>
      </c>
      <c r="N52" s="46">
        <v>0</v>
      </c>
      <c r="O52" s="46">
        <v>0</v>
      </c>
      <c r="P52" s="46">
        <v>0</v>
      </c>
      <c r="Q52" s="46">
        <v>0</v>
      </c>
      <c r="R52" s="46">
        <v>0</v>
      </c>
      <c r="S52" s="46">
        <v>0</v>
      </c>
      <c r="T52" s="46">
        <v>0</v>
      </c>
      <c r="U52" s="46">
        <v>0</v>
      </c>
      <c r="V52" s="46">
        <v>0</v>
      </c>
      <c r="W52" s="46">
        <v>0</v>
      </c>
      <c r="X52" s="46">
        <v>0</v>
      </c>
      <c r="Y52" s="46">
        <v>0</v>
      </c>
      <c r="Z52" s="46">
        <v>0</v>
      </c>
      <c r="AA52" s="46">
        <v>0</v>
      </c>
      <c r="AB52" s="46">
        <v>0</v>
      </c>
      <c r="AC52" s="46">
        <v>0</v>
      </c>
      <c r="AD52" s="46">
        <v>0</v>
      </c>
      <c r="AE52" s="46">
        <v>0</v>
      </c>
      <c r="AF52" s="46">
        <v>0</v>
      </c>
      <c r="AG52" s="46">
        <v>0</v>
      </c>
      <c r="AH52" s="46">
        <v>0</v>
      </c>
      <c r="AI52" s="46">
        <v>0</v>
      </c>
      <c r="AJ52" s="46">
        <v>0</v>
      </c>
      <c r="AK52" s="46">
        <v>0</v>
      </c>
    </row>
    <row r="53" spans="1:37">
      <c r="A53" s="46" t="s">
        <v>1647</v>
      </c>
      <c r="B53" s="46" t="s">
        <v>1646</v>
      </c>
      <c r="C53" s="46" t="s">
        <v>1032</v>
      </c>
      <c r="D53" s="46">
        <v>0</v>
      </c>
      <c r="E53" s="46">
        <v>0</v>
      </c>
      <c r="F53" s="46">
        <v>0</v>
      </c>
      <c r="G53" s="46">
        <v>0</v>
      </c>
      <c r="H53" s="46">
        <v>0</v>
      </c>
      <c r="I53" s="46">
        <v>0</v>
      </c>
      <c r="J53" s="46">
        <v>0</v>
      </c>
      <c r="K53" s="46">
        <v>0</v>
      </c>
      <c r="L53" s="46">
        <v>0</v>
      </c>
      <c r="M53" s="46">
        <v>0</v>
      </c>
      <c r="N53" s="46">
        <v>0</v>
      </c>
      <c r="O53" s="46">
        <v>0</v>
      </c>
      <c r="P53" s="46">
        <v>0</v>
      </c>
      <c r="Q53" s="46">
        <v>0</v>
      </c>
      <c r="R53" s="46">
        <v>0</v>
      </c>
      <c r="S53" s="46">
        <v>0</v>
      </c>
      <c r="T53" s="46">
        <v>0</v>
      </c>
      <c r="U53" s="46">
        <v>0</v>
      </c>
      <c r="V53" s="46">
        <v>0</v>
      </c>
      <c r="W53" s="46">
        <v>0</v>
      </c>
      <c r="X53" s="46">
        <v>0</v>
      </c>
      <c r="Y53" s="46">
        <v>0</v>
      </c>
      <c r="Z53" s="46">
        <v>0</v>
      </c>
      <c r="AA53" s="46">
        <v>0</v>
      </c>
      <c r="AB53" s="46">
        <v>0</v>
      </c>
      <c r="AC53" s="46">
        <v>0</v>
      </c>
      <c r="AD53" s="46">
        <v>0</v>
      </c>
      <c r="AE53" s="46">
        <v>0</v>
      </c>
      <c r="AF53" s="46">
        <v>0</v>
      </c>
      <c r="AG53" s="46">
        <v>0</v>
      </c>
      <c r="AH53" s="46">
        <v>0</v>
      </c>
      <c r="AI53" s="46">
        <v>0</v>
      </c>
      <c r="AJ53" s="46">
        <v>0</v>
      </c>
      <c r="AK53" s="46">
        <v>0</v>
      </c>
    </row>
    <row r="54" spans="1:37">
      <c r="A54" s="46" t="s">
        <v>1647</v>
      </c>
      <c r="B54" s="46" t="s">
        <v>1646</v>
      </c>
      <c r="C54" s="46" t="s">
        <v>1033</v>
      </c>
      <c r="D54" s="46">
        <v>0</v>
      </c>
      <c r="E54" s="46">
        <v>0</v>
      </c>
      <c r="F54" s="46">
        <v>0</v>
      </c>
      <c r="G54" s="46">
        <v>0</v>
      </c>
      <c r="H54" s="46">
        <v>0</v>
      </c>
      <c r="I54" s="46">
        <v>0</v>
      </c>
      <c r="J54" s="46">
        <v>0</v>
      </c>
      <c r="K54" s="46">
        <v>0</v>
      </c>
      <c r="L54" s="46">
        <v>0</v>
      </c>
      <c r="M54" s="46">
        <v>0</v>
      </c>
      <c r="N54" s="46">
        <v>0</v>
      </c>
      <c r="O54" s="46">
        <v>0</v>
      </c>
      <c r="P54" s="46">
        <v>0</v>
      </c>
      <c r="Q54" s="46">
        <v>0</v>
      </c>
      <c r="R54" s="46">
        <v>0</v>
      </c>
      <c r="S54" s="46">
        <v>0</v>
      </c>
      <c r="T54" s="46">
        <v>0</v>
      </c>
      <c r="U54" s="46">
        <v>0</v>
      </c>
      <c r="V54" s="46">
        <v>0</v>
      </c>
      <c r="W54" s="46">
        <v>0</v>
      </c>
      <c r="X54" s="46">
        <v>0</v>
      </c>
      <c r="Y54" s="46">
        <v>0</v>
      </c>
      <c r="Z54" s="46">
        <v>0</v>
      </c>
      <c r="AA54" s="46">
        <v>0</v>
      </c>
      <c r="AB54" s="46">
        <v>0</v>
      </c>
      <c r="AC54" s="46">
        <v>0</v>
      </c>
      <c r="AD54" s="46">
        <v>0</v>
      </c>
      <c r="AE54" s="46">
        <v>0</v>
      </c>
      <c r="AF54" s="46">
        <v>0</v>
      </c>
      <c r="AG54" s="46">
        <v>0</v>
      </c>
      <c r="AH54" s="46">
        <v>0</v>
      </c>
      <c r="AI54" s="46">
        <v>0</v>
      </c>
      <c r="AJ54" s="46">
        <v>0</v>
      </c>
      <c r="AK54" s="46">
        <v>0</v>
      </c>
    </row>
    <row r="55" spans="1:37">
      <c r="A55" s="46" t="s">
        <v>1647</v>
      </c>
      <c r="B55" s="46" t="s">
        <v>1646</v>
      </c>
      <c r="C55" s="46" t="s">
        <v>1643</v>
      </c>
      <c r="D55" s="46">
        <v>0</v>
      </c>
      <c r="E55" s="46">
        <v>0</v>
      </c>
      <c r="F55" s="46">
        <v>0</v>
      </c>
      <c r="G55" s="46">
        <v>0</v>
      </c>
      <c r="H55" s="46">
        <v>0</v>
      </c>
      <c r="I55" s="46">
        <v>0</v>
      </c>
      <c r="J55" s="46">
        <v>0</v>
      </c>
      <c r="K55" s="46">
        <v>0</v>
      </c>
      <c r="L55" s="46">
        <v>0</v>
      </c>
      <c r="M55" s="46">
        <v>0</v>
      </c>
      <c r="N55" s="46">
        <v>0</v>
      </c>
      <c r="O55" s="46">
        <v>0</v>
      </c>
      <c r="P55" s="46">
        <v>0</v>
      </c>
      <c r="Q55" s="46">
        <v>0</v>
      </c>
      <c r="R55" s="46">
        <v>0</v>
      </c>
      <c r="S55" s="46">
        <v>0</v>
      </c>
      <c r="T55" s="46">
        <v>0</v>
      </c>
      <c r="U55" s="46">
        <v>0</v>
      </c>
      <c r="V55" s="46">
        <v>0</v>
      </c>
      <c r="W55" s="46">
        <v>0</v>
      </c>
      <c r="X55" s="46">
        <v>0</v>
      </c>
      <c r="Y55" s="46">
        <v>0</v>
      </c>
      <c r="Z55" s="46">
        <v>0</v>
      </c>
      <c r="AA55" s="46">
        <v>0</v>
      </c>
      <c r="AB55" s="46">
        <v>0</v>
      </c>
      <c r="AC55" s="46">
        <v>0</v>
      </c>
      <c r="AD55" s="46">
        <v>0</v>
      </c>
      <c r="AE55" s="46">
        <v>0</v>
      </c>
      <c r="AF55" s="46">
        <v>0</v>
      </c>
      <c r="AG55" s="46">
        <v>0</v>
      </c>
      <c r="AH55" s="46">
        <v>0</v>
      </c>
      <c r="AI55" s="46">
        <v>0</v>
      </c>
      <c r="AJ55" s="46">
        <v>0</v>
      </c>
      <c r="AK55" s="46">
        <v>0</v>
      </c>
    </row>
    <row r="56" spans="1:37">
      <c r="A56" s="46" t="s">
        <v>1647</v>
      </c>
      <c r="B56" s="46" t="s">
        <v>84</v>
      </c>
      <c r="C56" s="46" t="s">
        <v>1029</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row>
    <row r="57" spans="1:37">
      <c r="A57" s="46" t="s">
        <v>1647</v>
      </c>
      <c r="B57" s="46" t="s">
        <v>84</v>
      </c>
      <c r="C57" s="46" t="s">
        <v>1635</v>
      </c>
      <c r="D57" s="46">
        <v>0</v>
      </c>
      <c r="E57" s="46">
        <v>0</v>
      </c>
      <c r="F57" s="46">
        <v>0</v>
      </c>
      <c r="G57" s="46">
        <v>0</v>
      </c>
      <c r="H57" s="46">
        <v>0</v>
      </c>
      <c r="I57" s="46">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row>
    <row r="58" spans="1:37">
      <c r="A58" s="46" t="s">
        <v>1647</v>
      </c>
      <c r="B58" s="46" t="s">
        <v>84</v>
      </c>
      <c r="C58" s="46" t="s">
        <v>1031</v>
      </c>
      <c r="D58" s="46">
        <v>0</v>
      </c>
      <c r="E58" s="46">
        <v>0</v>
      </c>
      <c r="F58" s="46">
        <v>0</v>
      </c>
      <c r="G58" s="46">
        <v>0</v>
      </c>
      <c r="H58" s="46">
        <v>0</v>
      </c>
      <c r="I58" s="46">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6">
        <v>0</v>
      </c>
      <c r="AJ58" s="46">
        <v>0</v>
      </c>
      <c r="AK58" s="46">
        <v>0</v>
      </c>
    </row>
    <row r="59" spans="1:37">
      <c r="A59" s="46" t="s">
        <v>1647</v>
      </c>
      <c r="B59" s="46" t="s">
        <v>84</v>
      </c>
      <c r="C59" s="46" t="s">
        <v>1032</v>
      </c>
      <c r="D59" s="46">
        <v>0</v>
      </c>
      <c r="E59" s="46">
        <v>0</v>
      </c>
      <c r="F59" s="46">
        <v>0</v>
      </c>
      <c r="G59" s="46">
        <v>0</v>
      </c>
      <c r="H59" s="46">
        <v>0</v>
      </c>
      <c r="I59" s="46">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row>
    <row r="60" spans="1:37">
      <c r="A60" s="46" t="s">
        <v>1647</v>
      </c>
      <c r="B60" s="46" t="s">
        <v>84</v>
      </c>
      <c r="C60" s="46" t="s">
        <v>1033</v>
      </c>
      <c r="D60" s="46">
        <v>12695762661171.703</v>
      </c>
      <c r="E60" s="46">
        <v>13026433048492.883</v>
      </c>
      <c r="F60" s="46">
        <v>13357103435814.064</v>
      </c>
      <c r="G60" s="46">
        <v>13687773823135.115</v>
      </c>
      <c r="H60" s="46">
        <v>14132836023977.982</v>
      </c>
      <c r="I60" s="46">
        <v>14577898224820.588</v>
      </c>
      <c r="J60" s="46">
        <v>15022960425663.191</v>
      </c>
      <c r="K60" s="46">
        <v>15468022626505.926</v>
      </c>
      <c r="L60" s="46">
        <v>15913084827348.529</v>
      </c>
      <c r="M60" s="46">
        <v>16371659841607.635</v>
      </c>
      <c r="N60" s="46">
        <v>16830234855866.74</v>
      </c>
      <c r="O60" s="46">
        <v>17288809870125.846</v>
      </c>
      <c r="P60" s="46">
        <v>17747384884384.949</v>
      </c>
      <c r="Q60" s="46">
        <v>18205959898644.055</v>
      </c>
      <c r="R60" s="46">
        <v>18619296043816.863</v>
      </c>
      <c r="S60" s="46">
        <v>19032632188989.934</v>
      </c>
      <c r="T60" s="46">
        <v>19445968334163.004</v>
      </c>
      <c r="U60" s="46">
        <v>19859304479335.941</v>
      </c>
      <c r="V60" s="46">
        <v>20272640624509.012</v>
      </c>
      <c r="W60" s="46">
        <v>20659282158964.555</v>
      </c>
      <c r="X60" s="46">
        <v>21045923693419.965</v>
      </c>
      <c r="Y60" s="46">
        <v>21432565227875.379</v>
      </c>
      <c r="Z60" s="46">
        <v>21819206762330.789</v>
      </c>
      <c r="AA60" s="46">
        <v>22205848296786.203</v>
      </c>
      <c r="AB60" s="46">
        <v>22543087515016.883</v>
      </c>
      <c r="AC60" s="46">
        <v>22880326733247.566</v>
      </c>
      <c r="AD60" s="46">
        <v>23217565951478.246</v>
      </c>
      <c r="AE60" s="46">
        <v>23554805169709.059</v>
      </c>
      <c r="AF60" s="46">
        <v>23892044387939.738</v>
      </c>
      <c r="AG60" s="46">
        <v>24166964305536.961</v>
      </c>
      <c r="AH60" s="46">
        <v>24441884223133.988</v>
      </c>
      <c r="AI60" s="46">
        <v>24716804140731.078</v>
      </c>
      <c r="AJ60" s="46">
        <v>24991724058328.168</v>
      </c>
      <c r="AK60" s="46">
        <v>25266643975925.195</v>
      </c>
    </row>
    <row r="61" spans="1:37">
      <c r="A61" s="46" t="s">
        <v>1647</v>
      </c>
      <c r="B61" s="46" t="s">
        <v>84</v>
      </c>
      <c r="C61" s="46" t="s">
        <v>1643</v>
      </c>
      <c r="D61" s="46">
        <v>0</v>
      </c>
      <c r="E61" s="46">
        <v>0</v>
      </c>
      <c r="F61" s="46">
        <v>0</v>
      </c>
      <c r="G61" s="46">
        <v>0</v>
      </c>
      <c r="H61" s="46">
        <v>0</v>
      </c>
      <c r="I61" s="46">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row>
    <row r="62" spans="1:37">
      <c r="A62" s="46" t="s">
        <v>1634</v>
      </c>
      <c r="B62" s="46" t="s">
        <v>1642</v>
      </c>
      <c r="C62" s="46" t="s">
        <v>1029</v>
      </c>
      <c r="D62" s="46">
        <v>0</v>
      </c>
      <c r="E62" s="46">
        <v>0</v>
      </c>
      <c r="F62" s="46">
        <v>0</v>
      </c>
      <c r="G62" s="46">
        <v>0</v>
      </c>
      <c r="H62" s="46">
        <v>0</v>
      </c>
      <c r="I62" s="46">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row>
    <row r="63" spans="1:37">
      <c r="A63" s="46" t="s">
        <v>1634</v>
      </c>
      <c r="B63" s="46" t="s">
        <v>1642</v>
      </c>
      <c r="C63" s="46" t="s">
        <v>1635</v>
      </c>
      <c r="D63" s="46">
        <v>135844063747066.7</v>
      </c>
      <c r="E63" s="46">
        <v>137549707517464.86</v>
      </c>
      <c r="F63" s="46">
        <v>139255351287862.63</v>
      </c>
      <c r="G63" s="46">
        <v>140960995058260.81</v>
      </c>
      <c r="H63" s="46">
        <v>142669018224881.25</v>
      </c>
      <c r="I63" s="46">
        <v>144377041391502.06</v>
      </c>
      <c r="J63" s="46">
        <v>146085064558122.91</v>
      </c>
      <c r="K63" s="46">
        <v>147793087724743.72</v>
      </c>
      <c r="L63" s="46">
        <v>149501110891364.13</v>
      </c>
      <c r="M63" s="46">
        <v>151022704390493.53</v>
      </c>
      <c r="N63" s="46">
        <v>152544297889622.94</v>
      </c>
      <c r="O63" s="46">
        <v>154065891388752.34</v>
      </c>
      <c r="P63" s="46">
        <v>155587484887881.34</v>
      </c>
      <c r="Q63" s="46">
        <v>157109078387010.75</v>
      </c>
      <c r="R63" s="46">
        <v>158391044715676.41</v>
      </c>
      <c r="S63" s="46">
        <v>159673011044341.63</v>
      </c>
      <c r="T63" s="46">
        <v>160954977373006.88</v>
      </c>
      <c r="U63" s="46">
        <v>162236943701672.13</v>
      </c>
      <c r="V63" s="46">
        <v>163518910030337.34</v>
      </c>
      <c r="W63" s="46">
        <v>164505415183660.88</v>
      </c>
      <c r="X63" s="46">
        <v>165491920336984.59</v>
      </c>
      <c r="Y63" s="46">
        <v>166478425490308.34</v>
      </c>
      <c r="Z63" s="46">
        <v>167464930643632.06</v>
      </c>
      <c r="AA63" s="46">
        <v>168451435796956.22</v>
      </c>
      <c r="AB63" s="46">
        <v>169070625748735.16</v>
      </c>
      <c r="AC63" s="46">
        <v>169689815700514.5</v>
      </c>
      <c r="AD63" s="46">
        <v>170309005652293.66</v>
      </c>
      <c r="AE63" s="46">
        <v>170928195604072.81</v>
      </c>
      <c r="AF63" s="46">
        <v>171547385555851.97</v>
      </c>
      <c r="AG63" s="46">
        <v>171773521689973.38</v>
      </c>
      <c r="AH63" s="46">
        <v>171999657824094.72</v>
      </c>
      <c r="AI63" s="46">
        <v>172225793958216.06</v>
      </c>
      <c r="AJ63" s="46">
        <v>172451930092337.41</v>
      </c>
      <c r="AK63" s="46">
        <v>172678066226458.75</v>
      </c>
    </row>
    <row r="64" spans="1:37">
      <c r="A64" s="46" t="s">
        <v>1634</v>
      </c>
      <c r="B64" s="46" t="s">
        <v>1642</v>
      </c>
      <c r="C64" s="46" t="s">
        <v>1031</v>
      </c>
      <c r="D64" s="46">
        <v>0</v>
      </c>
      <c r="E64" s="46">
        <v>0</v>
      </c>
      <c r="F64" s="46">
        <v>0</v>
      </c>
      <c r="G64" s="46">
        <v>0</v>
      </c>
      <c r="H64" s="46">
        <v>0</v>
      </c>
      <c r="I64" s="46">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row>
    <row r="65" spans="1:37">
      <c r="A65" s="46" t="s">
        <v>1634</v>
      </c>
      <c r="B65" s="46" t="s">
        <v>1642</v>
      </c>
      <c r="C65" s="46" t="s">
        <v>1032</v>
      </c>
      <c r="D65" s="46">
        <v>60694332424233.516</v>
      </c>
      <c r="E65" s="46">
        <v>62955270422526.781</v>
      </c>
      <c r="F65" s="46">
        <v>65216208420819.195</v>
      </c>
      <c r="G65" s="46">
        <v>67477146419112.461</v>
      </c>
      <c r="H65" s="46">
        <v>70967569749621.219</v>
      </c>
      <c r="I65" s="46">
        <v>74457993080129.969</v>
      </c>
      <c r="J65" s="46">
        <v>77948416410638.719</v>
      </c>
      <c r="K65" s="46">
        <v>81438839741147.469</v>
      </c>
      <c r="L65" s="46">
        <v>84929263071657.063</v>
      </c>
      <c r="M65" s="46">
        <v>88602408111121.234</v>
      </c>
      <c r="N65" s="46">
        <v>92275553150586.281</v>
      </c>
      <c r="O65" s="46">
        <v>95948698190051.328</v>
      </c>
      <c r="P65" s="46">
        <v>99621843229516.375</v>
      </c>
      <c r="Q65" s="46">
        <v>103294988268981.42</v>
      </c>
      <c r="R65" s="46">
        <v>106460005489131.81</v>
      </c>
      <c r="S65" s="46">
        <v>109625022709282.22</v>
      </c>
      <c r="T65" s="46">
        <v>112790039929432.61</v>
      </c>
      <c r="U65" s="46">
        <v>115955057149582.16</v>
      </c>
      <c r="V65" s="46">
        <v>119120074369732.55</v>
      </c>
      <c r="W65" s="46">
        <v>122685768078295</v>
      </c>
      <c r="X65" s="46">
        <v>126251461786857.44</v>
      </c>
      <c r="Y65" s="46">
        <v>129817155495419.03</v>
      </c>
      <c r="Z65" s="46">
        <v>133382849203981.45</v>
      </c>
      <c r="AA65" s="46">
        <v>136948542912543.03</v>
      </c>
      <c r="AB65" s="46">
        <v>140586688737281.14</v>
      </c>
      <c r="AC65" s="46">
        <v>144224834562019.22</v>
      </c>
      <c r="AD65" s="46">
        <v>147862980386757.31</v>
      </c>
      <c r="AE65" s="46">
        <v>151501126211496.25</v>
      </c>
      <c r="AF65" s="46">
        <v>155139272036234.38</v>
      </c>
      <c r="AG65" s="46">
        <v>158686645843337.59</v>
      </c>
      <c r="AH65" s="46">
        <v>162234019650441.69</v>
      </c>
      <c r="AI65" s="46">
        <v>165781393457544.94</v>
      </c>
      <c r="AJ65" s="46">
        <v>169328767264648.19</v>
      </c>
      <c r="AK65" s="46">
        <v>172876141071752.31</v>
      </c>
    </row>
    <row r="66" spans="1:37">
      <c r="A66" s="46" t="s">
        <v>1634</v>
      </c>
      <c r="B66" s="46" t="s">
        <v>1642</v>
      </c>
      <c r="C66" s="46" t="s">
        <v>1033</v>
      </c>
      <c r="D66" s="46">
        <v>0</v>
      </c>
      <c r="E66" s="46">
        <v>0</v>
      </c>
      <c r="F66" s="46">
        <v>0</v>
      </c>
      <c r="G66" s="46">
        <v>0</v>
      </c>
      <c r="H66" s="46">
        <v>0</v>
      </c>
      <c r="I66" s="46">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row>
    <row r="67" spans="1:37">
      <c r="A67" s="46" t="s">
        <v>1634</v>
      </c>
      <c r="B67" s="46" t="s">
        <v>1642</v>
      </c>
      <c r="C67" s="46" t="s">
        <v>1643</v>
      </c>
      <c r="D67" s="46">
        <v>138745021461499.8</v>
      </c>
      <c r="E67" s="46">
        <v>143913442936238.19</v>
      </c>
      <c r="F67" s="46">
        <v>149081864410974.66</v>
      </c>
      <c r="G67" s="46">
        <v>154250285885713.03</v>
      </c>
      <c r="H67" s="46">
        <v>162229265809508.97</v>
      </c>
      <c r="I67" s="46">
        <v>170208245733304.91</v>
      </c>
      <c r="J67" s="46">
        <v>178187225657100.84</v>
      </c>
      <c r="K67" s="46">
        <v>186166205580896.78</v>
      </c>
      <c r="L67" s="46">
        <v>194145185504694.66</v>
      </c>
      <c r="M67" s="46">
        <v>202541860564393.94</v>
      </c>
      <c r="N67" s="46">
        <v>210938535624095.22</v>
      </c>
      <c r="O67" s="46">
        <v>219335210683796.47</v>
      </c>
      <c r="P67" s="46">
        <v>227731885743497.75</v>
      </c>
      <c r="Q67" s="46">
        <v>236128560803199</v>
      </c>
      <c r="R67" s="46">
        <v>243363674274196.69</v>
      </c>
      <c r="S67" s="46">
        <v>250598787745194.34</v>
      </c>
      <c r="T67" s="46">
        <v>257833901216192.03</v>
      </c>
      <c r="U67" s="46">
        <v>265069014687187.78</v>
      </c>
      <c r="V67" s="46">
        <v>272304128158185.44</v>
      </c>
      <c r="W67" s="46">
        <v>280455173410016.94</v>
      </c>
      <c r="X67" s="46">
        <v>288606218661848.44</v>
      </c>
      <c r="Y67" s="46">
        <v>296757263913678</v>
      </c>
      <c r="Z67" s="46">
        <v>304908309165509.44</v>
      </c>
      <c r="AA67" s="46">
        <v>313059354417338.94</v>
      </c>
      <c r="AB67" s="46">
        <v>321376022553749.88</v>
      </c>
      <c r="AC67" s="46">
        <v>329692690690160.69</v>
      </c>
      <c r="AD67" s="46">
        <v>338009358826571.56</v>
      </c>
      <c r="AE67" s="46">
        <v>346326026962984.44</v>
      </c>
      <c r="AF67" s="46">
        <v>354642695099395.31</v>
      </c>
      <c r="AG67" s="46">
        <v>362751861727315.69</v>
      </c>
      <c r="AH67" s="46">
        <v>370861028355238.06</v>
      </c>
      <c r="AI67" s="46">
        <v>378970194983158.5</v>
      </c>
      <c r="AJ67" s="46">
        <v>387079361611078.94</v>
      </c>
      <c r="AK67" s="46">
        <v>395188528239001.31</v>
      </c>
    </row>
    <row r="68" spans="1:37">
      <c r="A68" s="46" t="s">
        <v>1634</v>
      </c>
      <c r="B68" s="46" t="s">
        <v>1644</v>
      </c>
      <c r="C68" s="46" t="s">
        <v>1029</v>
      </c>
      <c r="D68" s="46">
        <v>0</v>
      </c>
      <c r="E68" s="46">
        <v>0</v>
      </c>
      <c r="F68" s="46">
        <v>0</v>
      </c>
      <c r="G68" s="46">
        <v>0</v>
      </c>
      <c r="H68" s="46">
        <v>0</v>
      </c>
      <c r="I68" s="46">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row>
    <row r="69" spans="1:37">
      <c r="A69" s="46" t="s">
        <v>1634</v>
      </c>
      <c r="B69" s="46" t="s">
        <v>1644</v>
      </c>
      <c r="C69" s="46" t="s">
        <v>1635</v>
      </c>
      <c r="D69" s="46">
        <v>0</v>
      </c>
      <c r="E69" s="46">
        <v>0</v>
      </c>
      <c r="F69" s="46">
        <v>0</v>
      </c>
      <c r="G69" s="46">
        <v>0</v>
      </c>
      <c r="H69" s="46">
        <v>0</v>
      </c>
      <c r="I69" s="46">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row>
    <row r="70" spans="1:37">
      <c r="A70" s="46" t="s">
        <v>1634</v>
      </c>
      <c r="B70" s="46" t="s">
        <v>1644</v>
      </c>
      <c r="C70" s="46" t="s">
        <v>1031</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row>
    <row r="71" spans="1:37">
      <c r="A71" s="46" t="s">
        <v>1634</v>
      </c>
      <c r="B71" s="46" t="s">
        <v>1644</v>
      </c>
      <c r="C71" s="46" t="s">
        <v>1032</v>
      </c>
      <c r="D71" s="46">
        <v>0</v>
      </c>
      <c r="E71" s="46">
        <v>0</v>
      </c>
      <c r="F71" s="46">
        <v>0</v>
      </c>
      <c r="G71" s="46">
        <v>0</v>
      </c>
      <c r="H71" s="46">
        <v>0</v>
      </c>
      <c r="I71" s="46">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row>
    <row r="72" spans="1:37">
      <c r="A72" s="46" t="s">
        <v>1634</v>
      </c>
      <c r="B72" s="46" t="s">
        <v>1644</v>
      </c>
      <c r="C72" s="46" t="s">
        <v>1033</v>
      </c>
      <c r="D72" s="46">
        <v>0</v>
      </c>
      <c r="E72" s="46">
        <v>0</v>
      </c>
      <c r="F72" s="46">
        <v>0</v>
      </c>
      <c r="G72" s="46">
        <v>0</v>
      </c>
      <c r="H72" s="46">
        <v>0</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row>
    <row r="73" spans="1:37">
      <c r="A73" s="46" t="s">
        <v>1634</v>
      </c>
      <c r="B73" s="46" t="s">
        <v>1644</v>
      </c>
      <c r="C73" s="46" t="s">
        <v>1643</v>
      </c>
      <c r="D73" s="46">
        <v>0</v>
      </c>
      <c r="E73" s="46">
        <v>0</v>
      </c>
      <c r="F73" s="46">
        <v>0</v>
      </c>
      <c r="G73" s="46">
        <v>0</v>
      </c>
      <c r="H73" s="46">
        <v>0</v>
      </c>
      <c r="I73" s="46">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row>
    <row r="74" spans="1:37">
      <c r="A74" s="46" t="s">
        <v>1634</v>
      </c>
      <c r="B74" s="46" t="s">
        <v>1645</v>
      </c>
      <c r="C74" s="46" t="s">
        <v>1029</v>
      </c>
      <c r="D74" s="46">
        <v>0</v>
      </c>
      <c r="E74" s="46">
        <v>0</v>
      </c>
      <c r="F74" s="46">
        <v>0</v>
      </c>
      <c r="G74" s="46">
        <v>0</v>
      </c>
      <c r="H74" s="46">
        <v>0</v>
      </c>
      <c r="I74" s="46">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row>
    <row r="75" spans="1:37">
      <c r="A75" s="46" t="s">
        <v>1634</v>
      </c>
      <c r="B75" s="46" t="s">
        <v>1645</v>
      </c>
      <c r="C75" s="46" t="s">
        <v>1635</v>
      </c>
      <c r="D75" s="46">
        <v>0</v>
      </c>
      <c r="E75" s="46">
        <v>0</v>
      </c>
      <c r="F75" s="46">
        <v>0</v>
      </c>
      <c r="G75" s="46">
        <v>0</v>
      </c>
      <c r="H75" s="46">
        <v>0</v>
      </c>
      <c r="I75" s="46">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row>
    <row r="76" spans="1:37">
      <c r="A76" s="46" t="s">
        <v>1634</v>
      </c>
      <c r="B76" s="46" t="s">
        <v>1645</v>
      </c>
      <c r="C76" s="46" t="s">
        <v>1031</v>
      </c>
      <c r="D76" s="46">
        <v>0</v>
      </c>
      <c r="E76" s="46">
        <v>0</v>
      </c>
      <c r="F76" s="46">
        <v>0</v>
      </c>
      <c r="G76" s="46">
        <v>0</v>
      </c>
      <c r="H76" s="46">
        <v>0</v>
      </c>
      <c r="I76" s="46">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row>
    <row r="77" spans="1:37">
      <c r="A77" s="46" t="s">
        <v>1634</v>
      </c>
      <c r="B77" s="46" t="s">
        <v>1645</v>
      </c>
      <c r="C77" s="46" t="s">
        <v>1032</v>
      </c>
      <c r="D77" s="46">
        <v>0</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row>
    <row r="78" spans="1:37">
      <c r="A78" s="46" t="s">
        <v>1634</v>
      </c>
      <c r="B78" s="46" t="s">
        <v>1645</v>
      </c>
      <c r="C78" s="46" t="s">
        <v>1033</v>
      </c>
      <c r="D78" s="46">
        <v>0</v>
      </c>
      <c r="E78" s="46">
        <v>0</v>
      </c>
      <c r="F78" s="46">
        <v>0</v>
      </c>
      <c r="G78" s="46">
        <v>0</v>
      </c>
      <c r="H78" s="46">
        <v>0</v>
      </c>
      <c r="I78" s="46">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row>
    <row r="79" spans="1:37">
      <c r="A79" s="46" t="s">
        <v>1634</v>
      </c>
      <c r="B79" s="46" t="s">
        <v>1645</v>
      </c>
      <c r="C79" s="46" t="s">
        <v>1643</v>
      </c>
      <c r="D79" s="46">
        <v>0</v>
      </c>
      <c r="E79" s="46">
        <v>0</v>
      </c>
      <c r="F79" s="46">
        <v>0</v>
      </c>
      <c r="G79" s="46">
        <v>0</v>
      </c>
      <c r="H79" s="46">
        <v>0</v>
      </c>
      <c r="I79" s="46">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v>0</v>
      </c>
      <c r="AI79" s="46">
        <v>0</v>
      </c>
      <c r="AJ79" s="46">
        <v>0</v>
      </c>
      <c r="AK79" s="46">
        <v>0</v>
      </c>
    </row>
    <row r="80" spans="1:37">
      <c r="A80" s="46" t="s">
        <v>1634</v>
      </c>
      <c r="B80" s="46" t="s">
        <v>1646</v>
      </c>
      <c r="C80" s="46" t="s">
        <v>1029</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row>
    <row r="81" spans="1:37">
      <c r="A81" s="46" t="s">
        <v>1634</v>
      </c>
      <c r="B81" s="46" t="s">
        <v>1646</v>
      </c>
      <c r="C81" s="46" t="s">
        <v>1635</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row>
    <row r="82" spans="1:37">
      <c r="A82" s="46" t="s">
        <v>1634</v>
      </c>
      <c r="B82" s="46" t="s">
        <v>1646</v>
      </c>
      <c r="C82" s="46" t="s">
        <v>1031</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row>
    <row r="83" spans="1:37">
      <c r="A83" s="46" t="s">
        <v>1634</v>
      </c>
      <c r="B83" s="46" t="s">
        <v>1646</v>
      </c>
      <c r="C83" s="46" t="s">
        <v>1032</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row>
    <row r="84" spans="1:37">
      <c r="A84" s="46" t="s">
        <v>1634</v>
      </c>
      <c r="B84" s="46" t="s">
        <v>1646</v>
      </c>
      <c r="C84" s="46" t="s">
        <v>1033</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row>
    <row r="85" spans="1:37">
      <c r="A85" s="46" t="s">
        <v>1634</v>
      </c>
      <c r="B85" s="46" t="s">
        <v>1646</v>
      </c>
      <c r="C85" s="46" t="s">
        <v>1643</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row>
    <row r="86" spans="1:37">
      <c r="A86" s="46" t="s">
        <v>1634</v>
      </c>
      <c r="B86" s="46" t="s">
        <v>84</v>
      </c>
      <c r="C86" s="46" t="s">
        <v>1029</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row>
    <row r="87" spans="1:37">
      <c r="A87" s="46" t="s">
        <v>1634</v>
      </c>
      <c r="B87" s="46" t="s">
        <v>84</v>
      </c>
      <c r="C87" s="46" t="s">
        <v>1635</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row>
    <row r="88" spans="1:37">
      <c r="A88" s="46" t="s">
        <v>1634</v>
      </c>
      <c r="B88" s="46" t="s">
        <v>84</v>
      </c>
      <c r="C88" s="46" t="s">
        <v>1031</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row>
    <row r="89" spans="1:37">
      <c r="A89" s="46" t="s">
        <v>1634</v>
      </c>
      <c r="B89" s="46" t="s">
        <v>84</v>
      </c>
      <c r="C89" s="46" t="s">
        <v>1032</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row>
    <row r="90" spans="1:37">
      <c r="A90" s="46" t="s">
        <v>1634</v>
      </c>
      <c r="B90" s="46" t="s">
        <v>84</v>
      </c>
      <c r="C90" s="46" t="s">
        <v>1033</v>
      </c>
      <c r="D90" s="46">
        <v>0</v>
      </c>
      <c r="E90" s="46">
        <v>0</v>
      </c>
      <c r="F90" s="46">
        <v>0</v>
      </c>
      <c r="G90" s="46">
        <v>0</v>
      </c>
      <c r="H90" s="46">
        <v>0</v>
      </c>
      <c r="I90" s="46">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row>
    <row r="91" spans="1:37">
      <c r="A91" s="46" t="s">
        <v>1634</v>
      </c>
      <c r="B91" s="46" t="s">
        <v>84</v>
      </c>
      <c r="C91" s="46" t="s">
        <v>1643</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80"/>
  <sheetViews>
    <sheetView topLeftCell="A61" workbookViewId="0">
      <selection activeCell="B43" sqref="B43"/>
    </sheetView>
  </sheetViews>
  <sheetFormatPr defaultRowHeight="14.5"/>
  <cols>
    <col min="1" max="1" width="39.54296875" customWidth="1"/>
    <col min="2" max="2" width="26.453125" bestFit="1" customWidth="1"/>
    <col min="3" max="3" width="25.453125" customWidth="1"/>
    <col min="4" max="5" width="11.81640625" bestFit="1" customWidth="1"/>
    <col min="6" max="6" width="10.81640625" bestFit="1" customWidth="1"/>
  </cols>
  <sheetData>
    <row r="1" spans="1:4" s="41" customFormat="1">
      <c r="A1" s="41" t="s">
        <v>1546</v>
      </c>
    </row>
    <row r="2" spans="1:4" s="46" customFormat="1">
      <c r="A2" s="46" t="s">
        <v>1433</v>
      </c>
      <c r="B2" s="46" t="s">
        <v>1548</v>
      </c>
    </row>
    <row r="3" spans="1:4">
      <c r="A3" s="46" t="s">
        <v>1322</v>
      </c>
      <c r="B3" s="94">
        <f>'Res Ene. Cons. by End Use'!E95*10^15/('Res Ene. Cons. by End Use'!E$22*'Res Ene. Cons. by End Use'!E$20*10^6)</f>
        <v>32784.88886964455</v>
      </c>
      <c r="C3" s="94"/>
      <c r="D3" s="94"/>
    </row>
    <row r="4" spans="1:4">
      <c r="A4" s="46" t="s">
        <v>1324</v>
      </c>
      <c r="B4" s="94">
        <f>'Res Ene. Cons. by End Use'!E96*10^15/('Res Ene. Cons. by End Use'!E$22*'Res Ene. Cons. by End Use'!E$20*10^6)</f>
        <v>10270.361141362771</v>
      </c>
      <c r="C4" s="94"/>
      <c r="D4" s="94"/>
    </row>
    <row r="5" spans="1:4">
      <c r="A5" s="46" t="s">
        <v>1326</v>
      </c>
      <c r="B5" s="94">
        <f>'Res Ene. Cons. by End Use'!E97*10^15/('Res Ene. Cons. by End Use'!E$22*'Res Ene. Cons. by End Use'!E$20*10^6)</f>
        <v>13896.011096678816</v>
      </c>
      <c r="C5" s="94"/>
      <c r="D5" s="94"/>
    </row>
    <row r="6" spans="1:4">
      <c r="A6" s="46" t="s">
        <v>1328</v>
      </c>
      <c r="B6" s="94">
        <f>'Res Ene. Cons. by End Use'!E98*10^15/('Res Ene. Cons. by End Use'!E$22*'Res Ene. Cons. by End Use'!E$20*10^6)</f>
        <v>5684.273872284085</v>
      </c>
      <c r="C6" s="94"/>
      <c r="D6" s="94"/>
    </row>
    <row r="7" spans="1:4">
      <c r="A7" s="46" t="s">
        <v>1330</v>
      </c>
      <c r="B7" s="94">
        <f>'Res Ene. Cons. by End Use'!E99*10^15/('Res Ene. Cons. by End Use'!E$22*'Res Ene. Cons. by End Use'!E$20*10^6)</f>
        <v>2915.7363473923892</v>
      </c>
      <c r="C7" s="94"/>
      <c r="D7" s="94"/>
    </row>
    <row r="8" spans="1:4">
      <c r="A8" s="46" t="s">
        <v>1332</v>
      </c>
      <c r="B8" s="94">
        <f>'Res Ene. Cons. by End Use'!E100*10^15/('Res Ene. Cons. by End Use'!E$22*'Res Ene. Cons. by End Use'!E$20*10^6)</f>
        <v>3487.4253476440222</v>
      </c>
      <c r="C8" s="94"/>
      <c r="D8" s="94"/>
    </row>
    <row r="9" spans="1:4">
      <c r="A9" s="46" t="s">
        <v>1334</v>
      </c>
      <c r="B9" s="94">
        <f>'Res Ene. Cons. by End Use'!E101*10^15/('Res Ene. Cons. by End Use'!E$22*'Res Ene. Cons. by End Use'!E$20*10^6)</f>
        <v>1204.5700560189803</v>
      </c>
      <c r="C9" s="94"/>
      <c r="D9" s="94"/>
    </row>
    <row r="10" spans="1:4">
      <c r="A10" s="46" t="s">
        <v>1336</v>
      </c>
      <c r="B10" s="94">
        <f>'Res Ene. Cons. by End Use'!E102*10^15/('Res Ene. Cons. by End Use'!E$22*'Res Ene. Cons. by End Use'!E$20*10^6)</f>
        <v>8082.7658226859521</v>
      </c>
      <c r="C10" s="94"/>
      <c r="D10" s="94"/>
    </row>
    <row r="11" spans="1:4">
      <c r="A11" s="46" t="s">
        <v>1338</v>
      </c>
      <c r="B11" s="94">
        <f>'Res Ene. Cons. by End Use'!E103*10^15/('Res Ene. Cons. by End Use'!E$22*'Res Ene. Cons. by End Use'!E$20*10^6)</f>
        <v>437.91275122525741</v>
      </c>
      <c r="C11" s="94"/>
      <c r="D11" s="94"/>
    </row>
    <row r="12" spans="1:4">
      <c r="A12" s="46" t="s">
        <v>1340</v>
      </c>
      <c r="B12" s="94">
        <f>'Res Ene. Cons. by End Use'!E104*10^15/('Res Ene. Cons. by End Use'!E$22*'Res Ene. Cons. by End Use'!E$20*10^6)</f>
        <v>1491.7914290589251</v>
      </c>
      <c r="C12" s="94"/>
      <c r="D12" s="94"/>
    </row>
    <row r="13" spans="1:4">
      <c r="A13" s="46" t="s">
        <v>1342</v>
      </c>
      <c r="B13" s="94">
        <f>'Res Ene. Cons. by End Use'!E105*10^15/('Res Ene. Cons. by End Use'!E$22*'Res Ene. Cons. by End Use'!E$20*10^6)</f>
        <v>5192.5003325793159</v>
      </c>
      <c r="C13" s="94"/>
      <c r="D13" s="94"/>
    </row>
    <row r="14" spans="1:4">
      <c r="A14" s="46" t="s">
        <v>1344</v>
      </c>
      <c r="B14" s="94">
        <f>'Res Ene. Cons. by End Use'!E106*10^15/('Res Ene. Cons. by End Use'!E$22*'Res Ene. Cons. by End Use'!E$20*10^6)</f>
        <v>1854.8983907019444</v>
      </c>
      <c r="C14" s="94"/>
      <c r="D14" s="94"/>
    </row>
    <row r="15" spans="1:4">
      <c r="A15" s="46" t="s">
        <v>1346</v>
      </c>
      <c r="B15" s="94">
        <f>'Res Ene. Cons. by End Use'!E107*10^15/('Res Ene. Cons. by End Use'!E$22*'Res Ene. Cons. by End Use'!E$20*10^6)</f>
        <v>2326.4812386678227</v>
      </c>
      <c r="C15" s="94"/>
      <c r="D15" s="94"/>
    </row>
    <row r="16" spans="1:4">
      <c r="A16" s="46" t="s">
        <v>1348</v>
      </c>
      <c r="B16" s="94">
        <f>'Res Ene. Cons. by End Use'!E108*10^15/('Res Ene. Cons. by End Use'!E$22*'Res Ene. Cons. by End Use'!E$20*10^6)</f>
        <v>22175.558666281562</v>
      </c>
      <c r="C16" s="94"/>
      <c r="D16" s="94"/>
    </row>
    <row r="18" spans="1:4" s="41" customFormat="1">
      <c r="A18" s="41" t="s">
        <v>1547</v>
      </c>
    </row>
    <row r="19" spans="1:4">
      <c r="A19" t="s">
        <v>1433</v>
      </c>
      <c r="B19" s="46" t="s">
        <v>1548</v>
      </c>
    </row>
    <row r="20" spans="1:4">
      <c r="A20" t="s">
        <v>1450</v>
      </c>
      <c r="B20" s="94">
        <f>'Comm Ene. Cons. by End Use'!E76/('Comm Ene. Cons. by End Use'!E$20*10^9)*10^15</f>
        <v>31592.644856304763</v>
      </c>
      <c r="C20" s="94"/>
      <c r="D20" s="94"/>
    </row>
    <row r="21" spans="1:4">
      <c r="A21" t="s">
        <v>1452</v>
      </c>
      <c r="B21" s="94">
        <f>'Comm Ene. Cons. by End Use'!E77/('Comm Ene. Cons. by End Use'!E$20*10^9)*10^15</f>
        <v>17931.558313506892</v>
      </c>
      <c r="C21" s="94"/>
      <c r="D21" s="94"/>
    </row>
    <row r="22" spans="1:4">
      <c r="A22" t="s">
        <v>1454</v>
      </c>
      <c r="B22" s="94">
        <f>'Comm Ene. Cons. by End Use'!E78/('Comm Ene. Cons. by End Use'!E$20*10^9)*10^15</f>
        <v>9967.4667881263558</v>
      </c>
      <c r="C22" s="94"/>
      <c r="D22" s="94"/>
    </row>
    <row r="23" spans="1:4">
      <c r="A23" t="s">
        <v>1456</v>
      </c>
      <c r="B23" s="94">
        <f>'Comm Ene. Cons. by End Use'!E79/('Comm Ene. Cons. by End Use'!E$20*10^9)*10^15</f>
        <v>18985.124748084239</v>
      </c>
      <c r="C23" s="94"/>
      <c r="D23" s="94"/>
    </row>
    <row r="24" spans="1:4">
      <c r="A24" t="s">
        <v>1274</v>
      </c>
      <c r="B24" s="94">
        <f>'Comm Ene. Cons. by End Use'!E80/('Comm Ene. Cons. by End Use'!E$20*10^9)*10^15</f>
        <v>3267.4536062594702</v>
      </c>
      <c r="C24" s="94"/>
      <c r="D24" s="94"/>
    </row>
    <row r="25" spans="1:4">
      <c r="A25" t="s">
        <v>1280</v>
      </c>
      <c r="B25" s="94">
        <f>'Comm Ene. Cons. by End Use'!E81/('Comm Ene. Cons. by End Use'!E$20*10^9)*10^15</f>
        <v>32805.168039794786</v>
      </c>
      <c r="C25" s="94"/>
      <c r="D25" s="94"/>
    </row>
    <row r="26" spans="1:4">
      <c r="A26" t="s">
        <v>1272</v>
      </c>
      <c r="B26" s="94">
        <f>'Comm Ene. Cons. by End Use'!E82/('Comm Ene. Cons. by End Use'!E$20*10^9)*10^15</f>
        <v>13450.191056758395</v>
      </c>
      <c r="C26" s="94"/>
      <c r="D26" s="94"/>
    </row>
    <row r="27" spans="1:4">
      <c r="A27" t="s">
        <v>1461</v>
      </c>
      <c r="B27" s="94">
        <f>'Comm Ene. Cons. by End Use'!E83/('Comm Ene. Cons. by End Use'!E$20*10^9)*10^15</f>
        <v>3595.7836197929091</v>
      </c>
      <c r="C27" s="94"/>
      <c r="D27" s="94"/>
    </row>
    <row r="28" spans="1:4">
      <c r="A28" t="s">
        <v>1463</v>
      </c>
      <c r="B28" s="94">
        <f>'Comm Ene. Cons. by End Use'!E84/('Comm Ene. Cons. by End Use'!E$20*10^9)*10^15</f>
        <v>7950.6063928470348</v>
      </c>
      <c r="C28" s="94"/>
      <c r="D28" s="94"/>
    </row>
    <row r="29" spans="1:4">
      <c r="A29" t="s">
        <v>1465</v>
      </c>
      <c r="B29" s="94">
        <f>'Comm Ene. Cons. by End Use'!E85/('Comm Ene. Cons. by End Use'!E$20*10^9)*10^15</f>
        <v>81832.171376400147</v>
      </c>
      <c r="C29" s="94"/>
      <c r="D29" s="94"/>
    </row>
    <row r="31" spans="1:4" s="41" customFormat="1">
      <c r="A31" s="41" t="s">
        <v>1566</v>
      </c>
    </row>
    <row r="32" spans="1:4">
      <c r="B32" t="s">
        <v>164</v>
      </c>
      <c r="C32" t="s">
        <v>160</v>
      </c>
    </row>
    <row r="33" spans="1:3">
      <c r="A33" t="s">
        <v>104</v>
      </c>
      <c r="B33" s="94">
        <f>B3+B15</f>
        <v>35111.370108312374</v>
      </c>
      <c r="C33" s="94">
        <f>B20</f>
        <v>31592.644856304763</v>
      </c>
    </row>
    <row r="34" spans="1:3">
      <c r="A34" t="s">
        <v>161</v>
      </c>
      <c r="B34" s="94">
        <f>B4</f>
        <v>10270.361141362771</v>
      </c>
      <c r="C34" s="94">
        <f>B21+B23</f>
        <v>36916.683061591131</v>
      </c>
    </row>
    <row r="35" spans="1:3">
      <c r="A35" t="s">
        <v>1026</v>
      </c>
      <c r="B35">
        <v>0</v>
      </c>
      <c r="C35">
        <v>0</v>
      </c>
    </row>
    <row r="36" spans="1:3">
      <c r="A36" t="s">
        <v>150</v>
      </c>
      <c r="B36" s="94">
        <f>B10</f>
        <v>8082.7658226859521</v>
      </c>
      <c r="C36" s="94">
        <f>B25</f>
        <v>32805.168039794786</v>
      </c>
    </row>
    <row r="37" spans="1:3">
      <c r="A37" t="s">
        <v>162</v>
      </c>
      <c r="B37" s="94">
        <f>SUM(B5,B6,B7,B8,B9,B11,B12,B13,B14)</f>
        <v>36165.119623583734</v>
      </c>
      <c r="C37" s="94">
        <f>SUM(B22,B24,B26,B27,B28)</f>
        <v>38231.501463784167</v>
      </c>
    </row>
    <row r="38" spans="1:3">
      <c r="A38" t="s">
        <v>1545</v>
      </c>
      <c r="B38" s="94">
        <f>B16</f>
        <v>22175.558666281562</v>
      </c>
      <c r="C38" s="94">
        <f>B29</f>
        <v>81832.171376400147</v>
      </c>
    </row>
    <row r="40" spans="1:3" s="41" customFormat="1">
      <c r="A40" s="41" t="s">
        <v>1549</v>
      </c>
    </row>
    <row r="41" spans="1:3" s="46" customFormat="1">
      <c r="B41" s="46" t="s">
        <v>164</v>
      </c>
      <c r="C41" s="46" t="s">
        <v>160</v>
      </c>
    </row>
    <row r="42" spans="1:3" s="46" customFormat="1">
      <c r="A42" s="46" t="s">
        <v>104</v>
      </c>
      <c r="B42" s="116">
        <f>'USA Calculations'!B3/('Res Ene. Cons. by End Use'!$E$22*'Res Ene. Cons. by End Use'!$E$20*10^6)</f>
        <v>4.9948303879365531E-2</v>
      </c>
      <c r="C42" s="92">
        <f>'USA Calculations'!B30/('Comm Ene. Cons. by End Use'!$E$20*10^9)</f>
        <v>9.1339297693578445E-2</v>
      </c>
    </row>
    <row r="43" spans="1:3" s="46" customFormat="1">
      <c r="A43" s="46" t="s">
        <v>161</v>
      </c>
      <c r="B43" s="116">
        <f>'USA Calculations'!B4/('Res Ene. Cons. by End Use'!$E$22*'Res Ene. Cons. by End Use'!$E$20*10^6)</f>
        <v>5.6506251503975743E-2</v>
      </c>
      <c r="C43" s="92">
        <f>'USA Calculations'!B31/('Comm Ene. Cons. by End Use'!$E$20*10^9)</f>
        <v>0.38602240720787406</v>
      </c>
    </row>
    <row r="44" spans="1:3" s="46" customFormat="1">
      <c r="A44" s="46" t="s">
        <v>1026</v>
      </c>
      <c r="B44" s="116">
        <f>'USA Calculations'!B5/('Res Ene. Cons. by End Use'!$E$22*'Res Ene. Cons. by End Use'!$E$20*10^6)</f>
        <v>0</v>
      </c>
      <c r="C44" s="92">
        <f>'USA Calculations'!B32/('Comm Ene. Cons. by End Use'!$E$20*10^9)</f>
        <v>0</v>
      </c>
    </row>
    <row r="45" spans="1:3" s="46" customFormat="1">
      <c r="A45" s="46" t="s">
        <v>150</v>
      </c>
      <c r="B45" s="116">
        <f>'USA Calculations'!B6/('Res Ene. Cons. by End Use'!$E$22*'Res Ene. Cons. by End Use'!$E$20*10^6)</f>
        <v>2.9297021470880803E-2</v>
      </c>
      <c r="C45" s="92">
        <f>'USA Calculations'!B33/('Comm Ene. Cons. by End Use'!$E$20*10^9)</f>
        <v>1.754865247026232E-2</v>
      </c>
    </row>
    <row r="46" spans="1:3" s="46" customFormat="1">
      <c r="A46" s="46" t="s">
        <v>162</v>
      </c>
      <c r="B46" s="116">
        <f>'USA Calculations'!B7/('Res Ene. Cons. by End Use'!$E$22*'Res Ene. Cons. by End Use'!$E$20*10^6)</f>
        <v>0.12083546199961927</v>
      </c>
      <c r="C46" s="92">
        <f>'USA Calculations'!B34/('Comm Ene. Cons. by End Use'!$E$20*10^9)</f>
        <v>0.42810800749687061</v>
      </c>
    </row>
    <row r="47" spans="1:3" s="46" customFormat="1">
      <c r="A47" s="46" t="s">
        <v>1545</v>
      </c>
      <c r="B47" s="116">
        <f>'USA Calculations'!B8/('Res Ene. Cons. by End Use'!$E$22*'Res Ene. Cons. by End Use'!$E$20*10^6)</f>
        <v>0</v>
      </c>
      <c r="C47" s="92">
        <f>'USA Calculations'!B35/('Comm Ene. Cons. by End Use'!$E$20*10^9)</f>
        <v>0</v>
      </c>
    </row>
    <row r="49" spans="1:63" s="41" customFormat="1">
      <c r="A49" s="41" t="s">
        <v>1560</v>
      </c>
    </row>
    <row r="50" spans="1:63" s="46" customFormat="1">
      <c r="A50" s="46" t="s">
        <v>1550</v>
      </c>
      <c r="B50" s="46" t="s">
        <v>1551</v>
      </c>
      <c r="C50" s="46" t="s">
        <v>1552</v>
      </c>
      <c r="D50" s="46" t="s">
        <v>1553</v>
      </c>
      <c r="E50" s="46">
        <v>1960</v>
      </c>
      <c r="F50" s="46">
        <v>1961</v>
      </c>
      <c r="G50" s="46">
        <v>1962</v>
      </c>
      <c r="H50" s="46">
        <v>1963</v>
      </c>
      <c r="I50" s="46">
        <v>1964</v>
      </c>
      <c r="J50" s="46">
        <v>1965</v>
      </c>
      <c r="K50" s="46">
        <v>1966</v>
      </c>
      <c r="L50" s="46">
        <v>1967</v>
      </c>
      <c r="M50" s="46">
        <v>1968</v>
      </c>
      <c r="N50" s="46">
        <v>1969</v>
      </c>
      <c r="O50" s="46">
        <v>1970</v>
      </c>
      <c r="P50" s="46">
        <v>1971</v>
      </c>
      <c r="Q50" s="46">
        <v>1972</v>
      </c>
      <c r="R50" s="46">
        <v>1973</v>
      </c>
      <c r="S50" s="46">
        <v>1974</v>
      </c>
      <c r="T50" s="46">
        <v>1975</v>
      </c>
      <c r="U50" s="46">
        <v>1976</v>
      </c>
      <c r="V50" s="46">
        <v>1977</v>
      </c>
      <c r="W50" s="46">
        <v>1978</v>
      </c>
      <c r="X50" s="46">
        <v>1979</v>
      </c>
      <c r="Y50" s="46">
        <v>1980</v>
      </c>
      <c r="Z50" s="46">
        <v>1981</v>
      </c>
      <c r="AA50" s="46">
        <v>1982</v>
      </c>
      <c r="AB50" s="46">
        <v>1983</v>
      </c>
      <c r="AC50" s="46">
        <v>1984</v>
      </c>
      <c r="AD50" s="46">
        <v>1985</v>
      </c>
      <c r="AE50" s="46">
        <v>1986</v>
      </c>
      <c r="AF50" s="46">
        <v>1987</v>
      </c>
      <c r="AG50" s="46">
        <v>1988</v>
      </c>
      <c r="AH50" s="46">
        <v>1989</v>
      </c>
      <c r="AI50" s="46">
        <v>1990</v>
      </c>
      <c r="AJ50" s="46">
        <v>1991</v>
      </c>
      <c r="AK50" s="46">
        <v>1992</v>
      </c>
      <c r="AL50" s="46">
        <v>1993</v>
      </c>
      <c r="AM50" s="46">
        <v>1994</v>
      </c>
      <c r="AN50" s="46">
        <v>1995</v>
      </c>
      <c r="AO50" s="46">
        <v>1996</v>
      </c>
      <c r="AP50" s="46">
        <v>1997</v>
      </c>
      <c r="AQ50" s="46">
        <v>1998</v>
      </c>
      <c r="AR50" s="46">
        <v>1999</v>
      </c>
      <c r="AS50" s="46">
        <v>2000</v>
      </c>
      <c r="AT50" s="46">
        <v>2001</v>
      </c>
      <c r="AU50" s="46">
        <v>2002</v>
      </c>
      <c r="AV50" s="46">
        <v>2003</v>
      </c>
      <c r="AW50" s="46">
        <v>2004</v>
      </c>
      <c r="AX50" s="46">
        <v>2005</v>
      </c>
      <c r="AY50" s="46">
        <v>2006</v>
      </c>
      <c r="AZ50" s="46">
        <v>2007</v>
      </c>
      <c r="BA50" s="46">
        <v>2008</v>
      </c>
      <c r="BB50" s="46">
        <v>2009</v>
      </c>
      <c r="BC50" s="46">
        <v>2010</v>
      </c>
      <c r="BD50" s="46">
        <v>2011</v>
      </c>
      <c r="BE50" s="46">
        <v>2012</v>
      </c>
      <c r="BF50" s="46">
        <v>2013</v>
      </c>
      <c r="BG50" s="46">
        <v>2014</v>
      </c>
      <c r="BH50" s="46">
        <v>2015</v>
      </c>
      <c r="BI50" s="46">
        <v>2016</v>
      </c>
      <c r="BJ50" s="46">
        <v>2017</v>
      </c>
      <c r="BK50" s="46">
        <v>2018</v>
      </c>
    </row>
    <row r="51" spans="1:63" s="46" customFormat="1">
      <c r="A51" s="46" t="s">
        <v>1554</v>
      </c>
      <c r="B51" s="46" t="s">
        <v>1555</v>
      </c>
      <c r="C51" s="46" t="s">
        <v>1556</v>
      </c>
      <c r="D51" s="46" t="s">
        <v>1557</v>
      </c>
      <c r="M51" s="46">
        <v>777.31574821931997</v>
      </c>
      <c r="N51" s="46">
        <v>801.08493715018994</v>
      </c>
      <c r="O51" s="46">
        <v>921.34594409888302</v>
      </c>
      <c r="P51" s="46">
        <v>1177.6529115743101</v>
      </c>
      <c r="Q51" s="46">
        <v>1511.4666427927</v>
      </c>
      <c r="R51" s="46">
        <v>2226.2704266365599</v>
      </c>
      <c r="S51" s="46">
        <v>6433.0371316159399</v>
      </c>
      <c r="T51" s="46">
        <v>6296.3034335327102</v>
      </c>
      <c r="U51" s="46">
        <v>8186.3197119974602</v>
      </c>
      <c r="V51" s="46">
        <v>9012.6116342239002</v>
      </c>
      <c r="W51" s="46">
        <v>9247.3616431460996</v>
      </c>
      <c r="X51" s="46">
        <v>12185.653009808901</v>
      </c>
      <c r="Y51" s="46">
        <v>16892.3634017515</v>
      </c>
      <c r="Z51" s="46">
        <v>17777.353383974802</v>
      </c>
      <c r="AA51" s="46">
        <v>13870.194419323099</v>
      </c>
      <c r="AB51" s="46">
        <v>10980.399958886101</v>
      </c>
      <c r="AC51" s="46">
        <v>9581.5117585635198</v>
      </c>
      <c r="AD51" s="46">
        <v>7877.54496747128</v>
      </c>
      <c r="AE51" s="46">
        <v>6270.2319938381597</v>
      </c>
      <c r="AF51" s="46">
        <v>5899.6190980786796</v>
      </c>
      <c r="AG51" s="46">
        <v>5823.4758252224401</v>
      </c>
      <c r="AH51" s="46">
        <v>6051.33270840761</v>
      </c>
      <c r="AI51" s="46">
        <v>7204.7286505300199</v>
      </c>
      <c r="AJ51" s="46">
        <v>7838.7840243887804</v>
      </c>
      <c r="AK51" s="46">
        <v>7888.2095628754996</v>
      </c>
      <c r="AL51" s="46">
        <v>7445.1154923904496</v>
      </c>
      <c r="AM51" s="46">
        <v>7382.1321662801902</v>
      </c>
      <c r="AN51" s="46">
        <v>7650.7393685604502</v>
      </c>
      <c r="AO51" s="46">
        <v>8293.2207027038403</v>
      </c>
      <c r="AP51" s="46">
        <v>8508.5186620420609</v>
      </c>
      <c r="AQ51" s="46">
        <v>7382.1606000626298</v>
      </c>
      <c r="AR51" s="46">
        <v>7968.5485744199696</v>
      </c>
      <c r="AS51" s="46">
        <v>9126.95427680596</v>
      </c>
      <c r="AT51" s="46">
        <v>8643.4940048294793</v>
      </c>
      <c r="AU51" s="46">
        <v>8655.3115312721802</v>
      </c>
      <c r="AV51" s="46">
        <v>9567.4582853148604</v>
      </c>
      <c r="AW51" s="46">
        <v>11138.807464899701</v>
      </c>
      <c r="AX51" s="46">
        <v>13739.8294463775</v>
      </c>
      <c r="AY51" s="46">
        <v>15334.6699396085</v>
      </c>
      <c r="AZ51" s="46">
        <v>16472.166046674902</v>
      </c>
      <c r="BA51" s="46">
        <v>20037.832338824199</v>
      </c>
      <c r="BB51" s="46">
        <v>16094.293097575601</v>
      </c>
      <c r="BC51" s="46">
        <v>19259.587256846498</v>
      </c>
      <c r="BD51" s="46">
        <v>23770.7473862072</v>
      </c>
      <c r="BE51" s="46">
        <v>25303.094621303</v>
      </c>
      <c r="BF51" s="46">
        <v>24934.386142316602</v>
      </c>
      <c r="BG51" s="46">
        <v>24575.403037832701</v>
      </c>
      <c r="BH51" s="46">
        <v>20732.861721580401</v>
      </c>
      <c r="BI51" s="46">
        <v>19982.0856312059</v>
      </c>
      <c r="BJ51" s="46">
        <v>20849.291368660499</v>
      </c>
    </row>
    <row r="52" spans="1:63" s="46" customFormat="1">
      <c r="A52" s="46" t="s">
        <v>1558</v>
      </c>
      <c r="B52" s="46" t="s">
        <v>1559</v>
      </c>
      <c r="C52" s="46" t="s">
        <v>1556</v>
      </c>
      <c r="D52" s="46" t="s">
        <v>1557</v>
      </c>
      <c r="E52" s="46">
        <v>3007.1234453786201</v>
      </c>
      <c r="F52" s="46">
        <v>3066.56286916615</v>
      </c>
      <c r="G52" s="46">
        <v>3243.84307754988</v>
      </c>
      <c r="H52" s="46">
        <v>3374.5151710508198</v>
      </c>
      <c r="I52" s="46">
        <v>3573.9411847474298</v>
      </c>
      <c r="J52" s="46">
        <v>3827.5271097203899</v>
      </c>
      <c r="K52" s="46">
        <v>4146.3166463166499</v>
      </c>
      <c r="L52" s="46">
        <v>4336.4265872217102</v>
      </c>
      <c r="M52" s="46">
        <v>4695.9233904317798</v>
      </c>
      <c r="N52" s="46">
        <v>5032.1447426200302</v>
      </c>
      <c r="O52" s="46">
        <v>5246.8837173009797</v>
      </c>
      <c r="P52" s="46">
        <v>5623.4439784071201</v>
      </c>
      <c r="Q52" s="46">
        <v>6109.9258680489402</v>
      </c>
      <c r="R52" s="46">
        <v>6741.3323643639496</v>
      </c>
      <c r="S52" s="46">
        <v>7242.44110467889</v>
      </c>
      <c r="T52" s="46">
        <v>7820.0654711468596</v>
      </c>
      <c r="U52" s="46">
        <v>8611.4018391542704</v>
      </c>
      <c r="V52" s="46">
        <v>9471.3061719313991</v>
      </c>
      <c r="W52" s="46">
        <v>10587.285756003301</v>
      </c>
      <c r="X52" s="46">
        <v>11695.554420030699</v>
      </c>
      <c r="Y52" s="46">
        <v>12597.6675101771</v>
      </c>
      <c r="Z52" s="46">
        <v>13993.166743657001</v>
      </c>
      <c r="AA52" s="46">
        <v>14438.9762759859</v>
      </c>
      <c r="AB52" s="46">
        <v>15561.4263961128</v>
      </c>
      <c r="AC52" s="46">
        <v>17134.286017173799</v>
      </c>
      <c r="AD52" s="46">
        <v>18269.422168423502</v>
      </c>
      <c r="AE52" s="46">
        <v>19115.052908180001</v>
      </c>
      <c r="AF52" s="46">
        <v>20100.858891654199</v>
      </c>
      <c r="AG52" s="46">
        <v>21483.233060257899</v>
      </c>
      <c r="AH52" s="46">
        <v>22922.437089527099</v>
      </c>
      <c r="AI52" s="46">
        <v>23954.4793548671</v>
      </c>
      <c r="AJ52" s="46">
        <v>24405.1648147489</v>
      </c>
      <c r="AK52" s="46">
        <v>25492.951651761701</v>
      </c>
      <c r="AL52" s="46">
        <v>26464.852511744</v>
      </c>
      <c r="AM52" s="46">
        <v>27776.635528226001</v>
      </c>
      <c r="AN52" s="46">
        <v>28782.1750200918</v>
      </c>
      <c r="AO52" s="46">
        <v>30068.230918283301</v>
      </c>
      <c r="AP52" s="46">
        <v>31572.690229849199</v>
      </c>
      <c r="AQ52" s="46">
        <v>32949.197764034601</v>
      </c>
      <c r="AR52" s="46">
        <v>34620.928899082603</v>
      </c>
      <c r="AS52" s="46">
        <v>36449.855115534898</v>
      </c>
      <c r="AT52" s="46">
        <v>37273.618103417597</v>
      </c>
      <c r="AU52" s="46">
        <v>38166.037840781202</v>
      </c>
      <c r="AV52" s="46">
        <v>39677.198348105798</v>
      </c>
      <c r="AW52" s="46">
        <v>41921.809761789198</v>
      </c>
      <c r="AX52" s="46">
        <v>44307.920584860301</v>
      </c>
      <c r="AY52" s="46">
        <v>46437.067117306498</v>
      </c>
      <c r="AZ52" s="46">
        <v>48061.5376613353</v>
      </c>
      <c r="BA52" s="46">
        <v>48401.427340389899</v>
      </c>
      <c r="BB52" s="46">
        <v>47001.555349681803</v>
      </c>
      <c r="BC52" s="46">
        <v>48375.406946297197</v>
      </c>
      <c r="BD52" s="46">
        <v>49793.713524920102</v>
      </c>
      <c r="BE52" s="46">
        <v>51450.959114818201</v>
      </c>
      <c r="BF52" s="46">
        <v>52782.086508870998</v>
      </c>
      <c r="BG52" s="46">
        <v>54696.7261652327</v>
      </c>
      <c r="BH52" s="46">
        <v>56443.817242258199</v>
      </c>
      <c r="BI52" s="46">
        <v>57588.538070583003</v>
      </c>
      <c r="BJ52" s="46">
        <v>59531.661964343999</v>
      </c>
    </row>
    <row r="55" spans="1:63" s="41" customFormat="1">
      <c r="A55" s="41" t="s">
        <v>1564</v>
      </c>
    </row>
    <row r="56" spans="1:63">
      <c r="A56" s="46">
        <v>2011</v>
      </c>
      <c r="B56" s="46">
        <v>2012</v>
      </c>
      <c r="C56" s="46">
        <v>2013</v>
      </c>
      <c r="D56" s="46">
        <v>2014</v>
      </c>
      <c r="E56" s="46">
        <v>2015</v>
      </c>
      <c r="F56" s="46">
        <v>2016</v>
      </c>
      <c r="G56" s="46">
        <v>2017</v>
      </c>
      <c r="H56" s="46">
        <v>2018</v>
      </c>
      <c r="I56" s="46">
        <v>2019</v>
      </c>
      <c r="J56" s="46">
        <v>2020</v>
      </c>
      <c r="K56" s="46">
        <v>2021</v>
      </c>
      <c r="L56" s="46">
        <v>2022</v>
      </c>
      <c r="M56" s="46">
        <v>2023</v>
      </c>
      <c r="N56" s="46">
        <v>2024</v>
      </c>
      <c r="O56" s="46">
        <v>2025</v>
      </c>
      <c r="P56" s="46">
        <v>2026</v>
      </c>
      <c r="Q56" s="46">
        <v>2027</v>
      </c>
      <c r="R56" s="46">
        <v>2028</v>
      </c>
      <c r="S56" s="46">
        <v>2029</v>
      </c>
      <c r="T56" s="46">
        <v>2030</v>
      </c>
      <c r="U56" s="46">
        <v>2031</v>
      </c>
      <c r="V56" s="46">
        <v>2032</v>
      </c>
      <c r="W56" s="46">
        <v>2033</v>
      </c>
      <c r="X56" s="46">
        <v>2034</v>
      </c>
      <c r="Y56" s="46">
        <v>2035</v>
      </c>
      <c r="Z56" s="46">
        <v>2036</v>
      </c>
      <c r="AA56" s="46">
        <v>2037</v>
      </c>
      <c r="AB56" s="46">
        <v>2038</v>
      </c>
      <c r="AC56" s="46">
        <v>2039</v>
      </c>
      <c r="AD56" s="46">
        <v>2040</v>
      </c>
      <c r="AE56" s="46">
        <v>2041</v>
      </c>
      <c r="AF56" s="46">
        <v>2042</v>
      </c>
      <c r="AG56" s="46">
        <v>2043</v>
      </c>
      <c r="AH56" s="46">
        <v>2044</v>
      </c>
      <c r="AI56" s="46">
        <v>2045</v>
      </c>
      <c r="AJ56" s="46">
        <v>2046</v>
      </c>
      <c r="AK56" s="46">
        <v>2047</v>
      </c>
      <c r="AL56" s="46">
        <v>2048</v>
      </c>
      <c r="AM56" s="46">
        <v>2049</v>
      </c>
      <c r="AN56" s="46">
        <v>2050</v>
      </c>
      <c r="AO56" s="46"/>
      <c r="AP56" s="46"/>
      <c r="AQ56" s="46"/>
      <c r="AR56" s="46"/>
      <c r="AS56" s="46"/>
      <c r="AT56" s="46"/>
      <c r="AU56" s="46"/>
      <c r="AV56" s="46"/>
      <c r="AW56" s="46"/>
      <c r="AX56" s="46"/>
      <c r="AY56" s="46"/>
    </row>
    <row r="57" spans="1:63">
      <c r="A57" s="46">
        <v>28238020</v>
      </c>
      <c r="B57" s="46">
        <v>29086357</v>
      </c>
      <c r="C57" s="46">
        <v>29944476</v>
      </c>
      <c r="D57" s="46">
        <v>30776722</v>
      </c>
      <c r="E57" s="46">
        <v>31557144</v>
      </c>
      <c r="F57" s="46">
        <v>32275687</v>
      </c>
      <c r="G57" s="46">
        <v>32938213</v>
      </c>
      <c r="H57" s="46">
        <v>33554000</v>
      </c>
      <c r="I57" s="46">
        <v>34141000</v>
      </c>
      <c r="J57" s="46">
        <v>34710000</v>
      </c>
      <c r="K57" s="46">
        <v>35263000</v>
      </c>
      <c r="L57" s="46">
        <v>35796000</v>
      </c>
      <c r="M57" s="46">
        <v>36311000</v>
      </c>
      <c r="N57" s="46">
        <v>36809000</v>
      </c>
      <c r="O57" s="46">
        <v>37290000</v>
      </c>
      <c r="P57" s="46">
        <v>37757000</v>
      </c>
      <c r="Q57" s="46">
        <v>38209000</v>
      </c>
      <c r="R57" s="46">
        <v>38647000</v>
      </c>
      <c r="S57" s="46">
        <v>39071000</v>
      </c>
      <c r="T57" s="46">
        <v>39480000</v>
      </c>
      <c r="U57" s="46">
        <v>39877000</v>
      </c>
      <c r="V57" s="46">
        <v>40260000</v>
      </c>
      <c r="W57" s="46">
        <v>40629000</v>
      </c>
      <c r="X57" s="46">
        <v>40981000</v>
      </c>
      <c r="Y57" s="46">
        <v>41317000</v>
      </c>
      <c r="Z57" s="46">
        <v>41636000</v>
      </c>
      <c r="AA57" s="46">
        <v>41939000</v>
      </c>
      <c r="AB57" s="46">
        <v>42227000</v>
      </c>
      <c r="AC57" s="46">
        <v>42506000</v>
      </c>
      <c r="AD57" s="46">
        <v>42778000</v>
      </c>
      <c r="AE57" s="46">
        <v>43042000</v>
      </c>
      <c r="AF57" s="46">
        <v>43300000</v>
      </c>
      <c r="AG57" s="46">
        <v>43550000</v>
      </c>
      <c r="AH57" s="46">
        <v>43793000</v>
      </c>
      <c r="AI57" s="46">
        <v>44027000</v>
      </c>
      <c r="AJ57" s="46">
        <v>44252000</v>
      </c>
      <c r="AK57" s="46">
        <v>44468000</v>
      </c>
      <c r="AL57" s="46">
        <v>44675000</v>
      </c>
      <c r="AM57" s="46">
        <v>44872000</v>
      </c>
      <c r="AN57" s="46">
        <v>45056000</v>
      </c>
      <c r="AO57" s="46"/>
      <c r="AP57" s="46"/>
      <c r="AQ57" s="46"/>
      <c r="AR57" s="46"/>
      <c r="AS57" s="46"/>
      <c r="AT57" s="46"/>
      <c r="AU57" s="46"/>
      <c r="AV57" s="46"/>
      <c r="AW57" s="46"/>
      <c r="AX57" s="46"/>
      <c r="AY57" s="46"/>
    </row>
    <row r="59" spans="1:63" s="41" customFormat="1">
      <c r="A59" s="41" t="s">
        <v>1565</v>
      </c>
    </row>
    <row r="60" spans="1:63">
      <c r="A60" s="46"/>
      <c r="B60" s="46" t="s">
        <v>164</v>
      </c>
      <c r="C60" s="46" t="s">
        <v>160</v>
      </c>
    </row>
    <row r="61" spans="1:63">
      <c r="A61" s="46" t="s">
        <v>104</v>
      </c>
      <c r="B61" s="91">
        <f>SUMIF('BCEU - Calculations Tab'!$C$2:$C$61,'KSA Calculations'!A61,'BCEU - Calculations Tab'!$D$2:$D$61)/$E$70</f>
        <v>2002.7902921914472</v>
      </c>
      <c r="C61" s="91">
        <f>SUMIF('BCEU - Calculations Tab'!$C$62:$C$91,'KSA Calculations'!A61,'BCEU - Calculations Tab'!$D$62:$D$91)/'KSA Calculations'!$E$71</f>
        <v>0</v>
      </c>
    </row>
    <row r="62" spans="1:63">
      <c r="A62" s="46" t="s">
        <v>64</v>
      </c>
      <c r="B62" s="91">
        <f>SUMIF('BCEU - Calculations Tab'!$C$2:$C$61,'KSA Calculations'!A62,'BCEU - Calculations Tab'!$D$2:$D$61)/$E$70</f>
        <v>34467.278522328386</v>
      </c>
      <c r="C62" s="91">
        <f>SUMIF('BCEU - Calculations Tab'!$C$62:$C$91,'KSA Calculations'!A62,'BCEU - Calculations Tab'!$D$62:$D$91)/'KSA Calculations'!$E$71</f>
        <v>145256.21243939336</v>
      </c>
    </row>
    <row r="63" spans="1:63">
      <c r="A63" s="46" t="s">
        <v>1026</v>
      </c>
      <c r="B63" s="91">
        <f>SUMIF('BCEU - Calculations Tab'!$C$2:$C$61,'KSA Calculations'!A63,'BCEU - Calculations Tab'!$D$2:$D$61)/$E$70</f>
        <v>0</v>
      </c>
      <c r="C63" s="91">
        <f>SUMIF('BCEU - Calculations Tab'!$C$62:$C$91,'KSA Calculations'!A63,'BCEU - Calculations Tab'!$D$62:$D$91)/'KSA Calculations'!$E$71</f>
        <v>0</v>
      </c>
    </row>
    <row r="64" spans="1:63">
      <c r="A64" s="46" t="s">
        <v>150</v>
      </c>
      <c r="B64" s="91">
        <f>SUMIF('BCEU - Calculations Tab'!$C$2:$C$61,'KSA Calculations'!A64,'BCEU - Calculations Tab'!$D$2:$D$61)/$E$70</f>
        <v>5744.5464203880656</v>
      </c>
      <c r="C64" s="91">
        <f>SUMIF('BCEU - Calculations Tab'!$C$62:$C$91,'KSA Calculations'!A64,'BCEU - Calculations Tab'!$D$62:$D$91)/'KSA Calculations'!$E$71</f>
        <v>64899.625359389276</v>
      </c>
    </row>
    <row r="65" spans="1:38">
      <c r="A65" s="46" t="s">
        <v>162</v>
      </c>
      <c r="B65" s="91">
        <f>SUMIF('BCEU - Calculations Tab'!$C$2:$C$61,'KSA Calculations'!A65,'BCEU - Calculations Tab'!$D$2:$D$61)/$E$70</f>
        <v>7396.471519365743</v>
      </c>
      <c r="C65" s="91">
        <f>SUMIF('BCEU - Calculations Tab'!$C$62:$C$91,'KSA Calculations'!A65,'BCEU - Calculations Tab'!$D$62:$D$91)/'KSA Calculations'!$E$71</f>
        <v>0</v>
      </c>
    </row>
    <row r="66" spans="1:38">
      <c r="A66" s="46" t="s">
        <v>1545</v>
      </c>
      <c r="B66" s="91">
        <f>SUMIF('BCEU - Calculations Tab'!$C$2:$C$61,'KSA Calculations'!A66,'BCEU - Calculations Tab'!$D$2:$D$61)/$E$70</f>
        <v>0</v>
      </c>
      <c r="C66" s="91">
        <f>SUMIF('BCEU - Calculations Tab'!$C$62:$C$91,'KSA Calculations'!A66,'BCEU - Calculations Tab'!$D$62:$D$91)/'KSA Calculations'!$E$71</f>
        <v>148358.16712495088</v>
      </c>
    </row>
    <row r="67" spans="1:38">
      <c r="F67" s="45"/>
    </row>
    <row r="68" spans="1:38" s="41" customFormat="1">
      <c r="A68" s="41" t="s">
        <v>1567</v>
      </c>
    </row>
    <row r="69" spans="1:38" s="46" customFormat="1">
      <c r="B69" s="46">
        <v>2014</v>
      </c>
      <c r="C69" s="46">
        <v>2015</v>
      </c>
      <c r="D69" s="46">
        <v>2016</v>
      </c>
      <c r="E69" s="46">
        <v>2017</v>
      </c>
      <c r="F69" s="46">
        <v>2018</v>
      </c>
      <c r="G69" s="46">
        <v>2019</v>
      </c>
      <c r="H69" s="46">
        <v>2020</v>
      </c>
      <c r="I69" s="46">
        <v>2021</v>
      </c>
      <c r="J69" s="46">
        <v>2022</v>
      </c>
      <c r="K69" s="46">
        <v>2023</v>
      </c>
      <c r="L69" s="46">
        <v>2024</v>
      </c>
      <c r="M69" s="46">
        <v>2025</v>
      </c>
      <c r="N69" s="46">
        <v>2026</v>
      </c>
      <c r="O69" s="46">
        <v>2027</v>
      </c>
      <c r="P69" s="46">
        <v>2028</v>
      </c>
      <c r="Q69" s="46">
        <v>2029</v>
      </c>
      <c r="R69" s="46">
        <v>2030</v>
      </c>
      <c r="S69" s="46">
        <v>2031</v>
      </c>
      <c r="T69" s="46">
        <v>2032</v>
      </c>
      <c r="U69" s="46">
        <v>2033</v>
      </c>
      <c r="V69" s="46">
        <v>2034</v>
      </c>
      <c r="W69" s="46">
        <v>2035</v>
      </c>
      <c r="X69" s="46">
        <v>2036</v>
      </c>
      <c r="Y69" s="46">
        <v>2037</v>
      </c>
      <c r="Z69" s="46">
        <v>2038</v>
      </c>
      <c r="AA69" s="46">
        <v>2039</v>
      </c>
      <c r="AB69" s="46">
        <v>2040</v>
      </c>
      <c r="AC69" s="46">
        <v>2041</v>
      </c>
      <c r="AD69" s="46">
        <v>2042</v>
      </c>
      <c r="AE69" s="46">
        <v>2043</v>
      </c>
      <c r="AF69" s="46">
        <v>2044</v>
      </c>
      <c r="AG69" s="46">
        <v>2045</v>
      </c>
      <c r="AH69" s="46">
        <v>2046</v>
      </c>
      <c r="AI69" s="46">
        <v>2047</v>
      </c>
      <c r="AJ69" s="46">
        <v>2048</v>
      </c>
      <c r="AK69" s="46">
        <v>2049</v>
      </c>
      <c r="AL69" s="46">
        <v>2050</v>
      </c>
    </row>
    <row r="70" spans="1:38" s="46" customFormat="1">
      <c r="A70" s="46" t="s">
        <v>164</v>
      </c>
      <c r="B70" s="115">
        <f>C70*'KSA Scaling Factors'!G8/'KSA Scaling Factors'!H8</f>
        <v>10317958097.389843</v>
      </c>
      <c r="C70" s="115">
        <f>D70*'KSA Scaling Factors'!H8/'KSA Scaling Factors'!I8</f>
        <v>10584180281.400232</v>
      </c>
      <c r="D70" s="115">
        <f>'Scaled Building Data'!B5</f>
        <v>10872493900.150232</v>
      </c>
      <c r="E70" s="115">
        <f>D70*'KSA Scaling Factors'!J8/'KSA Scaling Factors'!I8</f>
        <v>11160807518.900354</v>
      </c>
      <c r="F70" s="115">
        <f>E70*'KSA Scaling Factors'!K8/'KSA Scaling Factors'!J8</f>
        <v>11449121137.650476</v>
      </c>
      <c r="G70" s="115">
        <f>F70*'KSA Scaling Factors'!L8/'KSA Scaling Factors'!K8</f>
        <v>11737434756.400599</v>
      </c>
      <c r="H70" s="115">
        <f>G70*'KSA Scaling Factors'!M8/'KSA Scaling Factors'!L8</f>
        <v>12025748375.150721</v>
      </c>
      <c r="I70" s="115">
        <f>H70*'KSA Scaling Factors'!N8/'KSA Scaling Factors'!M8</f>
        <v>12354526460.565023</v>
      </c>
      <c r="J70" s="115">
        <f>I70*'KSA Scaling Factors'!O8/'KSA Scaling Factors'!N8</f>
        <v>12683304545.979324</v>
      </c>
      <c r="K70" s="115">
        <f>J70*'KSA Scaling Factors'!P8/'KSA Scaling Factors'!O8</f>
        <v>13012082631.393625</v>
      </c>
      <c r="L70" s="115">
        <f>K70*'KSA Scaling Factors'!Q8/'KSA Scaling Factors'!P8</f>
        <v>13340860716.807926</v>
      </c>
      <c r="M70" s="115">
        <f>L70*'KSA Scaling Factors'!R8/'KSA Scaling Factors'!Q8</f>
        <v>13669638802.222229</v>
      </c>
      <c r="N70" s="115">
        <f>M70*'KSA Scaling Factors'!S8/'KSA Scaling Factors'!R8</f>
        <v>14010439437.154669</v>
      </c>
      <c r="O70" s="115">
        <f>N70*'KSA Scaling Factors'!T8/'KSA Scaling Factors'!S8</f>
        <v>14351240072.087229</v>
      </c>
      <c r="P70" s="115">
        <f>O70*'KSA Scaling Factors'!U8/'KSA Scaling Factors'!T8</f>
        <v>14692040707.019669</v>
      </c>
      <c r="Q70" s="115">
        <f>P70*'KSA Scaling Factors'!V8/'KSA Scaling Factors'!U8</f>
        <v>15032841341.95223</v>
      </c>
      <c r="R70" s="115">
        <f>Q70*'KSA Scaling Factors'!W8/'KSA Scaling Factors'!V8</f>
        <v>15373641976.88479</v>
      </c>
      <c r="S70" s="115">
        <f>R70*'KSA Scaling Factors'!X8/'KSA Scaling Factors'!W8</f>
        <v>15709874043.000364</v>
      </c>
      <c r="T70" s="115">
        <f>S70*'KSA Scaling Factors'!Y8/'KSA Scaling Factors'!X8</f>
        <v>16046106109.11594</v>
      </c>
      <c r="U70" s="115">
        <f>T70*'KSA Scaling Factors'!Z8/'KSA Scaling Factors'!Y8</f>
        <v>16382338175.231638</v>
      </c>
      <c r="V70" s="115">
        <f>U70*'KSA Scaling Factors'!AA8/'KSA Scaling Factors'!Z8</f>
        <v>16718570241.347214</v>
      </c>
      <c r="W70" s="115">
        <f>V70*'KSA Scaling Factors'!AB8/'KSA Scaling Factors'!AA8</f>
        <v>17054802307.46279</v>
      </c>
      <c r="X70" s="115">
        <f>W70*'KSA Scaling Factors'!AC8/'KSA Scaling Factors'!AB8</f>
        <v>17391884539.579937</v>
      </c>
      <c r="Y70" s="115">
        <f>X70*'KSA Scaling Factors'!AD8/'KSA Scaling Factors'!AC8</f>
        <v>17728966771.697208</v>
      </c>
      <c r="Z70" s="115">
        <f>Y70*'KSA Scaling Factors'!AE8/'KSA Scaling Factors'!AD8</f>
        <v>18066049003.814358</v>
      </c>
      <c r="AA70" s="115">
        <f>Z70*'KSA Scaling Factors'!AF8/'KSA Scaling Factors'!AE8</f>
        <v>18403131235.931629</v>
      </c>
      <c r="AB70" s="115">
        <f>AA70*'KSA Scaling Factors'!AG8/'KSA Scaling Factors'!AF8</f>
        <v>18740213468.048901</v>
      </c>
      <c r="AC70" s="115">
        <f>AB70*'KSA Scaling Factors'!AH8/'KSA Scaling Factors'!AG8</f>
        <v>19064178239.888298</v>
      </c>
      <c r="AD70" s="115">
        <f>AC70*'KSA Scaling Factors'!AI8/'KSA Scaling Factors'!AH8</f>
        <v>19388143011.727695</v>
      </c>
      <c r="AE70" s="115">
        <f>AD70*'KSA Scaling Factors'!AJ8/'KSA Scaling Factors'!AI8</f>
        <v>19712107783.566971</v>
      </c>
      <c r="AF70" s="115">
        <f>AE70*'KSA Scaling Factors'!AK8/'KSA Scaling Factors'!AJ8</f>
        <v>20036072555.406368</v>
      </c>
      <c r="AG70" s="115">
        <f>AF70*'KSA Scaling Factors'!AL8/'KSA Scaling Factors'!AK8</f>
        <v>20360037327.245644</v>
      </c>
      <c r="AH70" s="115">
        <f>AG70*'KSA Scaling Factors'!AM8/'KSA Scaling Factors'!AL8</f>
        <v>20664323761.78421</v>
      </c>
      <c r="AI70" s="115">
        <f>AH70*'KSA Scaling Factors'!AN8/'KSA Scaling Factors'!AM8</f>
        <v>20968610196.322899</v>
      </c>
      <c r="AJ70" s="115">
        <f>AI70*'KSA Scaling Factors'!AO8/'KSA Scaling Factors'!AN8</f>
        <v>21272896630.861465</v>
      </c>
      <c r="AK70" s="115">
        <f>AJ70*'KSA Scaling Factors'!AP8/'KSA Scaling Factors'!AO8</f>
        <v>21577183065.400032</v>
      </c>
      <c r="AL70" s="115">
        <f>AK70*'KSA Scaling Factors'!AQ8/'KSA Scaling Factors'!AP8</f>
        <v>21881469499.938721</v>
      </c>
    </row>
    <row r="71" spans="1:38" s="46" customFormat="1">
      <c r="A71" s="46" t="s">
        <v>160</v>
      </c>
      <c r="B71" s="115">
        <f>C71*'KSA Scaling Factors'!G7/'KSA Scaling Factors'!H7</f>
        <v>866159863.05922198</v>
      </c>
      <c r="C71" s="115">
        <f>D71*'KSA Scaling Factors'!H7/'KSA Scaling Factors'!I7</f>
        <v>888035280.39723504</v>
      </c>
      <c r="D71" s="115">
        <f>'Scaled Building Data'!C5</f>
        <v>911314089.11546063</v>
      </c>
      <c r="E71" s="115">
        <f>D71*'KSA Scaling Factors'!I7/'KSA Scaling Factors'!H7</f>
        <v>935203124.64257753</v>
      </c>
      <c r="F71" s="115">
        <f>E71*'KSA Scaling Factors'!J7/'KSA Scaling Factors'!I7</f>
        <v>959092160.16969442</v>
      </c>
      <c r="G71" s="115">
        <f>F71*'KSA Scaling Factors'!K7/'KSA Scaling Factors'!J7</f>
        <v>982981195.69681132</v>
      </c>
      <c r="H71" s="115">
        <f>G71*'KSA Scaling Factors'!L7/'KSA Scaling Factors'!K7</f>
        <v>1006870231.2239282</v>
      </c>
      <c r="I71" s="115">
        <f>H71*'KSA Scaling Factors'!M7/'KSA Scaling Factors'!L7</f>
        <v>1030759266.7510451</v>
      </c>
      <c r="J71" s="115">
        <f>I71*'KSA Scaling Factors'!N7/'KSA Scaling Factors'!M7</f>
        <v>1057562033.398715</v>
      </c>
      <c r="K71" s="115">
        <f>J71*'KSA Scaling Factors'!O7/'KSA Scaling Factors'!N7</f>
        <v>1084364800.0463848</v>
      </c>
      <c r="L71" s="115">
        <f>K71*'KSA Scaling Factors'!P7/'KSA Scaling Factors'!O7</f>
        <v>1111167566.6940441</v>
      </c>
      <c r="M71" s="115">
        <f>L71*'KSA Scaling Factors'!Q7/'KSA Scaling Factors'!P7</f>
        <v>1137970333.3417034</v>
      </c>
      <c r="N71" s="115">
        <f>M71*'KSA Scaling Factors'!R7/'KSA Scaling Factors'!Q7</f>
        <v>1164773099.9893627</v>
      </c>
      <c r="O71" s="115">
        <f>N71*'KSA Scaling Factors'!S7/'KSA Scaling Factors'!R7</f>
        <v>1192330069.8820114</v>
      </c>
      <c r="P71" s="115">
        <f>O71*'KSA Scaling Factors'!T7/'KSA Scaling Factors'!S7</f>
        <v>1219887039.7746708</v>
      </c>
      <c r="Q71" s="115">
        <f>P71*'KSA Scaling Factors'!U7/'KSA Scaling Factors'!T7</f>
        <v>1247444009.6673303</v>
      </c>
      <c r="R71" s="115">
        <f>Q71*'KSA Scaling Factors'!V7/'KSA Scaling Factors'!U7</f>
        <v>1275000979.5599897</v>
      </c>
      <c r="S71" s="115">
        <f>R71*'KSA Scaling Factors'!W7/'KSA Scaling Factors'!V7</f>
        <v>1302557949.4526384</v>
      </c>
      <c r="T71" s="115">
        <f>S71*'KSA Scaling Factors'!X7/'KSA Scaling Factors'!W7</f>
        <v>1329677377.6397421</v>
      </c>
      <c r="U71" s="115">
        <f>T71*'KSA Scaling Factors'!Y7/'KSA Scaling Factors'!X7</f>
        <v>1356796805.8268459</v>
      </c>
      <c r="V71" s="115">
        <f>U71*'KSA Scaling Factors'!Z7/'KSA Scaling Factors'!Y7</f>
        <v>1383916234.0139496</v>
      </c>
      <c r="W71" s="115">
        <f>V71*'KSA Scaling Factors'!AA7/'KSA Scaling Factors'!Z7</f>
        <v>1411035662.2010534</v>
      </c>
      <c r="X71" s="115">
        <f>W71*'KSA Scaling Factors'!AB7/'KSA Scaling Factors'!AA7</f>
        <v>1438155090.3881574</v>
      </c>
      <c r="Y71" s="115">
        <f>X71*'KSA Scaling Factors'!AC7/'KSA Scaling Factors'!AB7</f>
        <v>1465224831.6358159</v>
      </c>
      <c r="Z71" s="115">
        <f>Y71*'KSA Scaling Factors'!AD7/'KSA Scaling Factors'!AC7</f>
        <v>1492294572.8834746</v>
      </c>
      <c r="AA71" s="115">
        <f>Z71*'KSA Scaling Factors'!AE7/'KSA Scaling Factors'!AD7</f>
        <v>1519364314.1311333</v>
      </c>
      <c r="AB71" s="115">
        <f>AA71*'KSA Scaling Factors'!AF7/'KSA Scaling Factors'!AE7</f>
        <v>1546434055.3787918</v>
      </c>
      <c r="AC71" s="115">
        <f>AB71*'KSA Scaling Factors'!AG7/'KSA Scaling Factors'!AF7</f>
        <v>1573503796.6264503</v>
      </c>
      <c r="AD71" s="115">
        <f>AC71*'KSA Scaling Factors'!AH7/'KSA Scaling Factors'!AG7</f>
        <v>1599418872.729131</v>
      </c>
      <c r="AE71" s="115">
        <f>AD71*'KSA Scaling Factors'!AI7/'KSA Scaling Factors'!AH7</f>
        <v>1625333948.8317907</v>
      </c>
      <c r="AF71" s="115">
        <f>AE71*'KSA Scaling Factors'!AJ7/'KSA Scaling Factors'!AI7</f>
        <v>1651249024.9344609</v>
      </c>
      <c r="AG71" s="115">
        <f>AF71*'KSA Scaling Factors'!AK7/'KSA Scaling Factors'!AJ7</f>
        <v>1677164101.0371206</v>
      </c>
      <c r="AH71" s="115">
        <f>AG71*'KSA Scaling Factors'!AL7/'KSA Scaling Factors'!AK7</f>
        <v>1703079177.1397908</v>
      </c>
      <c r="AI71" s="115">
        <f>AH71*'KSA Scaling Factors'!AM7/'KSA Scaling Factors'!AL7</f>
        <v>1727317504.4352217</v>
      </c>
      <c r="AJ71" s="115">
        <f>AI71*'KSA Scaling Factors'!AN7/'KSA Scaling Factors'!AM7</f>
        <v>1751555831.7306738</v>
      </c>
      <c r="AK71" s="115">
        <f>AJ71*'KSA Scaling Factors'!AO7/'KSA Scaling Factors'!AN7</f>
        <v>1775794159.0261259</v>
      </c>
      <c r="AL71" s="115">
        <f>AK71*'KSA Scaling Factors'!AP7/'KSA Scaling Factors'!AO7</f>
        <v>1800032486.321578</v>
      </c>
    </row>
    <row r="72" spans="1:38" s="46" customFormat="1"/>
    <row r="73" spans="1:38" s="41" customFormat="1">
      <c r="A73" s="41" t="s">
        <v>1648</v>
      </c>
    </row>
    <row r="74" spans="1:38">
      <c r="A74" s="46"/>
      <c r="B74" s="46" t="s">
        <v>164</v>
      </c>
      <c r="C74" s="46" t="s">
        <v>160</v>
      </c>
    </row>
    <row r="75" spans="1:38">
      <c r="A75" s="46" t="s">
        <v>104</v>
      </c>
      <c r="B75" s="160">
        <f>B42*B61/B33*$BG$51/$BG$52*$B$70</f>
        <v>13208135.701711122</v>
      </c>
      <c r="C75" s="160">
        <f>C42*C61/C33*$BG$51/$BG$52*$B$71</f>
        <v>0</v>
      </c>
    </row>
    <row r="76" spans="1:38">
      <c r="A76" s="46" t="s">
        <v>161</v>
      </c>
      <c r="B76" s="160">
        <f>B43*B62/B34*$BG$51/$BG$52*$B$70</f>
        <v>879125449.96367478</v>
      </c>
      <c r="C76" s="160">
        <f>C43*C62/C34*$BG$51/$BG$52*$B$71</f>
        <v>591101319.37171364</v>
      </c>
    </row>
    <row r="77" spans="1:38">
      <c r="A77" s="46" t="s">
        <v>1026</v>
      </c>
      <c r="B77" s="160">
        <v>0</v>
      </c>
      <c r="C77" s="160">
        <v>0</v>
      </c>
    </row>
    <row r="78" spans="1:38">
      <c r="A78" s="46" t="s">
        <v>150</v>
      </c>
      <c r="B78" s="160">
        <f>B45*B64/B36*$BG$51/$BG$52*$B$70</f>
        <v>96527774.245296389</v>
      </c>
      <c r="C78" s="160">
        <f>C45*C64/C36*$BG$51/$BG$52*$B$71</f>
        <v>13510800.083744824</v>
      </c>
    </row>
    <row r="79" spans="1:38">
      <c r="A79" s="46" t="s">
        <v>162</v>
      </c>
      <c r="B79" s="160">
        <f>B46*B65/B37*$BG$51/$BG$52*$B$70</f>
        <v>114567692.57121526</v>
      </c>
      <c r="C79" s="160">
        <f>C46*C65/C37*$BG$51/$BG$52*$B$71</f>
        <v>0</v>
      </c>
      <c r="E79" s="94"/>
    </row>
    <row r="80" spans="1:38">
      <c r="A80" s="46" t="s">
        <v>1545</v>
      </c>
      <c r="B80" s="160">
        <f>B47*B66/B38*$BG$51/$BG$52*$B$70</f>
        <v>0</v>
      </c>
      <c r="C80" s="160">
        <f>C46*C66/C38*$BG$51/$BG$52*$B$71</f>
        <v>302049489.91613019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workbookViewId="0">
      <selection activeCell="C4" sqref="C4"/>
    </sheetView>
  </sheetViews>
  <sheetFormatPr defaultRowHeight="14.5"/>
  <cols>
    <col min="1" max="1" width="57.90625" style="46" customWidth="1"/>
    <col min="2" max="18" width="8.7265625" style="46"/>
    <col min="19" max="19" width="9" style="46" customWidth="1"/>
    <col min="20" max="28" width="8.7265625" style="46"/>
    <col min="29" max="29" width="9" style="46" customWidth="1"/>
    <col min="30" max="16384" width="8.7265625" style="46"/>
  </cols>
  <sheetData>
    <row r="1" spans="1:38">
      <c r="A1" s="40" t="s">
        <v>164</v>
      </c>
    </row>
    <row r="2" spans="1:38">
      <c r="A2" s="46" t="s">
        <v>1020</v>
      </c>
      <c r="B2" s="46">
        <v>2014</v>
      </c>
      <c r="C2" s="46">
        <v>2015</v>
      </c>
      <c r="D2" s="46">
        <v>2016</v>
      </c>
      <c r="E2" s="46">
        <v>2017</v>
      </c>
      <c r="F2" s="46">
        <v>2018</v>
      </c>
      <c r="G2" s="46">
        <v>2019</v>
      </c>
      <c r="H2" s="46">
        <v>2020</v>
      </c>
      <c r="I2" s="46">
        <v>2021</v>
      </c>
      <c r="J2" s="46">
        <v>2022</v>
      </c>
      <c r="K2" s="46">
        <v>2023</v>
      </c>
      <c r="L2" s="46">
        <v>2024</v>
      </c>
      <c r="M2" s="46">
        <v>2025</v>
      </c>
      <c r="N2" s="46">
        <v>2026</v>
      </c>
      <c r="O2" s="46">
        <v>2027</v>
      </c>
      <c r="P2" s="46">
        <v>2028</v>
      </c>
      <c r="Q2" s="46">
        <v>2029</v>
      </c>
      <c r="R2" s="46">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c r="A3" s="46" t="s">
        <v>104</v>
      </c>
      <c r="B3" s="45">
        <f>'KSA Calculations'!B75</f>
        <v>13208135.701711122</v>
      </c>
      <c r="C3" s="45">
        <f>B3*'KSA Scaling Factors'!H$8/'KSA Scaling Factors'!G$8</f>
        <v>13548929.752241783</v>
      </c>
      <c r="D3" s="45">
        <f>C3*'KSA Scaling Factors'!I$8/'KSA Scaling Factors'!H$8</f>
        <v>13918003.300046243</v>
      </c>
      <c r="E3" s="45">
        <f>D3*'KSA Scaling Factors'!J$8/'KSA Scaling Factors'!I$8</f>
        <v>14287076.847850855</v>
      </c>
      <c r="F3" s="45">
        <f>E3*'KSA Scaling Factors'!K$8/'KSA Scaling Factors'!J$8</f>
        <v>14656150.39565547</v>
      </c>
      <c r="G3" s="45">
        <f>F3*'KSA Scaling Factors'!L$8/'KSA Scaling Factors'!K$8</f>
        <v>15025223.943460083</v>
      </c>
      <c r="H3" s="45">
        <f>G3*'KSA Scaling Factors'!M$8/'KSA Scaling Factors'!L$8</f>
        <v>15394297.491264697</v>
      </c>
      <c r="I3" s="45">
        <f>H3*'KSA Scaling Factors'!N$8/'KSA Scaling Factors'!M$8</f>
        <v>15815170.063813658</v>
      </c>
      <c r="J3" s="45">
        <f>I3*'KSA Scaling Factors'!O$8/'KSA Scaling Factors'!N$8</f>
        <v>16236042.63636262</v>
      </c>
      <c r="K3" s="45">
        <f>J3*'KSA Scaling Factors'!P$8/'KSA Scaling Factors'!O$8</f>
        <v>16656915.208911583</v>
      </c>
      <c r="L3" s="45">
        <f>K3*'KSA Scaling Factors'!Q$8/'KSA Scaling Factors'!P$8</f>
        <v>17077787.781460546</v>
      </c>
      <c r="M3" s="45">
        <f>L3*'KSA Scaling Factors'!R$8/'KSA Scaling Factors'!Q$8</f>
        <v>17498660.354009509</v>
      </c>
      <c r="N3" s="45">
        <f>M3*'KSA Scaling Factors'!S$8/'KSA Scaling Factors'!R$8</f>
        <v>17934923.129156433</v>
      </c>
      <c r="O3" s="45">
        <f>N3*'KSA Scaling Factors'!T$8/'KSA Scaling Factors'!S$8</f>
        <v>18371185.904303513</v>
      </c>
      <c r="P3" s="45">
        <f>O3*'KSA Scaling Factors'!U$8/'KSA Scaling Factors'!T$8</f>
        <v>18807448.679450437</v>
      </c>
      <c r="Q3" s="45">
        <f>P3*'KSA Scaling Factors'!V$8/'KSA Scaling Factors'!U$8</f>
        <v>19243711.454597518</v>
      </c>
      <c r="R3" s="45">
        <f>Q3*'KSA Scaling Factors'!W$8/'KSA Scaling Factors'!V$8</f>
        <v>19679974.229744598</v>
      </c>
      <c r="S3" s="45">
        <f>R3*'KSA Scaling Factors'!X$8/'KSA Scaling Factors'!W$8</f>
        <v>20110388.727904335</v>
      </c>
      <c r="T3" s="45">
        <f>S3*'KSA Scaling Factors'!Y$8/'KSA Scaling Factors'!X$8</f>
        <v>20540803.226064071</v>
      </c>
      <c r="U3" s="45">
        <f>T3*'KSA Scaling Factors'!Z$8/'KSA Scaling Factors'!Y$8</f>
        <v>20971217.724223964</v>
      </c>
      <c r="V3" s="45">
        <f>U3*'KSA Scaling Factors'!AA$8/'KSA Scaling Factors'!Z$8</f>
        <v>21401632.2223837</v>
      </c>
      <c r="W3" s="45">
        <f>V3*'KSA Scaling Factors'!AB$8/'KSA Scaling Factors'!AA$8</f>
        <v>21832046.720543437</v>
      </c>
      <c r="X3" s="45">
        <f>W3*'KSA Scaling Factors'!AC$8/'KSA Scaling Factors'!AB$8</f>
        <v>22263549.5258868</v>
      </c>
      <c r="Y3" s="45">
        <f>X3*'KSA Scaling Factors'!AD$8/'KSA Scaling Factors'!AC$8</f>
        <v>22695052.33123032</v>
      </c>
      <c r="Z3" s="45">
        <f>Y3*'KSA Scaling Factors'!AE$8/'KSA Scaling Factors'!AD$8</f>
        <v>23126555.136573683</v>
      </c>
      <c r="AA3" s="45">
        <f>Z3*'KSA Scaling Factors'!AF$8/'KSA Scaling Factors'!AE$8</f>
        <v>23558057.941917203</v>
      </c>
      <c r="AB3" s="45">
        <f>AA3*'KSA Scaling Factors'!AG$8/'KSA Scaling Factors'!AF$8</f>
        <v>23989560.747260723</v>
      </c>
      <c r="AC3" s="45">
        <f>AB3*'KSA Scaling Factors'!AH$8/'KSA Scaling Factors'!AG$8</f>
        <v>24404271.74226962</v>
      </c>
      <c r="AD3" s="45">
        <f>AC3*'KSA Scaling Factors'!AI$8/'KSA Scaling Factors'!AH$8</f>
        <v>24818982.737278517</v>
      </c>
      <c r="AE3" s="45">
        <f>AD3*'KSA Scaling Factors'!AJ$8/'KSA Scaling Factors'!AI$8</f>
        <v>25233693.732287258</v>
      </c>
      <c r="AF3" s="45">
        <f>AE3*'KSA Scaling Factors'!AK$8/'KSA Scaling Factors'!AJ$8</f>
        <v>25648404.727296155</v>
      </c>
      <c r="AG3" s="45">
        <f>AF3*'KSA Scaling Factors'!AL$8/'KSA Scaling Factors'!AK$8</f>
        <v>26063115.722304896</v>
      </c>
      <c r="AH3" s="45">
        <f>AG3*'KSA Scaling Factors'!AM$8/'KSA Scaling Factors'!AL$8</f>
        <v>26452636.253561165</v>
      </c>
      <c r="AI3" s="45">
        <f>AH3*'KSA Scaling Factors'!AN$8/'KSA Scaling Factors'!AM$8</f>
        <v>26842156.784817591</v>
      </c>
      <c r="AJ3" s="45">
        <f>AI3*'KSA Scaling Factors'!AO$8/'KSA Scaling Factors'!AN$8</f>
        <v>27231677.316073861</v>
      </c>
      <c r="AK3" s="45">
        <f>AJ3*'KSA Scaling Factors'!AP$8/'KSA Scaling Factors'!AO$8</f>
        <v>27621197.847330127</v>
      </c>
      <c r="AL3" s="45">
        <f>AK3*'KSA Scaling Factors'!AQ$8/'KSA Scaling Factors'!AP$8</f>
        <v>28010718.378586549</v>
      </c>
    </row>
    <row r="4" spans="1:38">
      <c r="A4" s="46" t="s">
        <v>161</v>
      </c>
      <c r="B4" s="45">
        <f>'KSA Calculations'!B76</f>
        <v>879125449.96367478</v>
      </c>
      <c r="C4" s="45">
        <f>B4*'KSA Scaling Factors'!H$8/'KSA Scaling Factors'!G$8</f>
        <v>901808493.94382536</v>
      </c>
      <c r="D4" s="45">
        <f>C4*'KSA Scaling Factors'!I$8/'KSA Scaling Factors'!H$8</f>
        <v>926373804.00050879</v>
      </c>
      <c r="E4" s="45">
        <f>D4*'KSA Scaling Factors'!J$8/'KSA Scaling Factors'!I$8</f>
        <v>950939114.0572027</v>
      </c>
      <c r="F4" s="45">
        <f>E4*'KSA Scaling Factors'!K$8/'KSA Scaling Factors'!J$8</f>
        <v>975504424.11389661</v>
      </c>
      <c r="G4" s="45">
        <f>F4*'KSA Scaling Factors'!L$8/'KSA Scaling Factors'!K$8</f>
        <v>1000069734.1705904</v>
      </c>
      <c r="H4" s="45">
        <f>G4*'KSA Scaling Factors'!M$8/'KSA Scaling Factors'!L$8</f>
        <v>1024635044.2272842</v>
      </c>
      <c r="I4" s="45">
        <f>H4*'KSA Scaling Factors'!N$8/'KSA Scaling Factors'!M$8</f>
        <v>1052648065.75246</v>
      </c>
      <c r="J4" s="45">
        <f>I4*'KSA Scaling Factors'!O$8/'KSA Scaling Factors'!N$8</f>
        <v>1080661087.2776358</v>
      </c>
      <c r="K4" s="45">
        <f>J4*'KSA Scaling Factors'!P$8/'KSA Scaling Factors'!O$8</f>
        <v>1108674108.8028116</v>
      </c>
      <c r="L4" s="45">
        <f>K4*'KSA Scaling Factors'!Q$8/'KSA Scaling Factors'!P$8</f>
        <v>1136687130.3279874</v>
      </c>
      <c r="M4" s="45">
        <f>L4*'KSA Scaling Factors'!R$8/'KSA Scaling Factors'!Q$8</f>
        <v>1164700151.8531632</v>
      </c>
      <c r="N4" s="45">
        <f>M4*'KSA Scaling Factors'!S$8/'KSA Scaling Factors'!R$8</f>
        <v>1193737535.8689675</v>
      </c>
      <c r="O4" s="45">
        <f>N4*'KSA Scaling Factors'!T$8/'KSA Scaling Factors'!S$8</f>
        <v>1222774919.8847821</v>
      </c>
      <c r="P4" s="45">
        <f>O4*'KSA Scaling Factors'!U$8/'KSA Scaling Factors'!T$8</f>
        <v>1251812303.9005864</v>
      </c>
      <c r="Q4" s="45">
        <f>P4*'KSA Scaling Factors'!V$8/'KSA Scaling Factors'!U$8</f>
        <v>1280849687.9164011</v>
      </c>
      <c r="R4" s="45">
        <f>Q4*'KSA Scaling Factors'!W$8/'KSA Scaling Factors'!V$8</f>
        <v>1309887071.9322157</v>
      </c>
      <c r="S4" s="45">
        <f>R4*'KSA Scaling Factors'!X$8/'KSA Scaling Factors'!W$8</f>
        <v>1338535198.2015836</v>
      </c>
      <c r="T4" s="45">
        <f>S4*'KSA Scaling Factors'!Y$8/'KSA Scaling Factors'!X$8</f>
        <v>1367183324.4709516</v>
      </c>
      <c r="U4" s="45">
        <f>T4*'KSA Scaling Factors'!Z$8/'KSA Scaling Factors'!Y$8</f>
        <v>1395831450.7403297</v>
      </c>
      <c r="V4" s="45">
        <f>U4*'KSA Scaling Factors'!AA$8/'KSA Scaling Factors'!Z$8</f>
        <v>1424479577.0096977</v>
      </c>
      <c r="W4" s="45">
        <f>V4*'KSA Scaling Factors'!AB$8/'KSA Scaling Factors'!AA$8</f>
        <v>1453127703.2790656</v>
      </c>
      <c r="X4" s="45">
        <f>W4*'KSA Scaling Factors'!AC$8/'KSA Scaling Factors'!AB$8</f>
        <v>1481848266.6102653</v>
      </c>
      <c r="Y4" s="45">
        <f>X4*'KSA Scaling Factors'!AD$8/'KSA Scaling Factors'!AC$8</f>
        <v>1510568829.9414754</v>
      </c>
      <c r="Z4" s="45">
        <f>Y4*'KSA Scaling Factors'!AE$8/'KSA Scaling Factors'!AD$8</f>
        <v>1539289393.272675</v>
      </c>
      <c r="AA4" s="45">
        <f>Z4*'KSA Scaling Factors'!AF$8/'KSA Scaling Factors'!AE$8</f>
        <v>1568009956.6038849</v>
      </c>
      <c r="AB4" s="45">
        <f>AA4*'KSA Scaling Factors'!AG$8/'KSA Scaling Factors'!AF$8</f>
        <v>1596730519.9350948</v>
      </c>
      <c r="AC4" s="45">
        <f>AB4*'KSA Scaling Factors'!AH$8/'KSA Scaling Factors'!AG$8</f>
        <v>1624333430.6202755</v>
      </c>
      <c r="AD4" s="45">
        <f>AC4*'KSA Scaling Factors'!AI$8/'KSA Scaling Factors'!AH$8</f>
        <v>1651936341.3054564</v>
      </c>
      <c r="AE4" s="45">
        <f>AD4*'KSA Scaling Factors'!AJ$8/'KSA Scaling Factors'!AI$8</f>
        <v>1679539251.9906268</v>
      </c>
      <c r="AF4" s="45">
        <f>AE4*'KSA Scaling Factors'!AK$8/'KSA Scaling Factors'!AJ$8</f>
        <v>1707142162.6758077</v>
      </c>
      <c r="AG4" s="45">
        <f>AF4*'KSA Scaling Factors'!AL$8/'KSA Scaling Factors'!AK$8</f>
        <v>1734745073.3609781</v>
      </c>
      <c r="AH4" s="45">
        <f>AG4*'KSA Scaling Factors'!AM$8/'KSA Scaling Factors'!AL$8</f>
        <v>1760671322.1552265</v>
      </c>
      <c r="AI4" s="45">
        <f>AH4*'KSA Scaling Factors'!AN$8/'KSA Scaling Factors'!AM$8</f>
        <v>1786597570.9494851</v>
      </c>
      <c r="AJ4" s="45">
        <f>AI4*'KSA Scaling Factors'!AO$8/'KSA Scaling Factors'!AN$8</f>
        <v>1812523819.7437336</v>
      </c>
      <c r="AK4" s="45">
        <f>AJ4*'KSA Scaling Factors'!AP$8/'KSA Scaling Factors'!AO$8</f>
        <v>1838450068.537982</v>
      </c>
      <c r="AL4" s="45">
        <f>AK4*'KSA Scaling Factors'!AQ$8/'KSA Scaling Factors'!AP$8</f>
        <v>1864376317.3322411</v>
      </c>
    </row>
    <row r="5" spans="1:38">
      <c r="A5" s="46" t="s">
        <v>1026</v>
      </c>
      <c r="B5" s="45">
        <f>'KSA Calculations'!B77</f>
        <v>0</v>
      </c>
      <c r="C5" s="45">
        <f>B5*'KSA Scaling Factors'!H$8/'KSA Scaling Factors'!G$8</f>
        <v>0</v>
      </c>
      <c r="D5" s="45">
        <f>C5*'KSA Scaling Factors'!I$8/'KSA Scaling Factors'!H$8</f>
        <v>0</v>
      </c>
      <c r="E5" s="45">
        <f>D5*'KSA Scaling Factors'!J$8/'KSA Scaling Factors'!I$8</f>
        <v>0</v>
      </c>
      <c r="F5" s="45">
        <f>E5*'KSA Scaling Factors'!K$8/'KSA Scaling Factors'!J$8</f>
        <v>0</v>
      </c>
      <c r="G5" s="45">
        <f>F5*'KSA Scaling Factors'!L$8/'KSA Scaling Factors'!K$8</f>
        <v>0</v>
      </c>
      <c r="H5" s="45">
        <f>G5*'KSA Scaling Factors'!M$8/'KSA Scaling Factors'!L$8</f>
        <v>0</v>
      </c>
      <c r="I5" s="45">
        <f>H5*'KSA Scaling Factors'!N$8/'KSA Scaling Factors'!M$8</f>
        <v>0</v>
      </c>
      <c r="J5" s="45">
        <f>I5*'KSA Scaling Factors'!O$8/'KSA Scaling Factors'!N$8</f>
        <v>0</v>
      </c>
      <c r="K5" s="45">
        <f>J5*'KSA Scaling Factors'!P$8/'KSA Scaling Factors'!O$8</f>
        <v>0</v>
      </c>
      <c r="L5" s="45">
        <f>K5*'KSA Scaling Factors'!Q$8/'KSA Scaling Factors'!P$8</f>
        <v>0</v>
      </c>
      <c r="M5" s="45">
        <f>L5*'KSA Scaling Factors'!R$8/'KSA Scaling Factors'!Q$8</f>
        <v>0</v>
      </c>
      <c r="N5" s="45">
        <f>M5*'KSA Scaling Factors'!S$8/'KSA Scaling Factors'!R$8</f>
        <v>0</v>
      </c>
      <c r="O5" s="45">
        <f>N5*'KSA Scaling Factors'!T$8/'KSA Scaling Factors'!S$8</f>
        <v>0</v>
      </c>
      <c r="P5" s="45">
        <f>O5*'KSA Scaling Factors'!U$8/'KSA Scaling Factors'!T$8</f>
        <v>0</v>
      </c>
      <c r="Q5" s="45">
        <f>P5*'KSA Scaling Factors'!V$8/'KSA Scaling Factors'!U$8</f>
        <v>0</v>
      </c>
      <c r="R5" s="45">
        <f>Q5*'KSA Scaling Factors'!W$8/'KSA Scaling Factors'!V$8</f>
        <v>0</v>
      </c>
      <c r="S5" s="45">
        <f>R5*'KSA Scaling Factors'!X$8/'KSA Scaling Factors'!W$8</f>
        <v>0</v>
      </c>
      <c r="T5" s="45">
        <f>S5*'KSA Scaling Factors'!Y$8/'KSA Scaling Factors'!X$8</f>
        <v>0</v>
      </c>
      <c r="U5" s="45">
        <f>T5*'KSA Scaling Factors'!Z$8/'KSA Scaling Factors'!Y$8</f>
        <v>0</v>
      </c>
      <c r="V5" s="45">
        <f>U5*'KSA Scaling Factors'!AA$8/'KSA Scaling Factors'!Z$8</f>
        <v>0</v>
      </c>
      <c r="W5" s="45">
        <f>V5*'KSA Scaling Factors'!AB$8/'KSA Scaling Factors'!AA$8</f>
        <v>0</v>
      </c>
      <c r="X5" s="45">
        <f>W5*'KSA Scaling Factors'!AC$8/'KSA Scaling Factors'!AB$8</f>
        <v>0</v>
      </c>
      <c r="Y5" s="45">
        <f>X5*'KSA Scaling Factors'!AD$8/'KSA Scaling Factors'!AC$8</f>
        <v>0</v>
      </c>
      <c r="Z5" s="45">
        <f>Y5*'KSA Scaling Factors'!AE$8/'KSA Scaling Factors'!AD$8</f>
        <v>0</v>
      </c>
      <c r="AA5" s="45">
        <f>Z5*'KSA Scaling Factors'!AF$8/'KSA Scaling Factors'!AE$8</f>
        <v>0</v>
      </c>
      <c r="AB5" s="45">
        <f>AA5*'KSA Scaling Factors'!AG$8/'KSA Scaling Factors'!AF$8</f>
        <v>0</v>
      </c>
      <c r="AC5" s="45">
        <f>AB5*'KSA Scaling Factors'!AH$8/'KSA Scaling Factors'!AG$8</f>
        <v>0</v>
      </c>
      <c r="AD5" s="45">
        <f>AC5*'KSA Scaling Factors'!AI$8/'KSA Scaling Factors'!AH$8</f>
        <v>0</v>
      </c>
      <c r="AE5" s="45">
        <f>AD5*'KSA Scaling Factors'!AJ$8/'KSA Scaling Factors'!AI$8</f>
        <v>0</v>
      </c>
      <c r="AF5" s="45">
        <f>AE5*'KSA Scaling Factors'!AK$8/'KSA Scaling Factors'!AJ$8</f>
        <v>0</v>
      </c>
      <c r="AG5" s="45">
        <f>AF5*'KSA Scaling Factors'!AL$8/'KSA Scaling Factors'!AK$8</f>
        <v>0</v>
      </c>
      <c r="AH5" s="45">
        <f>AG5*'KSA Scaling Factors'!AM$8/'KSA Scaling Factors'!AL$8</f>
        <v>0</v>
      </c>
      <c r="AI5" s="45">
        <f>AH5*'KSA Scaling Factors'!AN$8/'KSA Scaling Factors'!AM$8</f>
        <v>0</v>
      </c>
      <c r="AJ5" s="45">
        <f>AI5*'KSA Scaling Factors'!AO$8/'KSA Scaling Factors'!AN$8</f>
        <v>0</v>
      </c>
      <c r="AK5" s="45">
        <f>AJ5*'KSA Scaling Factors'!AP$8/'KSA Scaling Factors'!AO$8</f>
        <v>0</v>
      </c>
      <c r="AL5" s="45">
        <f>AK5*'KSA Scaling Factors'!AQ$8/'KSA Scaling Factors'!AP$8</f>
        <v>0</v>
      </c>
    </row>
    <row r="6" spans="1:38">
      <c r="A6" s="46" t="s">
        <v>150</v>
      </c>
      <c r="B6" s="45">
        <f>'KSA Calculations'!B78</f>
        <v>96527774.245296389</v>
      </c>
      <c r="C6" s="45">
        <f>B6*'KSA Scaling Factors'!H$8/'KSA Scaling Factors'!G$8</f>
        <v>99018367.309804514</v>
      </c>
      <c r="D6" s="45">
        <f>C6*'KSA Scaling Factors'!I$8/'KSA Scaling Factors'!H$8</f>
        <v>101715632.76095854</v>
      </c>
      <c r="E6" s="45">
        <f>D6*'KSA Scaling Factors'!J$8/'KSA Scaling Factors'!I$8</f>
        <v>104412898.21211369</v>
      </c>
      <c r="F6" s="45">
        <f>E6*'KSA Scaling Factors'!K$8/'KSA Scaling Factors'!J$8</f>
        <v>107110163.66326886</v>
      </c>
      <c r="G6" s="45">
        <f>F6*'KSA Scaling Factors'!L$8/'KSA Scaling Factors'!K$8</f>
        <v>109807429.11442402</v>
      </c>
      <c r="H6" s="45">
        <f>G6*'KSA Scaling Factors'!M$8/'KSA Scaling Factors'!L$8</f>
        <v>112504694.56557919</v>
      </c>
      <c r="I6" s="45">
        <f>H6*'KSA Scaling Factors'!N$8/'KSA Scaling Factors'!M$8</f>
        <v>115580517.95099311</v>
      </c>
      <c r="J6" s="45">
        <f>I6*'KSA Scaling Factors'!O$8/'KSA Scaling Factors'!N$8</f>
        <v>118656341.33640701</v>
      </c>
      <c r="K6" s="45">
        <f>J6*'KSA Scaling Factors'!P$8/'KSA Scaling Factors'!O$8</f>
        <v>121732164.72182092</v>
      </c>
      <c r="L6" s="45">
        <f>K6*'KSA Scaling Factors'!Q$8/'KSA Scaling Factors'!P$8</f>
        <v>124807988.10723484</v>
      </c>
      <c r="M6" s="45">
        <f>L6*'KSA Scaling Factors'!R$8/'KSA Scaling Factors'!Q$8</f>
        <v>127883811.49264875</v>
      </c>
      <c r="N6" s="45">
        <f>M6*'KSA Scaling Factors'!S$8/'KSA Scaling Factors'!R$8</f>
        <v>131072109.64630514</v>
      </c>
      <c r="O6" s="45">
        <f>N6*'KSA Scaling Factors'!T$8/'KSA Scaling Factors'!S$8</f>
        <v>134260407.79996267</v>
      </c>
      <c r="P6" s="45">
        <f>O6*'KSA Scaling Factors'!U$8/'KSA Scaling Factors'!T$8</f>
        <v>137448705.95361906</v>
      </c>
      <c r="Q6" s="45">
        <f>P6*'KSA Scaling Factors'!V$8/'KSA Scaling Factors'!U$8</f>
        <v>140637004.10727659</v>
      </c>
      <c r="R6" s="45">
        <f>Q6*'KSA Scaling Factors'!W$8/'KSA Scaling Factors'!V$8</f>
        <v>143825302.26093411</v>
      </c>
      <c r="S6" s="45">
        <f>R6*'KSA Scaling Factors'!X$8/'KSA Scaling Factors'!W$8</f>
        <v>146970860.00265864</v>
      </c>
      <c r="T6" s="45">
        <f>S6*'KSA Scaling Factors'!Y$8/'KSA Scaling Factors'!X$8</f>
        <v>150116417.74438316</v>
      </c>
      <c r="U6" s="45">
        <f>T6*'KSA Scaling Factors'!Z$8/'KSA Scaling Factors'!Y$8</f>
        <v>153261975.48610884</v>
      </c>
      <c r="V6" s="45">
        <f>U6*'KSA Scaling Factors'!AA$8/'KSA Scaling Factors'!Z$8</f>
        <v>156407533.22783336</v>
      </c>
      <c r="W6" s="45">
        <f>V6*'KSA Scaling Factors'!AB$8/'KSA Scaling Factors'!AA$8</f>
        <v>159553090.96955788</v>
      </c>
      <c r="X6" s="45">
        <f>W6*'KSA Scaling Factors'!AC$8/'KSA Scaling Factors'!AB$8</f>
        <v>162706602.28417894</v>
      </c>
      <c r="Y6" s="45">
        <f>X6*'KSA Scaling Factors'!AD$8/'KSA Scaling Factors'!AC$8</f>
        <v>165860113.59880114</v>
      </c>
      <c r="Z6" s="45">
        <f>Y6*'KSA Scaling Factors'!AE$8/'KSA Scaling Factors'!AD$8</f>
        <v>169013624.9134222</v>
      </c>
      <c r="AA6" s="45">
        <f>Z6*'KSA Scaling Factors'!AF$8/'KSA Scaling Factors'!AE$8</f>
        <v>172167136.22804439</v>
      </c>
      <c r="AB6" s="45">
        <f>AA6*'KSA Scaling Factors'!AG$8/'KSA Scaling Factors'!AF$8</f>
        <v>175320647.54266658</v>
      </c>
      <c r="AC6" s="45">
        <f>AB6*'KSA Scaling Factors'!AH$8/'KSA Scaling Factors'!AG$8</f>
        <v>178351440.85122374</v>
      </c>
      <c r="AD6" s="45">
        <f>AC6*'KSA Scaling Factors'!AI$8/'KSA Scaling Factors'!AH$8</f>
        <v>181382234.15978089</v>
      </c>
      <c r="AE6" s="45">
        <f>AD6*'KSA Scaling Factors'!AJ$8/'KSA Scaling Factors'!AI$8</f>
        <v>184413027.46833691</v>
      </c>
      <c r="AF6" s="45">
        <f>AE6*'KSA Scaling Factors'!AK$8/'KSA Scaling Factors'!AJ$8</f>
        <v>187443820.77689406</v>
      </c>
      <c r="AG6" s="45">
        <f>AF6*'KSA Scaling Factors'!AL$8/'KSA Scaling Factors'!AK$8</f>
        <v>190474614.08545008</v>
      </c>
      <c r="AH6" s="45">
        <f>AG6*'KSA Scaling Factors'!AM$8/'KSA Scaling Factors'!AL$8</f>
        <v>193321310.30012798</v>
      </c>
      <c r="AI6" s="45">
        <f>AH6*'KSA Scaling Factors'!AN$8/'KSA Scaling Factors'!AM$8</f>
        <v>196168006.51480702</v>
      </c>
      <c r="AJ6" s="45">
        <f>AI6*'KSA Scaling Factors'!AO$8/'KSA Scaling Factors'!AN$8</f>
        <v>199014702.72948492</v>
      </c>
      <c r="AK6" s="45">
        <f>AJ6*'KSA Scaling Factors'!AP$8/'KSA Scaling Factors'!AO$8</f>
        <v>201861398.94416282</v>
      </c>
      <c r="AL6" s="45">
        <f>AK6*'KSA Scaling Factors'!AQ$8/'KSA Scaling Factors'!AP$8</f>
        <v>204708095.15884185</v>
      </c>
    </row>
    <row r="7" spans="1:38">
      <c r="A7" s="46" t="s">
        <v>162</v>
      </c>
      <c r="B7" s="45">
        <f>'KSA Calculations'!B79</f>
        <v>114567692.57121526</v>
      </c>
      <c r="C7" s="45">
        <f>B7*'KSA Scaling Factors'!H$8/'KSA Scaling Factors'!G$8</f>
        <v>117523748.51226966</v>
      </c>
      <c r="D7" s="45">
        <f>C7*'KSA Scaling Factors'!I$8/'KSA Scaling Factors'!H$8</f>
        <v>120725101.50530039</v>
      </c>
      <c r="E7" s="45">
        <f>D7*'KSA Scaling Factors'!J$8/'KSA Scaling Factors'!I$8</f>
        <v>123926454.49833247</v>
      </c>
      <c r="F7" s="45">
        <f>E7*'KSA Scaling Factors'!K$8/'KSA Scaling Factors'!J$8</f>
        <v>127127807.49136455</v>
      </c>
      <c r="G7" s="45">
        <f>F7*'KSA Scaling Factors'!L$8/'KSA Scaling Factors'!K$8</f>
        <v>130329160.48439664</v>
      </c>
      <c r="H7" s="45">
        <f>G7*'KSA Scaling Factors'!M$8/'KSA Scaling Factors'!L$8</f>
        <v>133530513.47742872</v>
      </c>
      <c r="I7" s="45">
        <f>H7*'KSA Scaling Factors'!N$8/'KSA Scaling Factors'!M$8</f>
        <v>137181172.47975859</v>
      </c>
      <c r="J7" s="45">
        <f>I7*'KSA Scaling Factors'!O$8/'KSA Scaling Factors'!N$8</f>
        <v>140831831.48208845</v>
      </c>
      <c r="K7" s="45">
        <f>J7*'KSA Scaling Factors'!P$8/'KSA Scaling Factors'!O$8</f>
        <v>144482490.4844183</v>
      </c>
      <c r="L7" s="45">
        <f>K7*'KSA Scaling Factors'!Q$8/'KSA Scaling Factors'!P$8</f>
        <v>148133149.48674816</v>
      </c>
      <c r="M7" s="45">
        <f>L7*'KSA Scaling Factors'!R$8/'KSA Scaling Factors'!Q$8</f>
        <v>151783808.48907802</v>
      </c>
      <c r="N7" s="45">
        <f>M7*'KSA Scaling Factors'!S$8/'KSA Scaling Factors'!R$8</f>
        <v>155567962.48568046</v>
      </c>
      <c r="O7" s="45">
        <f>N7*'KSA Scaling Factors'!T$8/'KSA Scaling Factors'!S$8</f>
        <v>159352116.48228428</v>
      </c>
      <c r="P7" s="45">
        <f>O7*'KSA Scaling Factors'!U$8/'KSA Scaling Factors'!T$8</f>
        <v>163136270.47888672</v>
      </c>
      <c r="Q7" s="45">
        <f>P7*'KSA Scaling Factors'!V$8/'KSA Scaling Factors'!U$8</f>
        <v>166920424.47549054</v>
      </c>
      <c r="R7" s="45">
        <f>Q7*'KSA Scaling Factors'!W$8/'KSA Scaling Factors'!V$8</f>
        <v>170704578.47209439</v>
      </c>
      <c r="S7" s="45">
        <f>R7*'KSA Scaling Factors'!X$8/'KSA Scaling Factors'!W$8</f>
        <v>174438004.3708736</v>
      </c>
      <c r="T7" s="45">
        <f>S7*'KSA Scaling Factors'!Y$8/'KSA Scaling Factors'!X$8</f>
        <v>178171430.26965278</v>
      </c>
      <c r="U7" s="45">
        <f>T7*'KSA Scaling Factors'!Z$8/'KSA Scaling Factors'!Y$8</f>
        <v>181904856.16843334</v>
      </c>
      <c r="V7" s="45">
        <f>U7*'KSA Scaling Factors'!AA$8/'KSA Scaling Factors'!Z$8</f>
        <v>185638282.06721252</v>
      </c>
      <c r="W7" s="45">
        <f>V7*'KSA Scaling Factors'!AB$8/'KSA Scaling Factors'!AA$8</f>
        <v>189371707.96599174</v>
      </c>
      <c r="X7" s="45">
        <f>W7*'KSA Scaling Factors'!AC$8/'KSA Scaling Factors'!AB$8</f>
        <v>193114573.86793664</v>
      </c>
      <c r="Y7" s="45">
        <f>X7*'KSA Scaling Factors'!AD$8/'KSA Scaling Factors'!AC$8</f>
        <v>196857439.76988289</v>
      </c>
      <c r="Z7" s="45">
        <f>Y7*'KSA Scaling Factors'!AE$8/'KSA Scaling Factors'!AD$8</f>
        <v>200600305.67182779</v>
      </c>
      <c r="AA7" s="45">
        <f>Z7*'KSA Scaling Factors'!AF$8/'KSA Scaling Factors'!AE$8</f>
        <v>204343171.57377404</v>
      </c>
      <c r="AB7" s="45">
        <f>AA7*'KSA Scaling Factors'!AG$8/'KSA Scaling Factors'!AF$8</f>
        <v>208086037.47572029</v>
      </c>
      <c r="AC7" s="45">
        <f>AB7*'KSA Scaling Factors'!AH$8/'KSA Scaling Factors'!AG$8</f>
        <v>211683250.80355781</v>
      </c>
      <c r="AD7" s="45">
        <f>AC7*'KSA Scaling Factors'!AI$8/'KSA Scaling Factors'!AH$8</f>
        <v>215280464.13139537</v>
      </c>
      <c r="AE7" s="45">
        <f>AD7*'KSA Scaling Factors'!AJ$8/'KSA Scaling Factors'!AI$8</f>
        <v>218877677.45923156</v>
      </c>
      <c r="AF7" s="45">
        <f>AE7*'KSA Scaling Factors'!AK$8/'KSA Scaling Factors'!AJ$8</f>
        <v>222474890.78706908</v>
      </c>
      <c r="AG7" s="45">
        <f>AF7*'KSA Scaling Factors'!AL$8/'KSA Scaling Factors'!AK$8</f>
        <v>226072104.11490527</v>
      </c>
      <c r="AH7" s="45">
        <f>AG7*'KSA Scaling Factors'!AM$8/'KSA Scaling Factors'!AL$8</f>
        <v>229450814.74318597</v>
      </c>
      <c r="AI7" s="45">
        <f>AH7*'KSA Scaling Factors'!AN$8/'KSA Scaling Factors'!AM$8</f>
        <v>232829525.37146801</v>
      </c>
      <c r="AJ7" s="45">
        <f>AI7*'KSA Scaling Factors'!AO$8/'KSA Scaling Factors'!AN$8</f>
        <v>236208235.99974871</v>
      </c>
      <c r="AK7" s="45">
        <f>AJ7*'KSA Scaling Factors'!AP$8/'KSA Scaling Factors'!AO$8</f>
        <v>239586946.62802941</v>
      </c>
      <c r="AL7" s="45">
        <f>AK7*'KSA Scaling Factors'!AQ$8/'KSA Scaling Factors'!AP$8</f>
        <v>242965657.25631145</v>
      </c>
    </row>
    <row r="8" spans="1:38">
      <c r="A8" s="46" t="s">
        <v>163</v>
      </c>
      <c r="B8" s="45">
        <f>'KSA Calculations'!B80</f>
        <v>0</v>
      </c>
      <c r="C8" s="45">
        <f>B8*'KSA Scaling Factors'!H$8/'KSA Scaling Factors'!G$8</f>
        <v>0</v>
      </c>
      <c r="D8" s="45">
        <f>C8*'KSA Scaling Factors'!I$8/'KSA Scaling Factors'!H$8</f>
        <v>0</v>
      </c>
      <c r="E8" s="45">
        <f>D8*'KSA Scaling Factors'!J$8/'KSA Scaling Factors'!I$8</f>
        <v>0</v>
      </c>
      <c r="F8" s="45">
        <f>E8*'KSA Scaling Factors'!K$8/'KSA Scaling Factors'!J$8</f>
        <v>0</v>
      </c>
      <c r="G8" s="45">
        <f>F8*'KSA Scaling Factors'!L$8/'KSA Scaling Factors'!K$8</f>
        <v>0</v>
      </c>
      <c r="H8" s="45">
        <f>G8*'KSA Scaling Factors'!M$8/'KSA Scaling Factors'!L$8</f>
        <v>0</v>
      </c>
      <c r="I8" s="45">
        <f>H8*'KSA Scaling Factors'!N$8/'KSA Scaling Factors'!M$8</f>
        <v>0</v>
      </c>
      <c r="J8" s="45">
        <f>I8*'KSA Scaling Factors'!O$8/'KSA Scaling Factors'!N$8</f>
        <v>0</v>
      </c>
      <c r="K8" s="45">
        <f>J8*'KSA Scaling Factors'!P$8/'KSA Scaling Factors'!O$8</f>
        <v>0</v>
      </c>
      <c r="L8" s="45">
        <f>K8*'KSA Scaling Factors'!Q$8/'KSA Scaling Factors'!P$8</f>
        <v>0</v>
      </c>
      <c r="M8" s="45">
        <f>L8*'KSA Scaling Factors'!R$8/'KSA Scaling Factors'!Q$8</f>
        <v>0</v>
      </c>
      <c r="N8" s="45">
        <f>M8*'KSA Scaling Factors'!S$8/'KSA Scaling Factors'!R$8</f>
        <v>0</v>
      </c>
      <c r="O8" s="45">
        <f>N8*'KSA Scaling Factors'!T$8/'KSA Scaling Factors'!S$8</f>
        <v>0</v>
      </c>
      <c r="P8" s="45">
        <f>O8*'KSA Scaling Factors'!U$8/'KSA Scaling Factors'!T$8</f>
        <v>0</v>
      </c>
      <c r="Q8" s="45">
        <f>P8*'KSA Scaling Factors'!V$8/'KSA Scaling Factors'!U$8</f>
        <v>0</v>
      </c>
      <c r="R8" s="45">
        <f>Q8*'KSA Scaling Factors'!W$8/'KSA Scaling Factors'!V$8</f>
        <v>0</v>
      </c>
      <c r="S8" s="45">
        <f>R8*'KSA Scaling Factors'!X$8/'KSA Scaling Factors'!W$8</f>
        <v>0</v>
      </c>
      <c r="T8" s="45">
        <f>S8*'KSA Scaling Factors'!Y$8/'KSA Scaling Factors'!X$8</f>
        <v>0</v>
      </c>
      <c r="U8" s="45">
        <f>T8*'KSA Scaling Factors'!Z$8/'KSA Scaling Factors'!Y$8</f>
        <v>0</v>
      </c>
      <c r="V8" s="45">
        <f>U8*'KSA Scaling Factors'!AA$8/'KSA Scaling Factors'!Z$8</f>
        <v>0</v>
      </c>
      <c r="W8" s="45">
        <f>V8*'KSA Scaling Factors'!AB$8/'KSA Scaling Factors'!AA$8</f>
        <v>0</v>
      </c>
      <c r="X8" s="45">
        <f>W8*'KSA Scaling Factors'!AC$8/'KSA Scaling Factors'!AB$8</f>
        <v>0</v>
      </c>
      <c r="Y8" s="45">
        <f>X8*'KSA Scaling Factors'!AD$8/'KSA Scaling Factors'!AC$8</f>
        <v>0</v>
      </c>
      <c r="Z8" s="45">
        <f>Y8*'KSA Scaling Factors'!AE$8/'KSA Scaling Factors'!AD$8</f>
        <v>0</v>
      </c>
      <c r="AA8" s="45">
        <f>Z8*'KSA Scaling Factors'!AF$8/'KSA Scaling Factors'!AE$8</f>
        <v>0</v>
      </c>
      <c r="AB8" s="45">
        <f>AA8*'KSA Scaling Factors'!AG$8/'KSA Scaling Factors'!AF$8</f>
        <v>0</v>
      </c>
      <c r="AC8" s="45">
        <f>AB8*'KSA Scaling Factors'!AH$8/'KSA Scaling Factors'!AG$8</f>
        <v>0</v>
      </c>
      <c r="AD8" s="45">
        <f>AC8*'KSA Scaling Factors'!AI$8/'KSA Scaling Factors'!AH$8</f>
        <v>0</v>
      </c>
      <c r="AE8" s="45">
        <f>AD8*'KSA Scaling Factors'!AJ$8/'KSA Scaling Factors'!AI$8</f>
        <v>0</v>
      </c>
      <c r="AF8" s="45">
        <f>AE8*'KSA Scaling Factors'!AK$8/'KSA Scaling Factors'!AJ$8</f>
        <v>0</v>
      </c>
      <c r="AG8" s="45">
        <f>AF8*'KSA Scaling Factors'!AL$8/'KSA Scaling Factors'!AK$8</f>
        <v>0</v>
      </c>
      <c r="AH8" s="45">
        <f>AG8*'KSA Scaling Factors'!AM$8/'KSA Scaling Factors'!AL$8</f>
        <v>0</v>
      </c>
      <c r="AI8" s="45">
        <f>AH8*'KSA Scaling Factors'!AN$8/'KSA Scaling Factors'!AM$8</f>
        <v>0</v>
      </c>
      <c r="AJ8" s="45">
        <f>AI8*'KSA Scaling Factors'!AO$8/'KSA Scaling Factors'!AN$8</f>
        <v>0</v>
      </c>
      <c r="AK8" s="45">
        <f>AJ8*'KSA Scaling Factors'!AP$8/'KSA Scaling Factors'!AO$8</f>
        <v>0</v>
      </c>
      <c r="AL8" s="45">
        <f>AK8*'KSA Scaling Factors'!AQ$8/'KSA Scaling Factors'!AP$8</f>
        <v>0</v>
      </c>
    </row>
    <row r="10" spans="1:38">
      <c r="A10" s="40" t="s">
        <v>1224</v>
      </c>
    </row>
    <row r="11" spans="1:38">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c r="A12" s="46" t="s">
        <v>104</v>
      </c>
      <c r="B12" s="46">
        <f t="array" ref="B12">B3*SUMPRODUCT(IF('KSA Scaling Factors'!$B$12:$B$24="U",1,0),'Riyadh Population Data'!$H$2:$H$14)/SUM('Riyadh Population Data'!$H$2:$H$14)</f>
        <v>9661557.3329393826</v>
      </c>
      <c r="C12" s="46">
        <f t="array" ref="C12">C3*SUMPRODUCT(IF('KSA Scaling Factors'!$B$12:$B$24="U",1,0),'Riyadh Population Data'!$H$2:$H$14)/SUM('Riyadh Population Data'!$H$2:$H$14)</f>
        <v>9910843.1770801321</v>
      </c>
      <c r="D12" s="46">
        <f t="array" ref="D12">D3*SUMPRODUCT(IF('KSA Scaling Factors'!$B$12:$B$24="U",1,0),'Riyadh Population Data'!$H$2:$H$14)/SUM('Riyadh Population Data'!$H$2:$H$14)</f>
        <v>10180815.058253504</v>
      </c>
      <c r="E12" s="46">
        <f t="array" ref="E12">E3*SUMPRODUCT(IF('KSA Scaling Factors'!$B$12:$B$24="U",1,0),'Riyadh Population Data'!$H$2:$H$14)/SUM('Riyadh Population Data'!$H$2:$H$14)</f>
        <v>10450786.939426988</v>
      </c>
      <c r="F12" s="46">
        <f t="array" ref="F12">F3*SUMPRODUCT(IF('KSA Scaling Factors'!$B$12:$B$24="U",1,0),'Riyadh Population Data'!$H$2:$H$14)/SUM('Riyadh Population Data'!$H$2:$H$14)</f>
        <v>10720758.820600474</v>
      </c>
      <c r="G12" s="46">
        <f t="array" ref="G12">G3*SUMPRODUCT(IF('KSA Scaling Factors'!$B$12:$B$24="U",1,0),'Riyadh Population Data'!$H$2:$H$14)/SUM('Riyadh Population Data'!$H$2:$H$14)</f>
        <v>10990730.701773958</v>
      </c>
      <c r="H12" s="46">
        <f t="array" ref="H12">H3*SUMPRODUCT(IF('KSA Scaling Factors'!$B$12:$B$24="U",1,0),'Riyadh Population Data'!$H$2:$H$14)/SUM('Riyadh Population Data'!$H$2:$H$14)</f>
        <v>11260702.582947442</v>
      </c>
      <c r="I12" s="46">
        <f t="array" ref="I12">I3*SUMPRODUCT(IF('KSA Scaling Factors'!$B$12:$B$24="U",1,0),'Riyadh Population Data'!$H$2:$H$14)/SUM('Riyadh Population Data'!$H$2:$H$14)</f>
        <v>11568564.690164942</v>
      </c>
      <c r="J12" s="46">
        <f t="array" ref="J12">J3*SUMPRODUCT(IF('KSA Scaling Factors'!$B$12:$B$24="U",1,0),'Riyadh Population Data'!$H$2:$H$14)/SUM('Riyadh Population Data'!$H$2:$H$14)</f>
        <v>11876426.797382442</v>
      </c>
      <c r="K12" s="46">
        <f t="array" ref="K12">K3*SUMPRODUCT(IF('KSA Scaling Factors'!$B$12:$B$24="U",1,0),'Riyadh Population Data'!$H$2:$H$14)/SUM('Riyadh Population Data'!$H$2:$H$14)</f>
        <v>12184288.904599944</v>
      </c>
      <c r="L12" s="46">
        <f t="array" ref="L12">L3*SUMPRODUCT(IF('KSA Scaling Factors'!$B$12:$B$24="U",1,0),'Riyadh Population Data'!$H$2:$H$14)/SUM('Riyadh Population Data'!$H$2:$H$14)</f>
        <v>12492151.011817446</v>
      </c>
      <c r="M12" s="46">
        <f t="array" ref="M12">M3*SUMPRODUCT(IF('KSA Scaling Factors'!$B$12:$B$24="U",1,0),'Riyadh Population Data'!$H$2:$H$14)/SUM('Riyadh Population Data'!$H$2:$H$14)</f>
        <v>12800013.119034948</v>
      </c>
      <c r="N12" s="46">
        <f t="array" ref="N12">N3*SUMPRODUCT(IF('KSA Scaling Factors'!$B$12:$B$24="U",1,0),'Riyadh Population Data'!$H$2:$H$14)/SUM('Riyadh Population Data'!$H$2:$H$14)</f>
        <v>13119132.933481069</v>
      </c>
      <c r="O12" s="46">
        <f t="array" ref="O12">O3*SUMPRODUCT(IF('KSA Scaling Factors'!$B$12:$B$24="U",1,0),'Riyadh Population Data'!$H$2:$H$14)/SUM('Riyadh Population Data'!$H$2:$H$14)</f>
        <v>13438252.747927306</v>
      </c>
      <c r="P12" s="46">
        <f t="array" ref="P12">P3*SUMPRODUCT(IF('KSA Scaling Factors'!$B$12:$B$24="U",1,0),'Riyadh Population Data'!$H$2:$H$14)/SUM('Riyadh Population Data'!$H$2:$H$14)</f>
        <v>13757372.562373428</v>
      </c>
      <c r="Q12" s="46">
        <f t="array" ref="Q12">Q3*SUMPRODUCT(IF('KSA Scaling Factors'!$B$12:$B$24="U",1,0),'Riyadh Population Data'!$H$2:$H$14)/SUM('Riyadh Population Data'!$H$2:$H$14)</f>
        <v>14076492.376819663</v>
      </c>
      <c r="R12" s="46">
        <f t="array" ref="R12">R3*SUMPRODUCT(IF('KSA Scaling Factors'!$B$12:$B$24="U",1,0),'Riyadh Population Data'!$H$2:$H$14)/SUM('Riyadh Population Data'!$H$2:$H$14)</f>
        <v>14395612.1912659</v>
      </c>
      <c r="S12" s="46">
        <f t="array" ref="S12">S3*SUMPRODUCT(IF('KSA Scaling Factors'!$B$12:$B$24="U",1,0),'Riyadh Population Data'!$H$2:$H$14)/SUM('Riyadh Population Data'!$H$2:$H$14)</f>
        <v>14710454.076965172</v>
      </c>
      <c r="T12" s="46">
        <f t="array" ref="T12">T3*SUMPRODUCT(IF('KSA Scaling Factors'!$B$12:$B$24="U",1,0),'Riyadh Population Data'!$H$2:$H$14)/SUM('Riyadh Population Data'!$H$2:$H$14)</f>
        <v>15025295.962664446</v>
      </c>
      <c r="U12" s="46">
        <f t="array" ref="U12">U3*SUMPRODUCT(IF('KSA Scaling Factors'!$B$12:$B$24="U",1,0),'Riyadh Population Data'!$H$2:$H$14)/SUM('Riyadh Population Data'!$H$2:$H$14)</f>
        <v>15340137.848363834</v>
      </c>
      <c r="V12" s="46">
        <f t="array" ref="V12">V3*SUMPRODUCT(IF('KSA Scaling Factors'!$B$12:$B$24="U",1,0),'Riyadh Population Data'!$H$2:$H$14)/SUM('Riyadh Population Data'!$H$2:$H$14)</f>
        <v>15654979.734063108</v>
      </c>
      <c r="W12" s="46">
        <f t="array" ref="W12">W3*SUMPRODUCT(IF('KSA Scaling Factors'!$B$12:$B$24="U",1,0),'Riyadh Population Data'!$H$2:$H$14)/SUM('Riyadh Population Data'!$H$2:$H$14)</f>
        <v>15969821.61976238</v>
      </c>
      <c r="X12" s="46">
        <f t="array" ref="X12">X3*SUMPRODUCT(IF('KSA Scaling Factors'!$B$12:$B$24="U",1,0),'Riyadh Population Data'!$H$2:$H$14)/SUM('Riyadh Population Data'!$H$2:$H$14)</f>
        <v>16285459.586187044</v>
      </c>
      <c r="Y12" s="46">
        <f t="array" ref="Y12">Y3*SUMPRODUCT(IF('KSA Scaling Factors'!$B$12:$B$24="U",1,0),'Riyadh Population Data'!$H$2:$H$14)/SUM('Riyadh Population Data'!$H$2:$H$14)</f>
        <v>16601097.552611822</v>
      </c>
      <c r="Z12" s="46">
        <f t="array" ref="Z12">Z3*SUMPRODUCT(IF('KSA Scaling Factors'!$B$12:$B$24="U",1,0),'Riyadh Population Data'!$H$2:$H$14)/SUM('Riyadh Population Data'!$H$2:$H$14)</f>
        <v>16916735.519036483</v>
      </c>
      <c r="AA12" s="46">
        <f t="array" ref="AA12">AA3*SUMPRODUCT(IF('KSA Scaling Factors'!$B$12:$B$24="U",1,0),'Riyadh Population Data'!$H$2:$H$14)/SUM('Riyadh Population Data'!$H$2:$H$14)</f>
        <v>17232373.485461261</v>
      </c>
      <c r="AB12" s="46">
        <f t="array" ref="AB12">AB3*SUMPRODUCT(IF('KSA Scaling Factors'!$B$12:$B$24="U",1,0),'Riyadh Population Data'!$H$2:$H$14)/SUM('Riyadh Population Data'!$H$2:$H$14)</f>
        <v>17548011.451886043</v>
      </c>
      <c r="AC12" s="46">
        <f t="array" ref="AC12">AC3*SUMPRODUCT(IF('KSA Scaling Factors'!$B$12:$B$24="U",1,0),'Riyadh Population Data'!$H$2:$H$14)/SUM('Riyadh Population Data'!$H$2:$H$14)</f>
        <v>17851366.455602404</v>
      </c>
      <c r="AD12" s="46">
        <f t="array" ref="AD12">AD3*SUMPRODUCT(IF('KSA Scaling Factors'!$B$12:$B$24="U",1,0),'Riyadh Population Data'!$H$2:$H$14)/SUM('Riyadh Population Data'!$H$2:$H$14)</f>
        <v>18154721.459318765</v>
      </c>
      <c r="AE12" s="46">
        <f t="array" ref="AE12">AE3*SUMPRODUCT(IF('KSA Scaling Factors'!$B$12:$B$24="U",1,0),'Riyadh Population Data'!$H$2:$H$14)/SUM('Riyadh Population Data'!$H$2:$H$14)</f>
        <v>18458076.46303501</v>
      </c>
      <c r="AF12" s="46">
        <f t="array" ref="AF12">AF3*SUMPRODUCT(IF('KSA Scaling Factors'!$B$12:$B$24="U",1,0),'Riyadh Population Data'!$H$2:$H$14)/SUM('Riyadh Population Data'!$H$2:$H$14)</f>
        <v>18761431.466751374</v>
      </c>
      <c r="AG12" s="46">
        <f t="array" ref="AG12">AG3*SUMPRODUCT(IF('KSA Scaling Factors'!$B$12:$B$24="U",1,0),'Riyadh Population Data'!$H$2:$H$14)/SUM('Riyadh Population Data'!$H$2:$H$14)</f>
        <v>19064786.470467623</v>
      </c>
      <c r="AH12" s="46">
        <f t="array" ref="AH12">AH3*SUMPRODUCT(IF('KSA Scaling Factors'!$B$12:$B$24="U",1,0),'Riyadh Population Data'!$H$2:$H$14)/SUM('Riyadh Population Data'!$H$2:$H$14)</f>
        <v>19349715.019816332</v>
      </c>
      <c r="AI12" s="46">
        <f t="array" ref="AI12">AI3*SUMPRODUCT(IF('KSA Scaling Factors'!$B$12:$B$24="U",1,0),'Riyadh Population Data'!$H$2:$H$14)/SUM('Riyadh Population Data'!$H$2:$H$14)</f>
        <v>19634643.569165159</v>
      </c>
      <c r="AJ12" s="46">
        <f t="array" ref="AJ12">AJ3*SUMPRODUCT(IF('KSA Scaling Factors'!$B$12:$B$24="U",1,0),'Riyadh Population Data'!$H$2:$H$14)/SUM('Riyadh Population Data'!$H$2:$H$14)</f>
        <v>19919572.118513867</v>
      </c>
      <c r="AK12" s="46">
        <f t="array" ref="AK12">AK3*SUMPRODUCT(IF('KSA Scaling Factors'!$B$12:$B$24="U",1,0),'Riyadh Population Data'!$H$2:$H$14)/SUM('Riyadh Population Data'!$H$2:$H$14)</f>
        <v>20204500.667862572</v>
      </c>
      <c r="AL12" s="46">
        <f t="array" ref="AL12">AL3*SUMPRODUCT(IF('KSA Scaling Factors'!$B$12:$B$24="U",1,0),'Riyadh Population Data'!$H$2:$H$14)/SUM('Riyadh Population Data'!$H$2:$H$14)</f>
        <v>20489429.217211399</v>
      </c>
    </row>
    <row r="13" spans="1:38">
      <c r="A13" s="46" t="s">
        <v>161</v>
      </c>
      <c r="B13" s="46">
        <f t="array" ref="B13">B4*SUMPRODUCT(IF('KSA Scaling Factors'!$B$12:$B$24="U",1,0),'Riyadh Population Data'!$H$2:$H$14)/SUM('Riyadh Population Data'!$H$2:$H$14)</f>
        <v>643067358.59549129</v>
      </c>
      <c r="C13" s="46">
        <f t="array" ref="C13">C4*SUMPRODUCT(IF('KSA Scaling Factors'!$B$12:$B$24="U",1,0),'Riyadh Population Data'!$H$2:$H$14)/SUM('Riyadh Population Data'!$H$2:$H$14)</f>
        <v>659659672.2156049</v>
      </c>
      <c r="D13" s="46">
        <f t="array" ref="D13">D4*SUMPRODUCT(IF('KSA Scaling Factors'!$B$12:$B$24="U",1,0),'Riyadh Population Data'!$H$2:$H$14)/SUM('Riyadh Population Data'!$H$2:$H$14)</f>
        <v>677628835.83370209</v>
      </c>
      <c r="E13" s="46">
        <f t="array" ref="E13">E4*SUMPRODUCT(IF('KSA Scaling Factors'!$B$12:$B$24="U",1,0),'Riyadh Population Data'!$H$2:$H$14)/SUM('Riyadh Population Data'!$H$2:$H$14)</f>
        <v>695597999.45180702</v>
      </c>
      <c r="F13" s="46">
        <f t="array" ref="F13">F4*SUMPRODUCT(IF('KSA Scaling Factors'!$B$12:$B$24="U",1,0),'Riyadh Population Data'!$H$2:$H$14)/SUM('Riyadh Population Data'!$H$2:$H$14)</f>
        <v>713567163.06991208</v>
      </c>
      <c r="G13" s="46">
        <f t="array" ref="G13">G4*SUMPRODUCT(IF('KSA Scaling Factors'!$B$12:$B$24="U",1,0),'Riyadh Population Data'!$H$2:$H$14)/SUM('Riyadh Population Data'!$H$2:$H$14)</f>
        <v>731536326.68801689</v>
      </c>
      <c r="H13" s="46">
        <f t="array" ref="H13">H4*SUMPRODUCT(IF('KSA Scaling Factors'!$B$12:$B$24="U",1,0),'Riyadh Population Data'!$H$2:$H$14)/SUM('Riyadh Population Data'!$H$2:$H$14)</f>
        <v>749505490.30612183</v>
      </c>
      <c r="I13" s="46">
        <f t="array" ref="I13">I4*SUMPRODUCT(IF('KSA Scaling Factors'!$B$12:$B$24="U",1,0),'Riyadh Population Data'!$H$2:$H$14)/SUM('Riyadh Population Data'!$H$2:$H$14)</f>
        <v>769996604.24124658</v>
      </c>
      <c r="J13" s="46">
        <f t="array" ref="J13">J4*SUMPRODUCT(IF('KSA Scaling Factors'!$B$12:$B$24="U",1,0),'Riyadh Population Data'!$H$2:$H$14)/SUM('Riyadh Population Data'!$H$2:$H$14)</f>
        <v>790487718.17637122</v>
      </c>
      <c r="K13" s="46">
        <f t="array" ref="K13">K4*SUMPRODUCT(IF('KSA Scaling Factors'!$B$12:$B$24="U",1,0),'Riyadh Population Data'!$H$2:$H$14)/SUM('Riyadh Population Data'!$H$2:$H$14)</f>
        <v>810978832.11149597</v>
      </c>
      <c r="L13" s="46">
        <f t="array" ref="L13">L4*SUMPRODUCT(IF('KSA Scaling Factors'!$B$12:$B$24="U",1,0),'Riyadh Population Data'!$H$2:$H$14)/SUM('Riyadh Population Data'!$H$2:$H$14)</f>
        <v>831469946.04662061</v>
      </c>
      <c r="M13" s="46">
        <f t="array" ref="M13">M4*SUMPRODUCT(IF('KSA Scaling Factors'!$B$12:$B$24="U",1,0),'Riyadh Population Data'!$H$2:$H$14)/SUM('Riyadh Population Data'!$H$2:$H$14)</f>
        <v>851961059.98174536</v>
      </c>
      <c r="N13" s="46">
        <f t="array" ref="N13">N4*SUMPRODUCT(IF('KSA Scaling Factors'!$B$12:$B$24="U",1,0),'Riyadh Population Data'!$H$2:$H$14)/SUM('Riyadh Population Data'!$H$2:$H$14)</f>
        <v>873201480.03822052</v>
      </c>
      <c r="O13" s="46">
        <f t="array" ref="O13">O4*SUMPRODUCT(IF('KSA Scaling Factors'!$B$12:$B$24="U",1,0),'Riyadh Population Data'!$H$2:$H$14)/SUM('Riyadh Population Data'!$H$2:$H$14)</f>
        <v>894441900.09470332</v>
      </c>
      <c r="P13" s="46">
        <f t="array" ref="P13">P4*SUMPRODUCT(IF('KSA Scaling Factors'!$B$12:$B$24="U",1,0),'Riyadh Population Data'!$H$2:$H$14)/SUM('Riyadh Population Data'!$H$2:$H$14)</f>
        <v>915682320.15117848</v>
      </c>
      <c r="Q13" s="46">
        <f t="array" ref="Q13">Q4*SUMPRODUCT(IF('KSA Scaling Factors'!$B$12:$B$24="U",1,0),'Riyadh Population Data'!$H$2:$H$14)/SUM('Riyadh Population Data'!$H$2:$H$14)</f>
        <v>936922740.20766127</v>
      </c>
      <c r="R13" s="46">
        <f t="array" ref="R13">R4*SUMPRODUCT(IF('KSA Scaling Factors'!$B$12:$B$24="U",1,0),'Riyadh Population Data'!$H$2:$H$14)/SUM('Riyadh Population Data'!$H$2:$H$14)</f>
        <v>958163160.26414394</v>
      </c>
      <c r="S13" s="46">
        <f t="array" ref="S13">S4*SUMPRODUCT(IF('KSA Scaling Factors'!$B$12:$B$24="U",1,0),'Riyadh Population Data'!$H$2:$H$14)/SUM('Riyadh Population Data'!$H$2:$H$14)</f>
        <v>979118843.99450779</v>
      </c>
      <c r="T13" s="46">
        <f t="array" ref="T13">T4*SUMPRODUCT(IF('KSA Scaling Factors'!$B$12:$B$24="U",1,0),'Riyadh Population Data'!$H$2:$H$14)/SUM('Riyadh Population Data'!$H$2:$H$14)</f>
        <v>1000074527.7248716</v>
      </c>
      <c r="U13" s="46">
        <f t="array" ref="U13">U4*SUMPRODUCT(IF('KSA Scaling Factors'!$B$12:$B$24="U",1,0),'Riyadh Population Data'!$H$2:$H$14)/SUM('Riyadh Population Data'!$H$2:$H$14)</f>
        <v>1021030211.4552429</v>
      </c>
      <c r="V13" s="46">
        <f t="array" ref="V13">V4*SUMPRODUCT(IF('KSA Scaling Factors'!$B$12:$B$24="U",1,0),'Riyadh Population Data'!$H$2:$H$14)/SUM('Riyadh Population Data'!$H$2:$H$14)</f>
        <v>1041985895.1856067</v>
      </c>
      <c r="W13" s="46">
        <f t="array" ref="W13">W4*SUMPRODUCT(IF('KSA Scaling Factors'!$B$12:$B$24="U",1,0),'Riyadh Population Data'!$H$2:$H$14)/SUM('Riyadh Population Data'!$H$2:$H$14)</f>
        <v>1062941578.9159704</v>
      </c>
      <c r="X13" s="46">
        <f t="array" ref="X13">X4*SUMPRODUCT(IF('KSA Scaling Factors'!$B$12:$B$24="U",1,0),'Riyadh Population Data'!$H$2:$H$14)/SUM('Riyadh Population Data'!$H$2:$H$14)</f>
        <v>1083950249.2934828</v>
      </c>
      <c r="Y13" s="46">
        <f t="array" ref="Y13">Y4*SUMPRODUCT(IF('KSA Scaling Factors'!$B$12:$B$24="U",1,0),'Riyadh Population Data'!$H$2:$H$14)/SUM('Riyadh Population Data'!$H$2:$H$14)</f>
        <v>1104958919.6710029</v>
      </c>
      <c r="Z13" s="46">
        <f t="array" ref="Z13">Z4*SUMPRODUCT(IF('KSA Scaling Factors'!$B$12:$B$24="U",1,0),'Riyadh Population Data'!$H$2:$H$14)/SUM('Riyadh Population Data'!$H$2:$H$14)</f>
        <v>1125967590.0485153</v>
      </c>
      <c r="AA13" s="46">
        <f t="array" ref="AA13">AA4*SUMPRODUCT(IF('KSA Scaling Factors'!$B$12:$B$24="U",1,0),'Riyadh Population Data'!$H$2:$H$14)/SUM('Riyadh Population Data'!$H$2:$H$14)</f>
        <v>1146976260.4260352</v>
      </c>
      <c r="AB13" s="46">
        <f t="array" ref="AB13">AB4*SUMPRODUCT(IF('KSA Scaling Factors'!$B$12:$B$24="U",1,0),'Riyadh Population Data'!$H$2:$H$14)/SUM('Riyadh Population Data'!$H$2:$H$14)</f>
        <v>1167984930.803555</v>
      </c>
      <c r="AC13" s="46">
        <f t="array" ref="AC13">AC4*SUMPRODUCT(IF('KSA Scaling Factors'!$B$12:$B$24="U",1,0),'Riyadh Population Data'!$H$2:$H$14)/SUM('Riyadh Population Data'!$H$2:$H$14)</f>
        <v>1188176054.6808126</v>
      </c>
      <c r="AD13" s="46">
        <f t="array" ref="AD13">AD4*SUMPRODUCT(IF('KSA Scaling Factors'!$B$12:$B$24="U",1,0),'Riyadh Population Data'!$H$2:$H$14)/SUM('Riyadh Population Data'!$H$2:$H$14)</f>
        <v>1208367178.5580702</v>
      </c>
      <c r="AE13" s="46">
        <f t="array" ref="AE13">AE4*SUMPRODUCT(IF('KSA Scaling Factors'!$B$12:$B$24="U",1,0),'Riyadh Population Data'!$H$2:$H$14)/SUM('Riyadh Population Data'!$H$2:$H$14)</f>
        <v>1228558302.4353204</v>
      </c>
      <c r="AF13" s="46">
        <f t="array" ref="AF13">AF4*SUMPRODUCT(IF('KSA Scaling Factors'!$B$12:$B$24="U",1,0),'Riyadh Population Data'!$H$2:$H$14)/SUM('Riyadh Population Data'!$H$2:$H$14)</f>
        <v>1248749426.3125782</v>
      </c>
      <c r="AG13" s="46">
        <f t="array" ref="AG13">AG4*SUMPRODUCT(IF('KSA Scaling Factors'!$B$12:$B$24="U",1,0),'Riyadh Population Data'!$H$2:$H$14)/SUM('Riyadh Population Data'!$H$2:$H$14)</f>
        <v>1268940550.1898284</v>
      </c>
      <c r="AH13" s="46">
        <f t="array" ref="AH13">AH4*SUMPRODUCT(IF('KSA Scaling Factors'!$B$12:$B$24="U",1,0),'Riyadh Population Data'!$H$2:$H$14)/SUM('Riyadh Population Data'!$H$2:$H$14)</f>
        <v>1287905220.5120168</v>
      </c>
      <c r="AI13" s="46">
        <f t="array" ref="AI13">AI4*SUMPRODUCT(IF('KSA Scaling Factors'!$B$12:$B$24="U",1,0),'Riyadh Population Data'!$H$2:$H$14)/SUM('Riyadh Population Data'!$H$2:$H$14)</f>
        <v>1306869890.834213</v>
      </c>
      <c r="AJ13" s="46">
        <f t="array" ref="AJ13">AJ4*SUMPRODUCT(IF('KSA Scaling Factors'!$B$12:$B$24="U",1,0),'Riyadh Population Data'!$H$2:$H$14)/SUM('Riyadh Population Data'!$H$2:$H$14)</f>
        <v>1325834561.1564019</v>
      </c>
      <c r="AK13" s="46">
        <f t="array" ref="AK13">AK4*SUMPRODUCT(IF('KSA Scaling Factors'!$B$12:$B$24="U",1,0),'Riyadh Population Data'!$H$2:$H$14)/SUM('Riyadh Population Data'!$H$2:$H$14)</f>
        <v>1344799231.4785905</v>
      </c>
      <c r="AL13" s="46">
        <f t="array" ref="AL13">AL4*SUMPRODUCT(IF('KSA Scaling Factors'!$B$12:$B$24="U",1,0),'Riyadh Population Data'!$H$2:$H$14)/SUM('Riyadh Population Data'!$H$2:$H$14)</f>
        <v>1363763901.800787</v>
      </c>
    </row>
    <row r="14" spans="1:38">
      <c r="A14" s="46" t="s">
        <v>1026</v>
      </c>
      <c r="B14" s="46">
        <f t="array" ref="B14">B5*SUMPRODUCT(IF('KSA Scaling Factors'!$B$12:$B$24="U",1,0),'Riyadh Population Data'!$H$2:$H$14)/SUM('Riyadh Population Data'!$H$2:$H$14)</f>
        <v>0</v>
      </c>
      <c r="C14" s="46">
        <f t="array" ref="C14">C5*SUMPRODUCT(IF('KSA Scaling Factors'!$B$12:$B$24="U",1,0),'Riyadh Population Data'!$H$2:$H$14)/SUM('Riyadh Population Data'!$H$2:$H$14)</f>
        <v>0</v>
      </c>
      <c r="D14" s="46">
        <f t="array" ref="D14">D5*SUMPRODUCT(IF('KSA Scaling Factors'!$B$12:$B$24="U",1,0),'Riyadh Population Data'!$H$2:$H$14)/SUM('Riyadh Population Data'!$H$2:$H$14)</f>
        <v>0</v>
      </c>
      <c r="E14" s="46">
        <f t="array" ref="E14">E5*SUMPRODUCT(IF('KSA Scaling Factors'!$B$12:$B$24="U",1,0),'Riyadh Population Data'!$H$2:$H$14)/SUM('Riyadh Population Data'!$H$2:$H$14)</f>
        <v>0</v>
      </c>
      <c r="F14" s="46">
        <f t="array" ref="F14">F5*SUMPRODUCT(IF('KSA Scaling Factors'!$B$12:$B$24="U",1,0),'Riyadh Population Data'!$H$2:$H$14)/SUM('Riyadh Population Data'!$H$2:$H$14)</f>
        <v>0</v>
      </c>
      <c r="G14" s="46">
        <f t="array" ref="G14">G5*SUMPRODUCT(IF('KSA Scaling Factors'!$B$12:$B$24="U",1,0),'Riyadh Population Data'!$H$2:$H$14)/SUM('Riyadh Population Data'!$H$2:$H$14)</f>
        <v>0</v>
      </c>
      <c r="H14" s="46">
        <f t="array" ref="H14">H5*SUMPRODUCT(IF('KSA Scaling Factors'!$B$12:$B$24="U",1,0),'Riyadh Population Data'!$H$2:$H$14)/SUM('Riyadh Population Data'!$H$2:$H$14)</f>
        <v>0</v>
      </c>
      <c r="I14" s="46">
        <f t="array" ref="I14">I5*SUMPRODUCT(IF('KSA Scaling Factors'!$B$12:$B$24="U",1,0),'Riyadh Population Data'!$H$2:$H$14)/SUM('Riyadh Population Data'!$H$2:$H$14)</f>
        <v>0</v>
      </c>
      <c r="J14" s="46">
        <f t="array" ref="J14">J5*SUMPRODUCT(IF('KSA Scaling Factors'!$B$12:$B$24="U",1,0),'Riyadh Population Data'!$H$2:$H$14)/SUM('Riyadh Population Data'!$H$2:$H$14)</f>
        <v>0</v>
      </c>
      <c r="K14" s="46">
        <f t="array" ref="K14">K5*SUMPRODUCT(IF('KSA Scaling Factors'!$B$12:$B$24="U",1,0),'Riyadh Population Data'!$H$2:$H$14)/SUM('Riyadh Population Data'!$H$2:$H$14)</f>
        <v>0</v>
      </c>
      <c r="L14" s="46">
        <f t="array" ref="L14">L5*SUMPRODUCT(IF('KSA Scaling Factors'!$B$12:$B$24="U",1,0),'Riyadh Population Data'!$H$2:$H$14)/SUM('Riyadh Population Data'!$H$2:$H$14)</f>
        <v>0</v>
      </c>
      <c r="M14" s="46">
        <f t="array" ref="M14">M5*SUMPRODUCT(IF('KSA Scaling Factors'!$B$12:$B$24="U",1,0),'Riyadh Population Data'!$H$2:$H$14)/SUM('Riyadh Population Data'!$H$2:$H$14)</f>
        <v>0</v>
      </c>
      <c r="N14" s="46">
        <f t="array" ref="N14">N5*SUMPRODUCT(IF('KSA Scaling Factors'!$B$12:$B$24="U",1,0),'Riyadh Population Data'!$H$2:$H$14)/SUM('Riyadh Population Data'!$H$2:$H$14)</f>
        <v>0</v>
      </c>
      <c r="O14" s="46">
        <f t="array" ref="O14">O5*SUMPRODUCT(IF('KSA Scaling Factors'!$B$12:$B$24="U",1,0),'Riyadh Population Data'!$H$2:$H$14)/SUM('Riyadh Population Data'!$H$2:$H$14)</f>
        <v>0</v>
      </c>
      <c r="P14" s="46">
        <f t="array" ref="P14">P5*SUMPRODUCT(IF('KSA Scaling Factors'!$B$12:$B$24="U",1,0),'Riyadh Population Data'!$H$2:$H$14)/SUM('Riyadh Population Data'!$H$2:$H$14)</f>
        <v>0</v>
      </c>
      <c r="Q14" s="46">
        <f t="array" ref="Q14">Q5*SUMPRODUCT(IF('KSA Scaling Factors'!$B$12:$B$24="U",1,0),'Riyadh Population Data'!$H$2:$H$14)/SUM('Riyadh Population Data'!$H$2:$H$14)</f>
        <v>0</v>
      </c>
      <c r="R14" s="46">
        <f t="array" ref="R14">R5*SUMPRODUCT(IF('KSA Scaling Factors'!$B$12:$B$24="U",1,0),'Riyadh Population Data'!$H$2:$H$14)/SUM('Riyadh Population Data'!$H$2:$H$14)</f>
        <v>0</v>
      </c>
      <c r="S14" s="46">
        <f t="array" ref="S14">S5*SUMPRODUCT(IF('KSA Scaling Factors'!$B$12:$B$24="U",1,0),'Riyadh Population Data'!$H$2:$H$14)/SUM('Riyadh Population Data'!$H$2:$H$14)</f>
        <v>0</v>
      </c>
      <c r="T14" s="46">
        <f t="array" ref="T14">T5*SUMPRODUCT(IF('KSA Scaling Factors'!$B$12:$B$24="U",1,0),'Riyadh Population Data'!$H$2:$H$14)/SUM('Riyadh Population Data'!$H$2:$H$14)</f>
        <v>0</v>
      </c>
      <c r="U14" s="46">
        <f t="array" ref="U14">U5*SUMPRODUCT(IF('KSA Scaling Factors'!$B$12:$B$24="U",1,0),'Riyadh Population Data'!$H$2:$H$14)/SUM('Riyadh Population Data'!$H$2:$H$14)</f>
        <v>0</v>
      </c>
      <c r="V14" s="46">
        <f t="array" ref="V14">V5*SUMPRODUCT(IF('KSA Scaling Factors'!$B$12:$B$24="U",1,0),'Riyadh Population Data'!$H$2:$H$14)/SUM('Riyadh Population Data'!$H$2:$H$14)</f>
        <v>0</v>
      </c>
      <c r="W14" s="46">
        <f t="array" ref="W14">W5*SUMPRODUCT(IF('KSA Scaling Factors'!$B$12:$B$24="U",1,0),'Riyadh Population Data'!$H$2:$H$14)/SUM('Riyadh Population Data'!$H$2:$H$14)</f>
        <v>0</v>
      </c>
      <c r="X14" s="46">
        <f t="array" ref="X14">X5*SUMPRODUCT(IF('KSA Scaling Factors'!$B$12:$B$24="U",1,0),'Riyadh Population Data'!$H$2:$H$14)/SUM('Riyadh Population Data'!$H$2:$H$14)</f>
        <v>0</v>
      </c>
      <c r="Y14" s="46">
        <f t="array" ref="Y14">Y5*SUMPRODUCT(IF('KSA Scaling Factors'!$B$12:$B$24="U",1,0),'Riyadh Population Data'!$H$2:$H$14)/SUM('Riyadh Population Data'!$H$2:$H$14)</f>
        <v>0</v>
      </c>
      <c r="Z14" s="46">
        <f t="array" ref="Z14">Z5*SUMPRODUCT(IF('KSA Scaling Factors'!$B$12:$B$24="U",1,0),'Riyadh Population Data'!$H$2:$H$14)/SUM('Riyadh Population Data'!$H$2:$H$14)</f>
        <v>0</v>
      </c>
      <c r="AA14" s="46">
        <f t="array" ref="AA14">AA5*SUMPRODUCT(IF('KSA Scaling Factors'!$B$12:$B$24="U",1,0),'Riyadh Population Data'!$H$2:$H$14)/SUM('Riyadh Population Data'!$H$2:$H$14)</f>
        <v>0</v>
      </c>
      <c r="AB14" s="46">
        <f t="array" ref="AB14">AB5*SUMPRODUCT(IF('KSA Scaling Factors'!$B$12:$B$24="U",1,0),'Riyadh Population Data'!$H$2:$H$14)/SUM('Riyadh Population Data'!$H$2:$H$14)</f>
        <v>0</v>
      </c>
      <c r="AC14" s="46">
        <f t="array" ref="AC14">AC5*SUMPRODUCT(IF('KSA Scaling Factors'!$B$12:$B$24="U",1,0),'Riyadh Population Data'!$H$2:$H$14)/SUM('Riyadh Population Data'!$H$2:$H$14)</f>
        <v>0</v>
      </c>
      <c r="AD14" s="46">
        <f t="array" ref="AD14">AD5*SUMPRODUCT(IF('KSA Scaling Factors'!$B$12:$B$24="U",1,0),'Riyadh Population Data'!$H$2:$H$14)/SUM('Riyadh Population Data'!$H$2:$H$14)</f>
        <v>0</v>
      </c>
      <c r="AE14" s="46">
        <f t="array" ref="AE14">AE5*SUMPRODUCT(IF('KSA Scaling Factors'!$B$12:$B$24="U",1,0),'Riyadh Population Data'!$H$2:$H$14)/SUM('Riyadh Population Data'!$H$2:$H$14)</f>
        <v>0</v>
      </c>
      <c r="AF14" s="46">
        <f t="array" ref="AF14">AF5*SUMPRODUCT(IF('KSA Scaling Factors'!$B$12:$B$24="U",1,0),'Riyadh Population Data'!$H$2:$H$14)/SUM('Riyadh Population Data'!$H$2:$H$14)</f>
        <v>0</v>
      </c>
      <c r="AG14" s="46">
        <f t="array" ref="AG14">AG5*SUMPRODUCT(IF('KSA Scaling Factors'!$B$12:$B$24="U",1,0),'Riyadh Population Data'!$H$2:$H$14)/SUM('Riyadh Population Data'!$H$2:$H$14)</f>
        <v>0</v>
      </c>
      <c r="AH14" s="46">
        <f t="array" ref="AH14">AH5*SUMPRODUCT(IF('KSA Scaling Factors'!$B$12:$B$24="U",1,0),'Riyadh Population Data'!$H$2:$H$14)/SUM('Riyadh Population Data'!$H$2:$H$14)</f>
        <v>0</v>
      </c>
      <c r="AI14" s="46">
        <f t="array" ref="AI14">AI5*SUMPRODUCT(IF('KSA Scaling Factors'!$B$12:$B$24="U",1,0),'Riyadh Population Data'!$H$2:$H$14)/SUM('Riyadh Population Data'!$H$2:$H$14)</f>
        <v>0</v>
      </c>
      <c r="AJ14" s="46">
        <f t="array" ref="AJ14">AJ5*SUMPRODUCT(IF('KSA Scaling Factors'!$B$12:$B$24="U",1,0),'Riyadh Population Data'!$H$2:$H$14)/SUM('Riyadh Population Data'!$H$2:$H$14)</f>
        <v>0</v>
      </c>
      <c r="AK14" s="46">
        <f t="array" ref="AK14">AK5*SUMPRODUCT(IF('KSA Scaling Factors'!$B$12:$B$24="U",1,0),'Riyadh Population Data'!$H$2:$H$14)/SUM('Riyadh Population Data'!$H$2:$H$14)</f>
        <v>0</v>
      </c>
      <c r="AL14" s="46">
        <f t="array" ref="AL14">AL5*SUMPRODUCT(IF('KSA Scaling Factors'!$B$12:$B$24="U",1,0),'Riyadh Population Data'!$H$2:$H$14)/SUM('Riyadh Population Data'!$H$2:$H$14)</f>
        <v>0</v>
      </c>
    </row>
    <row r="15" spans="1:38">
      <c r="A15" s="46" t="s">
        <v>150</v>
      </c>
      <c r="B15" s="46">
        <f t="array" ref="B15">B6*SUMPRODUCT(IF('KSA Scaling Factors'!$B$12:$B$24="U",1,0),'Riyadh Population Data'!$H$2:$H$14)/SUM('Riyadh Population Data'!$H$2:$H$14)</f>
        <v>70608649.559160769</v>
      </c>
      <c r="C15" s="46">
        <f t="array" ref="C15">C6*SUMPRODUCT(IF('KSA Scaling Factors'!$B$12:$B$24="U",1,0),'Riyadh Population Data'!$H$2:$H$14)/SUM('Riyadh Population Data'!$H$2:$H$14)</f>
        <v>72430481.816884249</v>
      </c>
      <c r="D15" s="46">
        <f t="array" ref="D15">D6*SUMPRODUCT(IF('KSA Scaling Factors'!$B$12:$B$24="U",1,0),'Riyadh Population Data'!$H$2:$H$14)/SUM('Riyadh Population Data'!$H$2:$H$14)</f>
        <v>74403491.890902877</v>
      </c>
      <c r="E15" s="46">
        <f t="array" ref="E15">E6*SUMPRODUCT(IF('KSA Scaling Factors'!$B$12:$B$24="U",1,0),'Riyadh Population Data'!$H$2:$H$14)/SUM('Riyadh Population Data'!$H$2:$H$14)</f>
        <v>76376501.964922339</v>
      </c>
      <c r="F15" s="46">
        <f t="array" ref="F15">F6*SUMPRODUCT(IF('KSA Scaling Factors'!$B$12:$B$24="U",1,0),'Riyadh Population Data'!$H$2:$H$14)/SUM('Riyadh Population Data'!$H$2:$H$14)</f>
        <v>78349512.038941815</v>
      </c>
      <c r="G15" s="46">
        <f t="array" ref="G15">G6*SUMPRODUCT(IF('KSA Scaling Factors'!$B$12:$B$24="U",1,0),'Riyadh Population Data'!$H$2:$H$14)/SUM('Riyadh Population Data'!$H$2:$H$14)</f>
        <v>80322522.112961277</v>
      </c>
      <c r="H15" s="46">
        <f t="array" ref="H15">H6*SUMPRODUCT(IF('KSA Scaling Factors'!$B$12:$B$24="U",1,0),'Riyadh Population Data'!$H$2:$H$14)/SUM('Riyadh Population Data'!$H$2:$H$14)</f>
        <v>82295532.186980739</v>
      </c>
      <c r="I15" s="46">
        <f t="array" ref="I15">I6*SUMPRODUCT(IF('KSA Scaling Factors'!$B$12:$B$24="U",1,0),'Riyadh Population Data'!$H$2:$H$14)/SUM('Riyadh Population Data'!$H$2:$H$14)</f>
        <v>84545451.831607223</v>
      </c>
      <c r="J15" s="46">
        <f t="array" ref="J15">J6*SUMPRODUCT(IF('KSA Scaling Factors'!$B$12:$B$24="U",1,0),'Riyadh Population Data'!$H$2:$H$14)/SUM('Riyadh Population Data'!$H$2:$H$14)</f>
        <v>86795371.476233706</v>
      </c>
      <c r="K15" s="46">
        <f t="array" ref="K15">K6*SUMPRODUCT(IF('KSA Scaling Factors'!$B$12:$B$24="U",1,0),'Riyadh Population Data'!$H$2:$H$14)/SUM('Riyadh Population Data'!$H$2:$H$14)</f>
        <v>89045291.120860189</v>
      </c>
      <c r="L15" s="46">
        <f t="array" ref="L15">L6*SUMPRODUCT(IF('KSA Scaling Factors'!$B$12:$B$24="U",1,0),'Riyadh Population Data'!$H$2:$H$14)/SUM('Riyadh Population Data'!$H$2:$H$14)</f>
        <v>91295210.765486658</v>
      </c>
      <c r="M15" s="46">
        <f t="array" ref="M15">M6*SUMPRODUCT(IF('KSA Scaling Factors'!$B$12:$B$24="U",1,0),'Riyadh Population Data'!$H$2:$H$14)/SUM('Riyadh Population Data'!$H$2:$H$14)</f>
        <v>93545130.410113156</v>
      </c>
      <c r="N15" s="46">
        <f t="array" ref="N15">N6*SUMPRODUCT(IF('KSA Scaling Factors'!$B$12:$B$24="U",1,0),'Riyadh Population Data'!$H$2:$H$14)/SUM('Riyadh Population Data'!$H$2:$H$14)</f>
        <v>95877323.696260676</v>
      </c>
      <c r="O15" s="46">
        <f t="array" ref="O15">O6*SUMPRODUCT(IF('KSA Scaling Factors'!$B$12:$B$24="U",1,0),'Riyadh Population Data'!$H$2:$H$14)/SUM('Riyadh Population Data'!$H$2:$H$14)</f>
        <v>98209516.982409015</v>
      </c>
      <c r="P15" s="46">
        <f t="array" ref="P15">P6*SUMPRODUCT(IF('KSA Scaling Factors'!$B$12:$B$24="U",1,0),'Riyadh Population Data'!$H$2:$H$14)/SUM('Riyadh Population Data'!$H$2:$H$14)</f>
        <v>100541710.26855654</v>
      </c>
      <c r="Q15" s="46">
        <f t="array" ref="Q15">Q6*SUMPRODUCT(IF('KSA Scaling Factors'!$B$12:$B$24="U",1,0),'Riyadh Population Data'!$H$2:$H$14)/SUM('Riyadh Population Data'!$H$2:$H$14)</f>
        <v>102873903.55470489</v>
      </c>
      <c r="R15" s="46">
        <f t="array" ref="R15">R6*SUMPRODUCT(IF('KSA Scaling Factors'!$B$12:$B$24="U",1,0),'Riyadh Population Data'!$H$2:$H$14)/SUM('Riyadh Population Data'!$H$2:$H$14)</f>
        <v>105206096.84085321</v>
      </c>
      <c r="S15" s="46">
        <f t="array" ref="S15">S6*SUMPRODUCT(IF('KSA Scaling Factors'!$B$12:$B$24="U",1,0),'Riyadh Population Data'!$H$2:$H$14)/SUM('Riyadh Population Data'!$H$2:$H$14)</f>
        <v>107507026.14322294</v>
      </c>
      <c r="T15" s="46">
        <f t="array" ref="T15">T6*SUMPRODUCT(IF('KSA Scaling Factors'!$B$12:$B$24="U",1,0),'Riyadh Population Data'!$H$2:$H$14)/SUM('Riyadh Population Data'!$H$2:$H$14)</f>
        <v>109807955.44559267</v>
      </c>
      <c r="U15" s="46">
        <f t="array" ref="U15">U6*SUMPRODUCT(IF('KSA Scaling Factors'!$B$12:$B$24="U",1,0),'Riyadh Population Data'!$H$2:$H$14)/SUM('Riyadh Population Data'!$H$2:$H$14)</f>
        <v>112108884.74796323</v>
      </c>
      <c r="V15" s="46">
        <f t="array" ref="V15">V6*SUMPRODUCT(IF('KSA Scaling Factors'!$B$12:$B$24="U",1,0),'Riyadh Population Data'!$H$2:$H$14)/SUM('Riyadh Population Data'!$H$2:$H$14)</f>
        <v>114409814.05033296</v>
      </c>
      <c r="W15" s="46">
        <f t="array" ref="W15">W6*SUMPRODUCT(IF('KSA Scaling Factors'!$B$12:$B$24="U",1,0),'Riyadh Population Data'!$H$2:$H$14)/SUM('Riyadh Population Data'!$H$2:$H$14)</f>
        <v>116710743.35270269</v>
      </c>
      <c r="X15" s="46">
        <f t="array" ref="X15">X6*SUMPRODUCT(IF('KSA Scaling Factors'!$B$12:$B$24="U",1,0),'Riyadh Population Data'!$H$2:$H$14)/SUM('Riyadh Population Data'!$H$2:$H$14)</f>
        <v>119017490.57686523</v>
      </c>
      <c r="Y15" s="46">
        <f t="array" ref="Y15">Y6*SUMPRODUCT(IF('KSA Scaling Factors'!$B$12:$B$24="U",1,0),'Riyadh Population Data'!$H$2:$H$14)/SUM('Riyadh Population Data'!$H$2:$H$14)</f>
        <v>121324237.80102862</v>
      </c>
      <c r="Z15" s="46">
        <f t="array" ref="Z15">Z6*SUMPRODUCT(IF('KSA Scaling Factors'!$B$12:$B$24="U",1,0),'Riyadh Population Data'!$H$2:$H$14)/SUM('Riyadh Population Data'!$H$2:$H$14)</f>
        <v>123630985.02519116</v>
      </c>
      <c r="AA15" s="46">
        <f t="array" ref="AA15">AA6*SUMPRODUCT(IF('KSA Scaling Factors'!$B$12:$B$24="U",1,0),'Riyadh Population Data'!$H$2:$H$14)/SUM('Riyadh Population Data'!$H$2:$H$14)</f>
        <v>125937732.24935456</v>
      </c>
      <c r="AB15" s="46">
        <f t="array" ref="AB15">AB6*SUMPRODUCT(IF('KSA Scaling Factors'!$B$12:$B$24="U",1,0),'Riyadh Population Data'!$H$2:$H$14)/SUM('Riyadh Population Data'!$H$2:$H$14)</f>
        <v>128244479.47351794</v>
      </c>
      <c r="AC15" s="46">
        <f t="array" ref="AC15">AC6*SUMPRODUCT(IF('KSA Scaling Factors'!$B$12:$B$24="U",1,0),'Riyadh Population Data'!$H$2:$H$14)/SUM('Riyadh Population Data'!$H$2:$H$14)</f>
        <v>130461460.27809283</v>
      </c>
      <c r="AD15" s="46">
        <f t="array" ref="AD15">AD6*SUMPRODUCT(IF('KSA Scaling Factors'!$B$12:$B$24="U",1,0),'Riyadh Population Data'!$H$2:$H$14)/SUM('Riyadh Population Data'!$H$2:$H$14)</f>
        <v>132678441.08266774</v>
      </c>
      <c r="AE15" s="46">
        <f t="array" ref="AE15">AE6*SUMPRODUCT(IF('KSA Scaling Factors'!$B$12:$B$24="U",1,0),'Riyadh Population Data'!$H$2:$H$14)/SUM('Riyadh Population Data'!$H$2:$H$14)</f>
        <v>134895421.88724178</v>
      </c>
      <c r="AF15" s="46">
        <f t="array" ref="AF15">AF6*SUMPRODUCT(IF('KSA Scaling Factors'!$B$12:$B$24="U",1,0),'Riyadh Population Data'!$H$2:$H$14)/SUM('Riyadh Population Data'!$H$2:$H$14)</f>
        <v>137112402.69181669</v>
      </c>
      <c r="AG15" s="46">
        <f t="array" ref="AG15">AG6*SUMPRODUCT(IF('KSA Scaling Factors'!$B$12:$B$24="U",1,0),'Riyadh Population Data'!$H$2:$H$14)/SUM('Riyadh Population Data'!$H$2:$H$14)</f>
        <v>139329383.49639079</v>
      </c>
      <c r="AH15" s="46">
        <f t="array" ref="AH15">AH6*SUMPRODUCT(IF('KSA Scaling Factors'!$B$12:$B$24="U",1,0),'Riyadh Population Data'!$H$2:$H$14)/SUM('Riyadh Population Data'!$H$2:$H$14)</f>
        <v>141411699.97986007</v>
      </c>
      <c r="AI15" s="46">
        <f t="array" ref="AI15">AI6*SUMPRODUCT(IF('KSA Scaling Factors'!$B$12:$B$24="U",1,0),'Riyadh Population Data'!$H$2:$H$14)/SUM('Riyadh Population Data'!$H$2:$H$14)</f>
        <v>143494016.46333012</v>
      </c>
      <c r="AJ15" s="46">
        <f t="array" ref="AJ15">AJ6*SUMPRODUCT(IF('KSA Scaling Factors'!$B$12:$B$24="U",1,0),'Riyadh Population Data'!$H$2:$H$14)/SUM('Riyadh Population Data'!$H$2:$H$14)</f>
        <v>145576332.9467994</v>
      </c>
      <c r="AK15" s="46">
        <f t="array" ref="AK15">AK6*SUMPRODUCT(IF('KSA Scaling Factors'!$B$12:$B$24="U",1,0),'Riyadh Population Data'!$H$2:$H$14)/SUM('Riyadh Population Data'!$H$2:$H$14)</f>
        <v>147658649.43026868</v>
      </c>
      <c r="AL15" s="46">
        <f t="array" ref="AL15">AL6*SUMPRODUCT(IF('KSA Scaling Factors'!$B$12:$B$24="U",1,0),'Riyadh Population Data'!$H$2:$H$14)/SUM('Riyadh Population Data'!$H$2:$H$14)</f>
        <v>149740965.91373879</v>
      </c>
    </row>
    <row r="16" spans="1:38">
      <c r="A16" s="46" t="s">
        <v>162</v>
      </c>
      <c r="B16" s="46">
        <f t="array" ref="B16">B7*SUMPRODUCT(IF('KSA Scaling Factors'!$B$12:$B$24="U",1,0),'Riyadh Population Data'!$H$2:$H$14)/SUM('Riyadh Population Data'!$H$2:$H$14)</f>
        <v>83804584.93744652</v>
      </c>
      <c r="C16" s="46">
        <f t="array" ref="C16">C7*SUMPRODUCT(IF('KSA Scaling Factors'!$B$12:$B$24="U",1,0),'Riyadh Population Data'!$H$2:$H$14)/SUM('Riyadh Population Data'!$H$2:$H$14)</f>
        <v>85966896.45504953</v>
      </c>
      <c r="D16" s="46">
        <f t="array" ref="D16">D7*SUMPRODUCT(IF('KSA Scaling Factors'!$B$12:$B$24="U",1,0),'Riyadh Population Data'!$H$2:$H$14)/SUM('Riyadh Population Data'!$H$2:$H$14)</f>
        <v>88308639.164517313</v>
      </c>
      <c r="E16" s="46">
        <f t="array" ref="E16">E7*SUMPRODUCT(IF('KSA Scaling Factors'!$B$12:$B$24="U",1,0),'Riyadh Population Data'!$H$2:$H$14)/SUM('Riyadh Population Data'!$H$2:$H$14)</f>
        <v>90650381.87398611</v>
      </c>
      <c r="F16" s="46">
        <f t="array" ref="F16">F7*SUMPRODUCT(IF('KSA Scaling Factors'!$B$12:$B$24="U",1,0),'Riyadh Population Data'!$H$2:$H$14)/SUM('Riyadh Population Data'!$H$2:$H$14)</f>
        <v>92992124.583454922</v>
      </c>
      <c r="G16" s="46">
        <f t="array" ref="G16">G7*SUMPRODUCT(IF('KSA Scaling Factors'!$B$12:$B$24="U",1,0),'Riyadh Population Data'!$H$2:$H$14)/SUM('Riyadh Population Data'!$H$2:$H$14)</f>
        <v>95333867.292923719</v>
      </c>
      <c r="H16" s="46">
        <f t="array" ref="H16">H7*SUMPRODUCT(IF('KSA Scaling Factors'!$B$12:$B$24="U",1,0),'Riyadh Population Data'!$H$2:$H$14)/SUM('Riyadh Population Data'!$H$2:$H$14)</f>
        <v>97675610.002392516</v>
      </c>
      <c r="I16" s="46">
        <f t="array" ref="I16">I7*SUMPRODUCT(IF('KSA Scaling Factors'!$B$12:$B$24="U",1,0),'Riyadh Population Data'!$H$2:$H$14)/SUM('Riyadh Population Data'!$H$2:$H$14)</f>
        <v>100346013.46057715</v>
      </c>
      <c r="J16" s="46">
        <f t="array" ref="J16">J7*SUMPRODUCT(IF('KSA Scaling Factors'!$B$12:$B$24="U",1,0),'Riyadh Population Data'!$H$2:$H$14)/SUM('Riyadh Population Data'!$H$2:$H$14)</f>
        <v>103016416.91876176</v>
      </c>
      <c r="K16" s="46">
        <f t="array" ref="K16">K7*SUMPRODUCT(IF('KSA Scaling Factors'!$B$12:$B$24="U",1,0),'Riyadh Population Data'!$H$2:$H$14)/SUM('Riyadh Population Data'!$H$2:$H$14)</f>
        <v>105686820.3769464</v>
      </c>
      <c r="L16" s="46">
        <f t="array" ref="L16">L7*SUMPRODUCT(IF('KSA Scaling Factors'!$B$12:$B$24="U",1,0),'Riyadh Population Data'!$H$2:$H$14)/SUM('Riyadh Population Data'!$H$2:$H$14)</f>
        <v>108357223.83513102</v>
      </c>
      <c r="M16" s="46">
        <f t="array" ref="M16">M7*SUMPRODUCT(IF('KSA Scaling Factors'!$B$12:$B$24="U",1,0),'Riyadh Population Data'!$H$2:$H$14)/SUM('Riyadh Population Data'!$H$2:$H$14)</f>
        <v>111027627.29331565</v>
      </c>
      <c r="N16" s="46">
        <f t="array" ref="N16">N7*SUMPRODUCT(IF('KSA Scaling Factors'!$B$12:$B$24="U",1,0),'Riyadh Population Data'!$H$2:$H$14)/SUM('Riyadh Population Data'!$H$2:$H$14)</f>
        <v>113795680.37972584</v>
      </c>
      <c r="O16" s="46">
        <f t="array" ref="O16">O7*SUMPRODUCT(IF('KSA Scaling Factors'!$B$12:$B$24="U",1,0),'Riyadh Population Data'!$H$2:$H$14)/SUM('Riyadh Population Data'!$H$2:$H$14)</f>
        <v>116563733.46613705</v>
      </c>
      <c r="P16" s="46">
        <f t="array" ref="P16">P7*SUMPRODUCT(IF('KSA Scaling Factors'!$B$12:$B$24="U",1,0),'Riyadh Population Data'!$H$2:$H$14)/SUM('Riyadh Population Data'!$H$2:$H$14)</f>
        <v>119331786.55254726</v>
      </c>
      <c r="Q16" s="46">
        <f t="array" ref="Q16">Q7*SUMPRODUCT(IF('KSA Scaling Factors'!$B$12:$B$24="U",1,0),'Riyadh Population Data'!$H$2:$H$14)/SUM('Riyadh Population Data'!$H$2:$H$14)</f>
        <v>122099839.63895847</v>
      </c>
      <c r="R16" s="46">
        <f t="array" ref="R16">R7*SUMPRODUCT(IF('KSA Scaling Factors'!$B$12:$B$24="U",1,0),'Riyadh Population Data'!$H$2:$H$14)/SUM('Riyadh Population Data'!$H$2:$H$14)</f>
        <v>124867892.72536969</v>
      </c>
      <c r="S16" s="46">
        <f t="array" ref="S16">S7*SUMPRODUCT(IF('KSA Scaling Factors'!$B$12:$B$24="U",1,0),'Riyadh Population Data'!$H$2:$H$14)/SUM('Riyadh Population Data'!$H$2:$H$14)</f>
        <v>127598838.95305441</v>
      </c>
      <c r="T16" s="46">
        <f t="array" ref="T16">T7*SUMPRODUCT(IF('KSA Scaling Factors'!$B$12:$B$24="U",1,0),'Riyadh Population Data'!$H$2:$H$14)/SUM('Riyadh Population Data'!$H$2:$H$14)</f>
        <v>130329785.18073913</v>
      </c>
      <c r="U16" s="46">
        <f t="array" ref="U16">U7*SUMPRODUCT(IF('KSA Scaling Factors'!$B$12:$B$24="U",1,0),'Riyadh Population Data'!$H$2:$H$14)/SUM('Riyadh Population Data'!$H$2:$H$14)</f>
        <v>133060731.40842485</v>
      </c>
      <c r="V16" s="46">
        <f t="array" ref="V16">V7*SUMPRODUCT(IF('KSA Scaling Factors'!$B$12:$B$24="U",1,0),'Riyadh Population Data'!$H$2:$H$14)/SUM('Riyadh Population Data'!$H$2:$H$14)</f>
        <v>135791677.63610956</v>
      </c>
      <c r="W16" s="46">
        <f t="array" ref="W16">W7*SUMPRODUCT(IF('KSA Scaling Factors'!$B$12:$B$24="U",1,0),'Riyadh Population Data'!$H$2:$H$14)/SUM('Riyadh Population Data'!$H$2:$H$14)</f>
        <v>138522623.86379433</v>
      </c>
      <c r="X16" s="46">
        <f t="array" ref="X16">X7*SUMPRODUCT(IF('KSA Scaling Factors'!$B$12:$B$24="U",1,0),'Riyadh Population Data'!$H$2:$H$14)/SUM('Riyadh Population Data'!$H$2:$H$14)</f>
        <v>141260475.31518877</v>
      </c>
      <c r="Y16" s="46">
        <f t="array" ref="Y16">Y7*SUMPRODUCT(IF('KSA Scaling Factors'!$B$12:$B$24="U",1,0),'Riyadh Population Data'!$H$2:$H$14)/SUM('Riyadh Population Data'!$H$2:$H$14)</f>
        <v>143998326.76658419</v>
      </c>
      <c r="Z16" s="46">
        <f t="array" ref="Z16">Z7*SUMPRODUCT(IF('KSA Scaling Factors'!$B$12:$B$24="U",1,0),'Riyadh Population Data'!$H$2:$H$14)/SUM('Riyadh Population Data'!$H$2:$H$14)</f>
        <v>146736178.21797866</v>
      </c>
      <c r="AA16" s="46">
        <f t="array" ref="AA16">AA7*SUMPRODUCT(IF('KSA Scaling Factors'!$B$12:$B$24="U",1,0),'Riyadh Population Data'!$H$2:$H$14)/SUM('Riyadh Population Data'!$H$2:$H$14)</f>
        <v>149474029.66937405</v>
      </c>
      <c r="AB16" s="46">
        <f t="array" ref="AB16">AB7*SUMPRODUCT(IF('KSA Scaling Factors'!$B$12:$B$24="U",1,0),'Riyadh Population Data'!$H$2:$H$14)/SUM('Riyadh Population Data'!$H$2:$H$14)</f>
        <v>152211881.1207695</v>
      </c>
      <c r="AC16" s="46">
        <f t="array" ref="AC16">AC7*SUMPRODUCT(IF('KSA Scaling Factors'!$B$12:$B$24="U",1,0),'Riyadh Population Data'!$H$2:$H$14)/SUM('Riyadh Population Data'!$H$2:$H$14)</f>
        <v>154843189.85279694</v>
      </c>
      <c r="AD16" s="46">
        <f t="array" ref="AD16">AD7*SUMPRODUCT(IF('KSA Scaling Factors'!$B$12:$B$24="U",1,0),'Riyadh Population Data'!$H$2:$H$14)/SUM('Riyadh Population Data'!$H$2:$H$14)</f>
        <v>157474498.58482438</v>
      </c>
      <c r="AE16" s="46">
        <f t="array" ref="AE16">AE7*SUMPRODUCT(IF('KSA Scaling Factors'!$B$12:$B$24="U",1,0),'Riyadh Population Data'!$H$2:$H$14)/SUM('Riyadh Population Data'!$H$2:$H$14)</f>
        <v>160105807.31685084</v>
      </c>
      <c r="AF16" s="46">
        <f t="array" ref="AF16">AF7*SUMPRODUCT(IF('KSA Scaling Factors'!$B$12:$B$24="U",1,0),'Riyadh Population Data'!$H$2:$H$14)/SUM('Riyadh Population Data'!$H$2:$H$14)</f>
        <v>162737116.04887831</v>
      </c>
      <c r="AG16" s="46">
        <f t="array" ref="AG16">AG7*SUMPRODUCT(IF('KSA Scaling Factors'!$B$12:$B$24="U",1,0),'Riyadh Population Data'!$H$2:$H$14)/SUM('Riyadh Population Data'!$H$2:$H$14)</f>
        <v>165368424.78090477</v>
      </c>
      <c r="AH16" s="46">
        <f t="array" ref="AH16">AH7*SUMPRODUCT(IF('KSA Scaling Factors'!$B$12:$B$24="U",1,0),'Riyadh Population Data'!$H$2:$H$14)/SUM('Riyadh Population Data'!$H$2:$H$14)</f>
        <v>167839901.99644524</v>
      </c>
      <c r="AI16" s="46">
        <f t="array" ref="AI16">AI7*SUMPRODUCT(IF('KSA Scaling Factors'!$B$12:$B$24="U",1,0),'Riyadh Population Data'!$H$2:$H$14)/SUM('Riyadh Population Data'!$H$2:$H$14)</f>
        <v>170311379.21198669</v>
      </c>
      <c r="AJ16" s="46">
        <f t="array" ref="AJ16">AJ7*SUMPRODUCT(IF('KSA Scaling Factors'!$B$12:$B$24="U",1,0),'Riyadh Population Data'!$H$2:$H$14)/SUM('Riyadh Population Data'!$H$2:$H$14)</f>
        <v>172782856.42752716</v>
      </c>
      <c r="AK16" s="46">
        <f t="array" ref="AK16">AK7*SUMPRODUCT(IF('KSA Scaling Factors'!$B$12:$B$24="U",1,0),'Riyadh Population Data'!$H$2:$H$14)/SUM('Riyadh Population Data'!$H$2:$H$14)</f>
        <v>175254333.6430676</v>
      </c>
      <c r="AL16" s="46">
        <f t="array" ref="AL16">AL7*SUMPRODUCT(IF('KSA Scaling Factors'!$B$12:$B$24="U",1,0),'Riyadh Population Data'!$H$2:$H$14)/SUM('Riyadh Population Data'!$H$2:$H$14)</f>
        <v>177725810.85860905</v>
      </c>
    </row>
    <row r="17" spans="1:38">
      <c r="A17" s="46" t="s">
        <v>163</v>
      </c>
      <c r="B17" s="46">
        <f t="array" ref="B17">B8*SUMPRODUCT(IF('KSA Scaling Factors'!$B$12:$B$24="U",1,0),'Riyadh Population Data'!$H$2:$H$14)/SUM('Riyadh Population Data'!$H$2:$H$14)</f>
        <v>0</v>
      </c>
      <c r="C17" s="46">
        <f t="array" ref="C17">C8*SUMPRODUCT(IF('KSA Scaling Factors'!$B$12:$B$24="U",1,0),'Riyadh Population Data'!$H$2:$H$14)/SUM('Riyadh Population Data'!$H$2:$H$14)</f>
        <v>0</v>
      </c>
      <c r="D17" s="46">
        <f t="array" ref="D17">D8*SUMPRODUCT(IF('KSA Scaling Factors'!$B$12:$B$24="U",1,0),'Riyadh Population Data'!$H$2:$H$14)/SUM('Riyadh Population Data'!$H$2:$H$14)</f>
        <v>0</v>
      </c>
      <c r="E17" s="46">
        <f t="array" ref="E17">E8*SUMPRODUCT(IF('KSA Scaling Factors'!$B$12:$B$24="U",1,0),'Riyadh Population Data'!$H$2:$H$14)/SUM('Riyadh Population Data'!$H$2:$H$14)</f>
        <v>0</v>
      </c>
      <c r="F17" s="46">
        <f t="array" ref="F17">F8*SUMPRODUCT(IF('KSA Scaling Factors'!$B$12:$B$24="U",1,0),'Riyadh Population Data'!$H$2:$H$14)/SUM('Riyadh Population Data'!$H$2:$H$14)</f>
        <v>0</v>
      </c>
      <c r="G17" s="46">
        <f t="array" ref="G17">G8*SUMPRODUCT(IF('KSA Scaling Factors'!$B$12:$B$24="U",1,0),'Riyadh Population Data'!$H$2:$H$14)/SUM('Riyadh Population Data'!$H$2:$H$14)</f>
        <v>0</v>
      </c>
      <c r="H17" s="46">
        <f t="array" ref="H17">H8*SUMPRODUCT(IF('KSA Scaling Factors'!$B$12:$B$24="U",1,0),'Riyadh Population Data'!$H$2:$H$14)/SUM('Riyadh Population Data'!$H$2:$H$14)</f>
        <v>0</v>
      </c>
      <c r="I17" s="46">
        <f t="array" ref="I17">I8*SUMPRODUCT(IF('KSA Scaling Factors'!$B$12:$B$24="U",1,0),'Riyadh Population Data'!$H$2:$H$14)/SUM('Riyadh Population Data'!$H$2:$H$14)</f>
        <v>0</v>
      </c>
      <c r="J17" s="46">
        <f t="array" ref="J17">J8*SUMPRODUCT(IF('KSA Scaling Factors'!$B$12:$B$24="U",1,0),'Riyadh Population Data'!$H$2:$H$14)/SUM('Riyadh Population Data'!$H$2:$H$14)</f>
        <v>0</v>
      </c>
      <c r="K17" s="46">
        <f t="array" ref="K17">K8*SUMPRODUCT(IF('KSA Scaling Factors'!$B$12:$B$24="U",1,0),'Riyadh Population Data'!$H$2:$H$14)/SUM('Riyadh Population Data'!$H$2:$H$14)</f>
        <v>0</v>
      </c>
      <c r="L17" s="46">
        <f t="array" ref="L17">L8*SUMPRODUCT(IF('KSA Scaling Factors'!$B$12:$B$24="U",1,0),'Riyadh Population Data'!$H$2:$H$14)/SUM('Riyadh Population Data'!$H$2:$H$14)</f>
        <v>0</v>
      </c>
      <c r="M17" s="46">
        <f t="array" ref="M17">M8*SUMPRODUCT(IF('KSA Scaling Factors'!$B$12:$B$24="U",1,0),'Riyadh Population Data'!$H$2:$H$14)/SUM('Riyadh Population Data'!$H$2:$H$14)</f>
        <v>0</v>
      </c>
      <c r="N17" s="46">
        <f t="array" ref="N17">N8*SUMPRODUCT(IF('KSA Scaling Factors'!$B$12:$B$24="U",1,0),'Riyadh Population Data'!$H$2:$H$14)/SUM('Riyadh Population Data'!$H$2:$H$14)</f>
        <v>0</v>
      </c>
      <c r="O17" s="46">
        <f t="array" ref="O17">O8*SUMPRODUCT(IF('KSA Scaling Factors'!$B$12:$B$24="U",1,0),'Riyadh Population Data'!$H$2:$H$14)/SUM('Riyadh Population Data'!$H$2:$H$14)</f>
        <v>0</v>
      </c>
      <c r="P17" s="46">
        <f t="array" ref="P17">P8*SUMPRODUCT(IF('KSA Scaling Factors'!$B$12:$B$24="U",1,0),'Riyadh Population Data'!$H$2:$H$14)/SUM('Riyadh Population Data'!$H$2:$H$14)</f>
        <v>0</v>
      </c>
      <c r="Q17" s="46">
        <f t="array" ref="Q17">Q8*SUMPRODUCT(IF('KSA Scaling Factors'!$B$12:$B$24="U",1,0),'Riyadh Population Data'!$H$2:$H$14)/SUM('Riyadh Population Data'!$H$2:$H$14)</f>
        <v>0</v>
      </c>
      <c r="R17" s="46">
        <f t="array" ref="R17">R8*SUMPRODUCT(IF('KSA Scaling Factors'!$B$12:$B$24="U",1,0),'Riyadh Population Data'!$H$2:$H$14)/SUM('Riyadh Population Data'!$H$2:$H$14)</f>
        <v>0</v>
      </c>
      <c r="S17" s="46">
        <f t="array" ref="S17">S8*SUMPRODUCT(IF('KSA Scaling Factors'!$B$12:$B$24="U",1,0),'Riyadh Population Data'!$H$2:$H$14)/SUM('Riyadh Population Data'!$H$2:$H$14)</f>
        <v>0</v>
      </c>
      <c r="T17" s="46">
        <f t="array" ref="T17">T8*SUMPRODUCT(IF('KSA Scaling Factors'!$B$12:$B$24="U",1,0),'Riyadh Population Data'!$H$2:$H$14)/SUM('Riyadh Population Data'!$H$2:$H$14)</f>
        <v>0</v>
      </c>
      <c r="U17" s="46">
        <f t="array" ref="U17">U8*SUMPRODUCT(IF('KSA Scaling Factors'!$B$12:$B$24="U",1,0),'Riyadh Population Data'!$H$2:$H$14)/SUM('Riyadh Population Data'!$H$2:$H$14)</f>
        <v>0</v>
      </c>
      <c r="V17" s="46">
        <f t="array" ref="V17">V8*SUMPRODUCT(IF('KSA Scaling Factors'!$B$12:$B$24="U",1,0),'Riyadh Population Data'!$H$2:$H$14)/SUM('Riyadh Population Data'!$H$2:$H$14)</f>
        <v>0</v>
      </c>
      <c r="W17" s="46">
        <f t="array" ref="W17">W8*SUMPRODUCT(IF('KSA Scaling Factors'!$B$12:$B$24="U",1,0),'Riyadh Population Data'!$H$2:$H$14)/SUM('Riyadh Population Data'!$H$2:$H$14)</f>
        <v>0</v>
      </c>
      <c r="X17" s="46">
        <f t="array" ref="X17">X8*SUMPRODUCT(IF('KSA Scaling Factors'!$B$12:$B$24="U",1,0),'Riyadh Population Data'!$H$2:$H$14)/SUM('Riyadh Population Data'!$H$2:$H$14)</f>
        <v>0</v>
      </c>
      <c r="Y17" s="46">
        <f t="array" ref="Y17">Y8*SUMPRODUCT(IF('KSA Scaling Factors'!$B$12:$B$24="U",1,0),'Riyadh Population Data'!$H$2:$H$14)/SUM('Riyadh Population Data'!$H$2:$H$14)</f>
        <v>0</v>
      </c>
      <c r="Z17" s="46">
        <f t="array" ref="Z17">Z8*SUMPRODUCT(IF('KSA Scaling Factors'!$B$12:$B$24="U",1,0),'Riyadh Population Data'!$H$2:$H$14)/SUM('Riyadh Population Data'!$H$2:$H$14)</f>
        <v>0</v>
      </c>
      <c r="AA17" s="46">
        <f t="array" ref="AA17">AA8*SUMPRODUCT(IF('KSA Scaling Factors'!$B$12:$B$24="U",1,0),'Riyadh Population Data'!$H$2:$H$14)/SUM('Riyadh Population Data'!$H$2:$H$14)</f>
        <v>0</v>
      </c>
      <c r="AB17" s="46">
        <f t="array" ref="AB17">AB8*SUMPRODUCT(IF('KSA Scaling Factors'!$B$12:$B$24="U",1,0),'Riyadh Population Data'!$H$2:$H$14)/SUM('Riyadh Population Data'!$H$2:$H$14)</f>
        <v>0</v>
      </c>
      <c r="AC17" s="46">
        <f t="array" ref="AC17">AC8*SUMPRODUCT(IF('KSA Scaling Factors'!$B$12:$B$24="U",1,0),'Riyadh Population Data'!$H$2:$H$14)/SUM('Riyadh Population Data'!$H$2:$H$14)</f>
        <v>0</v>
      </c>
      <c r="AD17" s="46">
        <f t="array" ref="AD17">AD8*SUMPRODUCT(IF('KSA Scaling Factors'!$B$12:$B$24="U",1,0),'Riyadh Population Data'!$H$2:$H$14)/SUM('Riyadh Population Data'!$H$2:$H$14)</f>
        <v>0</v>
      </c>
      <c r="AE17" s="46">
        <f t="array" ref="AE17">AE8*SUMPRODUCT(IF('KSA Scaling Factors'!$B$12:$B$24="U",1,0),'Riyadh Population Data'!$H$2:$H$14)/SUM('Riyadh Population Data'!$H$2:$H$14)</f>
        <v>0</v>
      </c>
      <c r="AF17" s="46">
        <f t="array" ref="AF17">AF8*SUMPRODUCT(IF('KSA Scaling Factors'!$B$12:$B$24="U",1,0),'Riyadh Population Data'!$H$2:$H$14)/SUM('Riyadh Population Data'!$H$2:$H$14)</f>
        <v>0</v>
      </c>
      <c r="AG17" s="46">
        <f t="array" ref="AG17">AG8*SUMPRODUCT(IF('KSA Scaling Factors'!$B$12:$B$24="U",1,0),'Riyadh Population Data'!$H$2:$H$14)/SUM('Riyadh Population Data'!$H$2:$H$14)</f>
        <v>0</v>
      </c>
      <c r="AH17" s="46">
        <f t="array" ref="AH17">AH8*SUMPRODUCT(IF('KSA Scaling Factors'!$B$12:$B$24="U",1,0),'Riyadh Population Data'!$H$2:$H$14)/SUM('Riyadh Population Data'!$H$2:$H$14)</f>
        <v>0</v>
      </c>
      <c r="AI17" s="46">
        <f t="array" ref="AI17">AI8*SUMPRODUCT(IF('KSA Scaling Factors'!$B$12:$B$24="U",1,0),'Riyadh Population Data'!$H$2:$H$14)/SUM('Riyadh Population Data'!$H$2:$H$14)</f>
        <v>0</v>
      </c>
      <c r="AJ17" s="46">
        <f t="array" ref="AJ17">AJ8*SUMPRODUCT(IF('KSA Scaling Factors'!$B$12:$B$24="U",1,0),'Riyadh Population Data'!$H$2:$H$14)/SUM('Riyadh Population Data'!$H$2:$H$14)</f>
        <v>0</v>
      </c>
      <c r="AK17" s="46">
        <f t="array" ref="AK17">AK8*SUMPRODUCT(IF('KSA Scaling Factors'!$B$12:$B$24="U",1,0),'Riyadh Population Data'!$H$2:$H$14)/SUM('Riyadh Population Data'!$H$2:$H$14)</f>
        <v>0</v>
      </c>
      <c r="AL17" s="46">
        <f t="array" ref="AL17">AL8*SUMPRODUCT(IF('KSA Scaling Factors'!$B$12:$B$24="U",1,0),'Riyadh Population Data'!$H$2:$H$14)/SUM('Riyadh Population Data'!$H$2:$H$14)</f>
        <v>0</v>
      </c>
    </row>
    <row r="19" spans="1:38">
      <c r="A19" s="40" t="s">
        <v>1225</v>
      </c>
    </row>
    <row r="20" spans="1:38">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c r="A21" s="46" t="s">
        <v>104</v>
      </c>
      <c r="B21" s="46">
        <f t="array" ref="B21">B3*SUMPRODUCT(IF('KSA Scaling Factors'!$B$12:$B$24="R",1,0),'Riyadh Population Data'!$H$2:$H$14)/SUM('Riyadh Population Data'!$H$2:$H$14)</f>
        <v>3546578.3687717393</v>
      </c>
      <c r="C21" s="46">
        <f t="array" ref="C21">C3*SUMPRODUCT(IF('KSA Scaling Factors'!$B$12:$B$24="R",1,0),'Riyadh Population Data'!$H$2:$H$14)/SUM('Riyadh Population Data'!$H$2:$H$14)</f>
        <v>3638086.5751616512</v>
      </c>
      <c r="D21" s="46">
        <f t="array" ref="D21">D3*SUMPRODUCT(IF('KSA Scaling Factors'!$B$12:$B$24="R",1,0),'Riyadh Population Data'!$H$2:$H$14)/SUM('Riyadh Population Data'!$H$2:$H$14)</f>
        <v>3737188.2417927384</v>
      </c>
      <c r="E21" s="46">
        <f t="array" ref="E21">E3*SUMPRODUCT(IF('KSA Scaling Factors'!$B$12:$B$24="R",1,0),'Riyadh Population Data'!$H$2:$H$14)/SUM('Riyadh Population Data'!$H$2:$H$14)</f>
        <v>3836289.9084238675</v>
      </c>
      <c r="F21" s="46">
        <f t="array" ref="F21">F3*SUMPRODUCT(IF('KSA Scaling Factors'!$B$12:$B$24="R",1,0),'Riyadh Population Data'!$H$2:$H$14)/SUM('Riyadh Population Data'!$H$2:$H$14)</f>
        <v>3935391.5750549962</v>
      </c>
      <c r="G21" s="46">
        <f t="array" ref="G21">G3*SUMPRODUCT(IF('KSA Scaling Factors'!$B$12:$B$24="R",1,0),'Riyadh Population Data'!$H$2:$H$14)/SUM('Riyadh Population Data'!$H$2:$H$14)</f>
        <v>4034493.2416861244</v>
      </c>
      <c r="H21" s="46">
        <f t="array" ref="H21">H3*SUMPRODUCT(IF('KSA Scaling Factors'!$B$12:$B$24="R",1,0),'Riyadh Population Data'!$H$2:$H$14)/SUM('Riyadh Population Data'!$H$2:$H$14)</f>
        <v>4133594.9083172535</v>
      </c>
      <c r="I21" s="46">
        <f t="array" ref="I21">I3*SUMPRODUCT(IF('KSA Scaling Factors'!$B$12:$B$24="R",1,0),'Riyadh Population Data'!$H$2:$H$14)/SUM('Riyadh Population Data'!$H$2:$H$14)</f>
        <v>4246605.3736487152</v>
      </c>
      <c r="J21" s="46">
        <f t="array" ref="J21">J3*SUMPRODUCT(IF('KSA Scaling Factors'!$B$12:$B$24="R",1,0),'Riyadh Population Data'!$H$2:$H$14)/SUM('Riyadh Population Data'!$H$2:$H$14)</f>
        <v>4359615.8389801765</v>
      </c>
      <c r="K21" s="46">
        <f t="array" ref="K21">K3*SUMPRODUCT(IF('KSA Scaling Factors'!$B$12:$B$24="R",1,0),'Riyadh Population Data'!$H$2:$H$14)/SUM('Riyadh Population Data'!$H$2:$H$14)</f>
        <v>4472626.3043116387</v>
      </c>
      <c r="L21" s="46">
        <f t="array" ref="L21">L3*SUMPRODUCT(IF('KSA Scaling Factors'!$B$12:$B$24="R",1,0),'Riyadh Population Data'!$H$2:$H$14)/SUM('Riyadh Population Data'!$H$2:$H$14)</f>
        <v>4585636.769643099</v>
      </c>
      <c r="M21" s="46">
        <f t="array" ref="M21">M3*SUMPRODUCT(IF('KSA Scaling Factors'!$B$12:$B$24="R",1,0),'Riyadh Population Data'!$H$2:$H$14)/SUM('Riyadh Population Data'!$H$2:$H$14)</f>
        <v>4698647.2349745613</v>
      </c>
      <c r="N21" s="46">
        <f t="array" ref="N21">N3*SUMPRODUCT(IF('KSA Scaling Factors'!$B$12:$B$24="R",1,0),'Riyadh Population Data'!$H$2:$H$14)/SUM('Riyadh Population Data'!$H$2:$H$14)</f>
        <v>4815790.1956753638</v>
      </c>
      <c r="O21" s="46">
        <f t="array" ref="O21">O3*SUMPRODUCT(IF('KSA Scaling Factors'!$B$12:$B$24="R",1,0),'Riyadh Population Data'!$H$2:$H$14)/SUM('Riyadh Population Data'!$H$2:$H$14)</f>
        <v>4932933.1563762082</v>
      </c>
      <c r="P21" s="46">
        <f t="array" ref="P21">P3*SUMPRODUCT(IF('KSA Scaling Factors'!$B$12:$B$24="R",1,0),'Riyadh Population Data'!$H$2:$H$14)/SUM('Riyadh Population Data'!$H$2:$H$14)</f>
        <v>5050076.1170770098</v>
      </c>
      <c r="Q21" s="46">
        <f t="array" ref="Q21">Q3*SUMPRODUCT(IF('KSA Scaling Factors'!$B$12:$B$24="R",1,0),'Riyadh Population Data'!$H$2:$H$14)/SUM('Riyadh Population Data'!$H$2:$H$14)</f>
        <v>5167219.0777778542</v>
      </c>
      <c r="R21" s="46">
        <f t="array" ref="R21">R3*SUMPRODUCT(IF('KSA Scaling Factors'!$B$12:$B$24="R",1,0),'Riyadh Population Data'!$H$2:$H$14)/SUM('Riyadh Population Data'!$H$2:$H$14)</f>
        <v>5284362.0384786986</v>
      </c>
      <c r="S21" s="46">
        <f t="array" ref="S21">S3*SUMPRODUCT(IF('KSA Scaling Factors'!$B$12:$B$24="R",1,0),'Riyadh Population Data'!$H$2:$H$14)/SUM('Riyadh Population Data'!$H$2:$H$14)</f>
        <v>5399934.650939161</v>
      </c>
      <c r="T21" s="46">
        <f t="array" ref="T21">T3*SUMPRODUCT(IF('KSA Scaling Factors'!$B$12:$B$24="R",1,0),'Riyadh Population Data'!$H$2:$H$14)/SUM('Riyadh Population Data'!$H$2:$H$14)</f>
        <v>5515507.2633996252</v>
      </c>
      <c r="U21" s="46">
        <f t="array" ref="U21">U3*SUMPRODUCT(IF('KSA Scaling Factors'!$B$12:$B$24="R",1,0),'Riyadh Population Data'!$H$2:$H$14)/SUM('Riyadh Population Data'!$H$2:$H$14)</f>
        <v>5631079.8758601295</v>
      </c>
      <c r="V21" s="46">
        <f t="array" ref="V21">V3*SUMPRODUCT(IF('KSA Scaling Factors'!$B$12:$B$24="R",1,0),'Riyadh Population Data'!$H$2:$H$14)/SUM('Riyadh Population Data'!$H$2:$H$14)</f>
        <v>5746652.4883205928</v>
      </c>
      <c r="W21" s="46">
        <f t="array" ref="W21">W3*SUMPRODUCT(IF('KSA Scaling Factors'!$B$12:$B$24="R",1,0),'Riyadh Population Data'!$H$2:$H$14)/SUM('Riyadh Population Data'!$H$2:$H$14)</f>
        <v>5862225.1007810561</v>
      </c>
      <c r="X21" s="46">
        <f t="array" ref="X21">X3*SUMPRODUCT(IF('KSA Scaling Factors'!$B$12:$B$24="R",1,0),'Riyadh Population Data'!$H$2:$H$14)/SUM('Riyadh Population Data'!$H$2:$H$14)</f>
        <v>5978089.939699756</v>
      </c>
      <c r="Y21" s="46">
        <f t="array" ref="Y21">Y3*SUMPRODUCT(IF('KSA Scaling Factors'!$B$12:$B$24="R",1,0),'Riyadh Population Data'!$H$2:$H$14)/SUM('Riyadh Population Data'!$H$2:$H$14)</f>
        <v>6093954.7786184987</v>
      </c>
      <c r="Z21" s="46">
        <f t="array" ref="Z21">Z3*SUMPRODUCT(IF('KSA Scaling Factors'!$B$12:$B$24="R",1,0),'Riyadh Population Data'!$H$2:$H$14)/SUM('Riyadh Population Data'!$H$2:$H$14)</f>
        <v>6209819.6175371986</v>
      </c>
      <c r="AA21" s="46">
        <f t="array" ref="AA21">AA3*SUMPRODUCT(IF('KSA Scaling Factors'!$B$12:$B$24="R",1,0),'Riyadh Population Data'!$H$2:$H$14)/SUM('Riyadh Population Data'!$H$2:$H$14)</f>
        <v>6325684.4564559413</v>
      </c>
      <c r="AB21" s="46">
        <f t="array" ref="AB21">AB3*SUMPRODUCT(IF('KSA Scaling Factors'!$B$12:$B$24="R",1,0),'Riyadh Population Data'!$H$2:$H$14)/SUM('Riyadh Population Data'!$H$2:$H$14)</f>
        <v>6441549.2953746831</v>
      </c>
      <c r="AC21" s="46">
        <f t="array" ref="AC21">AC3*SUMPRODUCT(IF('KSA Scaling Factors'!$B$12:$B$24="R",1,0),'Riyadh Population Data'!$H$2:$H$14)/SUM('Riyadh Population Data'!$H$2:$H$14)</f>
        <v>6552905.2866672184</v>
      </c>
      <c r="AD21" s="46">
        <f t="array" ref="AD21">AD3*SUMPRODUCT(IF('KSA Scaling Factors'!$B$12:$B$24="R",1,0),'Riyadh Population Data'!$H$2:$H$14)/SUM('Riyadh Population Data'!$H$2:$H$14)</f>
        <v>6664261.2779597528</v>
      </c>
      <c r="AE21" s="46">
        <f t="array" ref="AE21">AE3*SUMPRODUCT(IF('KSA Scaling Factors'!$B$12:$B$24="R",1,0),'Riyadh Population Data'!$H$2:$H$14)/SUM('Riyadh Population Data'!$H$2:$H$14)</f>
        <v>6775617.2692522462</v>
      </c>
      <c r="AF21" s="46">
        <f t="array" ref="AF21">AF3*SUMPRODUCT(IF('KSA Scaling Factors'!$B$12:$B$24="R",1,0),'Riyadh Population Data'!$H$2:$H$14)/SUM('Riyadh Population Data'!$H$2:$H$14)</f>
        <v>6886973.2605447797</v>
      </c>
      <c r="AG21" s="46">
        <f t="array" ref="AG21">AG3*SUMPRODUCT(IF('KSA Scaling Factors'!$B$12:$B$24="R",1,0),'Riyadh Population Data'!$H$2:$H$14)/SUM('Riyadh Population Data'!$H$2:$H$14)</f>
        <v>6998329.2518372722</v>
      </c>
      <c r="AH21" s="46">
        <f t="array" ref="AH21">AH3*SUMPRODUCT(IF('KSA Scaling Factors'!$B$12:$B$24="R",1,0),'Riyadh Population Data'!$H$2:$H$14)/SUM('Riyadh Population Data'!$H$2:$H$14)</f>
        <v>7102921.2337448327</v>
      </c>
      <c r="AI21" s="46">
        <f t="array" ref="AI21">AI3*SUMPRODUCT(IF('KSA Scaling Factors'!$B$12:$B$24="R",1,0),'Riyadh Population Data'!$H$2:$H$14)/SUM('Riyadh Population Data'!$H$2:$H$14)</f>
        <v>7207513.2156524342</v>
      </c>
      <c r="AJ21" s="46">
        <f t="array" ref="AJ21">AJ3*SUMPRODUCT(IF('KSA Scaling Factors'!$B$12:$B$24="R",1,0),'Riyadh Population Data'!$H$2:$H$14)/SUM('Riyadh Population Data'!$H$2:$H$14)</f>
        <v>7312105.1975599937</v>
      </c>
      <c r="AK21" s="46">
        <f t="array" ref="AK21">AK3*SUMPRODUCT(IF('KSA Scaling Factors'!$B$12:$B$24="R",1,0),'Riyadh Population Data'!$H$2:$H$14)/SUM('Riyadh Population Data'!$H$2:$H$14)</f>
        <v>7416697.1794675523</v>
      </c>
      <c r="AL21" s="46">
        <f t="array" ref="AL21">AL3*SUMPRODUCT(IF('KSA Scaling Factors'!$B$12:$B$24="R",1,0),'Riyadh Population Data'!$H$2:$H$14)/SUM('Riyadh Population Data'!$H$2:$H$14)</f>
        <v>7521289.1613751529</v>
      </c>
    </row>
    <row r="22" spans="1:38">
      <c r="A22" s="46" t="s">
        <v>161</v>
      </c>
      <c r="B22" s="46">
        <f t="array" ref="B22">B4*SUMPRODUCT(IF('KSA Scaling Factors'!$B$12:$B$24="R",1,0),'Riyadh Population Data'!$H$2:$H$14)/SUM('Riyadh Population Data'!$H$2:$H$14)</f>
        <v>236058091.36818352</v>
      </c>
      <c r="C22" s="46">
        <f t="array" ref="C22">C4*SUMPRODUCT(IF('KSA Scaling Factors'!$B$12:$B$24="R",1,0),'Riyadh Population Data'!$H$2:$H$14)/SUM('Riyadh Population Data'!$H$2:$H$14)</f>
        <v>242148821.72822049</v>
      </c>
      <c r="D22" s="46">
        <f t="array" ref="D22">D4*SUMPRODUCT(IF('KSA Scaling Factors'!$B$12:$B$24="R",1,0),'Riyadh Population Data'!$H$2:$H$14)/SUM('Riyadh Population Data'!$H$2:$H$14)</f>
        <v>248744968.16680664</v>
      </c>
      <c r="E22" s="46">
        <f t="array" ref="E22">E4*SUMPRODUCT(IF('KSA Scaling Factors'!$B$12:$B$24="R",1,0),'Riyadh Population Data'!$H$2:$H$14)/SUM('Riyadh Population Data'!$H$2:$H$14)</f>
        <v>255341114.60539562</v>
      </c>
      <c r="F22" s="46">
        <f t="array" ref="F22">F4*SUMPRODUCT(IF('KSA Scaling Factors'!$B$12:$B$24="R",1,0),'Riyadh Population Data'!$H$2:$H$14)/SUM('Riyadh Population Data'!$H$2:$H$14)</f>
        <v>261937261.04398456</v>
      </c>
      <c r="G22" s="46">
        <f t="array" ref="G22">G4*SUMPRODUCT(IF('KSA Scaling Factors'!$B$12:$B$24="R",1,0),'Riyadh Population Data'!$H$2:$H$14)/SUM('Riyadh Population Data'!$H$2:$H$14)</f>
        <v>268533407.48257351</v>
      </c>
      <c r="H22" s="46">
        <f t="array" ref="H22">H4*SUMPRODUCT(IF('KSA Scaling Factors'!$B$12:$B$24="R",1,0),'Riyadh Population Data'!$H$2:$H$14)/SUM('Riyadh Population Data'!$H$2:$H$14)</f>
        <v>275129553.92116243</v>
      </c>
      <c r="I22" s="46">
        <f t="array" ref="I22">I4*SUMPRODUCT(IF('KSA Scaling Factors'!$B$12:$B$24="R",1,0),'Riyadh Population Data'!$H$2:$H$14)/SUM('Riyadh Population Data'!$H$2:$H$14)</f>
        <v>282651461.51121354</v>
      </c>
      <c r="J22" s="46">
        <f t="array" ref="J22">J4*SUMPRODUCT(IF('KSA Scaling Factors'!$B$12:$B$24="R",1,0),'Riyadh Population Data'!$H$2:$H$14)/SUM('Riyadh Population Data'!$H$2:$H$14)</f>
        <v>290173369.1012646</v>
      </c>
      <c r="K22" s="46">
        <f t="array" ref="K22">K4*SUMPRODUCT(IF('KSA Scaling Factors'!$B$12:$B$24="R",1,0),'Riyadh Population Data'!$H$2:$H$14)/SUM('Riyadh Population Data'!$H$2:$H$14)</f>
        <v>297695276.69131571</v>
      </c>
      <c r="L22" s="46">
        <f t="array" ref="L22">L4*SUMPRODUCT(IF('KSA Scaling Factors'!$B$12:$B$24="R",1,0),'Riyadh Population Data'!$H$2:$H$14)/SUM('Riyadh Population Data'!$H$2:$H$14)</f>
        <v>305217184.28136683</v>
      </c>
      <c r="M22" s="46">
        <f t="array" ref="M22">M4*SUMPRODUCT(IF('KSA Scaling Factors'!$B$12:$B$24="R",1,0),'Riyadh Population Data'!$H$2:$H$14)/SUM('Riyadh Population Data'!$H$2:$H$14)</f>
        <v>312739091.87141782</v>
      </c>
      <c r="N22" s="46">
        <f t="array" ref="N22">N4*SUMPRODUCT(IF('KSA Scaling Factors'!$B$12:$B$24="R",1,0),'Riyadh Population Data'!$H$2:$H$14)/SUM('Riyadh Population Data'!$H$2:$H$14)</f>
        <v>320536055.83074701</v>
      </c>
      <c r="O22" s="46">
        <f t="array" ref="O22">O4*SUMPRODUCT(IF('KSA Scaling Factors'!$B$12:$B$24="R",1,0),'Riyadh Population Data'!$H$2:$H$14)/SUM('Riyadh Population Data'!$H$2:$H$14)</f>
        <v>328333019.79007888</v>
      </c>
      <c r="P22" s="46">
        <f t="array" ref="P22">P4*SUMPRODUCT(IF('KSA Scaling Factors'!$B$12:$B$24="R",1,0),'Riyadh Population Data'!$H$2:$H$14)/SUM('Riyadh Population Data'!$H$2:$H$14)</f>
        <v>336129983.74940795</v>
      </c>
      <c r="Q22" s="46">
        <f t="array" ref="Q22">Q4*SUMPRODUCT(IF('KSA Scaling Factors'!$B$12:$B$24="R",1,0),'Riyadh Population Data'!$H$2:$H$14)/SUM('Riyadh Population Data'!$H$2:$H$14)</f>
        <v>343926947.70873988</v>
      </c>
      <c r="R22" s="46">
        <f t="array" ref="R22">R4*SUMPRODUCT(IF('KSA Scaling Factors'!$B$12:$B$24="R",1,0),'Riyadh Population Data'!$H$2:$H$14)/SUM('Riyadh Population Data'!$H$2:$H$14)</f>
        <v>351723911.66807169</v>
      </c>
      <c r="S22" s="46">
        <f t="array" ref="S22">S4*SUMPRODUCT(IF('KSA Scaling Factors'!$B$12:$B$24="R",1,0),'Riyadh Population Data'!$H$2:$H$14)/SUM('Riyadh Population Data'!$H$2:$H$14)</f>
        <v>359416354.20707589</v>
      </c>
      <c r="T22" s="46">
        <f t="array" ref="T22">T4*SUMPRODUCT(IF('KSA Scaling Factors'!$B$12:$B$24="R",1,0),'Riyadh Population Data'!$H$2:$H$14)/SUM('Riyadh Population Data'!$H$2:$H$14)</f>
        <v>367108796.74607998</v>
      </c>
      <c r="U22" s="46">
        <f t="array" ref="U22">U4*SUMPRODUCT(IF('KSA Scaling Factors'!$B$12:$B$24="R",1,0),'Riyadh Population Data'!$H$2:$H$14)/SUM('Riyadh Population Data'!$H$2:$H$14)</f>
        <v>374801239.28508687</v>
      </c>
      <c r="V22" s="46">
        <f t="array" ref="V22">V4*SUMPRODUCT(IF('KSA Scaling Factors'!$B$12:$B$24="R",1,0),'Riyadh Population Data'!$H$2:$H$14)/SUM('Riyadh Population Data'!$H$2:$H$14)</f>
        <v>382493681.82409096</v>
      </c>
      <c r="W22" s="46">
        <f t="array" ref="W22">W4*SUMPRODUCT(IF('KSA Scaling Factors'!$B$12:$B$24="R",1,0),'Riyadh Population Data'!$H$2:$H$14)/SUM('Riyadh Population Data'!$H$2:$H$14)</f>
        <v>390186124.36309516</v>
      </c>
      <c r="X22" s="46">
        <f t="array" ref="X22">X4*SUMPRODUCT(IF('KSA Scaling Factors'!$B$12:$B$24="R",1,0),'Riyadh Population Data'!$H$2:$H$14)/SUM('Riyadh Population Data'!$H$2:$H$14)</f>
        <v>397898017.31678241</v>
      </c>
      <c r="Y22" s="46">
        <f t="array" ref="Y22">Y4*SUMPRODUCT(IF('KSA Scaling Factors'!$B$12:$B$24="R",1,0),'Riyadh Population Data'!$H$2:$H$14)/SUM('Riyadh Population Data'!$H$2:$H$14)</f>
        <v>405609910.27047253</v>
      </c>
      <c r="Z22" s="46">
        <f t="array" ref="Z22">Z4*SUMPRODUCT(IF('KSA Scaling Factors'!$B$12:$B$24="R",1,0),'Riyadh Population Data'!$H$2:$H$14)/SUM('Riyadh Population Data'!$H$2:$H$14)</f>
        <v>413321803.22415978</v>
      </c>
      <c r="AA22" s="46">
        <f t="array" ref="AA22">AA4*SUMPRODUCT(IF('KSA Scaling Factors'!$B$12:$B$24="R",1,0),'Riyadh Population Data'!$H$2:$H$14)/SUM('Riyadh Population Data'!$H$2:$H$14)</f>
        <v>421033696.17784983</v>
      </c>
      <c r="AB22" s="46">
        <f t="array" ref="AB22">AB4*SUMPRODUCT(IF('KSA Scaling Factors'!$B$12:$B$24="R",1,0),'Riyadh Population Data'!$H$2:$H$14)/SUM('Riyadh Population Data'!$H$2:$H$14)</f>
        <v>428745589.13153988</v>
      </c>
      <c r="AC22" s="46">
        <f t="array" ref="AC22">AC4*SUMPRODUCT(IF('KSA Scaling Factors'!$B$12:$B$24="R",1,0),'Riyadh Population Data'!$H$2:$H$14)/SUM('Riyadh Population Data'!$H$2:$H$14)</f>
        <v>436157375.93946296</v>
      </c>
      <c r="AD22" s="46">
        <f t="array" ref="AD22">AD4*SUMPRODUCT(IF('KSA Scaling Factors'!$B$12:$B$24="R",1,0),'Riyadh Population Data'!$H$2:$H$14)/SUM('Riyadh Population Data'!$H$2:$H$14)</f>
        <v>443569162.74738604</v>
      </c>
      <c r="AE22" s="46">
        <f t="array" ref="AE22">AE4*SUMPRODUCT(IF('KSA Scaling Factors'!$B$12:$B$24="R",1,0),'Riyadh Population Data'!$H$2:$H$14)/SUM('Riyadh Population Data'!$H$2:$H$14)</f>
        <v>450980949.55530632</v>
      </c>
      <c r="AF22" s="46">
        <f t="array" ref="AF22">AF4*SUMPRODUCT(IF('KSA Scaling Factors'!$B$12:$B$24="R",1,0),'Riyadh Population Data'!$H$2:$H$14)/SUM('Riyadh Population Data'!$H$2:$H$14)</f>
        <v>458392736.36322951</v>
      </c>
      <c r="AG22" s="46">
        <f t="array" ref="AG22">AG4*SUMPRODUCT(IF('KSA Scaling Factors'!$B$12:$B$24="R",1,0),'Riyadh Population Data'!$H$2:$H$14)/SUM('Riyadh Population Data'!$H$2:$H$14)</f>
        <v>465804523.17114979</v>
      </c>
      <c r="AH22" s="46">
        <f t="array" ref="AH22">AH4*SUMPRODUCT(IF('KSA Scaling Factors'!$B$12:$B$24="R",1,0),'Riyadh Population Data'!$H$2:$H$14)/SUM('Riyadh Population Data'!$H$2:$H$14)</f>
        <v>472766101.64320952</v>
      </c>
      <c r="AI22" s="46">
        <f t="array" ref="AI22">AI4*SUMPRODUCT(IF('KSA Scaling Factors'!$B$12:$B$24="R",1,0),'Riyadh Population Data'!$H$2:$H$14)/SUM('Riyadh Population Data'!$H$2:$H$14)</f>
        <v>479727680.11527199</v>
      </c>
      <c r="AJ22" s="46">
        <f t="array" ref="AJ22">AJ4*SUMPRODUCT(IF('KSA Scaling Factors'!$B$12:$B$24="R",1,0),'Riyadh Population Data'!$H$2:$H$14)/SUM('Riyadh Population Data'!$H$2:$H$14)</f>
        <v>486689258.58733177</v>
      </c>
      <c r="AK22" s="46">
        <f t="array" ref="AK22">AK4*SUMPRODUCT(IF('KSA Scaling Factors'!$B$12:$B$24="R",1,0),'Riyadh Population Data'!$H$2:$H$14)/SUM('Riyadh Population Data'!$H$2:$H$14)</f>
        <v>493650837.0593915</v>
      </c>
      <c r="AL22" s="46">
        <f t="array" ref="AL22">AL4*SUMPRODUCT(IF('KSA Scaling Factors'!$B$12:$B$24="R",1,0),'Riyadh Population Data'!$H$2:$H$14)/SUM('Riyadh Population Data'!$H$2:$H$14)</f>
        <v>500612415.53145409</v>
      </c>
    </row>
    <row r="23" spans="1:38">
      <c r="A23" s="46" t="s">
        <v>1026</v>
      </c>
      <c r="B23" s="46">
        <f t="array" ref="B23">B5*SUMPRODUCT(IF('KSA Scaling Factors'!$B$12:$B$24="R",1,0),'Riyadh Population Data'!$H$2:$H$14)/SUM('Riyadh Population Data'!$H$2:$H$14)</f>
        <v>0</v>
      </c>
      <c r="C23" s="46">
        <f t="array" ref="C23">C5*SUMPRODUCT(IF('KSA Scaling Factors'!$B$12:$B$24="R",1,0),'Riyadh Population Data'!$H$2:$H$14)/SUM('Riyadh Population Data'!$H$2:$H$14)</f>
        <v>0</v>
      </c>
      <c r="D23" s="46">
        <f t="array" ref="D23">D5*SUMPRODUCT(IF('KSA Scaling Factors'!$B$12:$B$24="R",1,0),'Riyadh Population Data'!$H$2:$H$14)/SUM('Riyadh Population Data'!$H$2:$H$14)</f>
        <v>0</v>
      </c>
      <c r="E23" s="46">
        <f t="array" ref="E23">E5*SUMPRODUCT(IF('KSA Scaling Factors'!$B$12:$B$24="R",1,0),'Riyadh Population Data'!$H$2:$H$14)/SUM('Riyadh Population Data'!$H$2:$H$14)</f>
        <v>0</v>
      </c>
      <c r="F23" s="46">
        <f t="array" ref="F23">F5*SUMPRODUCT(IF('KSA Scaling Factors'!$B$12:$B$24="R",1,0),'Riyadh Population Data'!$H$2:$H$14)/SUM('Riyadh Population Data'!$H$2:$H$14)</f>
        <v>0</v>
      </c>
      <c r="G23" s="46">
        <f t="array" ref="G23">G5*SUMPRODUCT(IF('KSA Scaling Factors'!$B$12:$B$24="R",1,0),'Riyadh Population Data'!$H$2:$H$14)/SUM('Riyadh Population Data'!$H$2:$H$14)</f>
        <v>0</v>
      </c>
      <c r="H23" s="46">
        <f t="array" ref="H23">H5*SUMPRODUCT(IF('KSA Scaling Factors'!$B$12:$B$24="R",1,0),'Riyadh Population Data'!$H$2:$H$14)/SUM('Riyadh Population Data'!$H$2:$H$14)</f>
        <v>0</v>
      </c>
      <c r="I23" s="46">
        <f t="array" ref="I23">I5*SUMPRODUCT(IF('KSA Scaling Factors'!$B$12:$B$24="R",1,0),'Riyadh Population Data'!$H$2:$H$14)/SUM('Riyadh Population Data'!$H$2:$H$14)</f>
        <v>0</v>
      </c>
      <c r="J23" s="46">
        <f t="array" ref="J23">J5*SUMPRODUCT(IF('KSA Scaling Factors'!$B$12:$B$24="R",1,0),'Riyadh Population Data'!$H$2:$H$14)/SUM('Riyadh Population Data'!$H$2:$H$14)</f>
        <v>0</v>
      </c>
      <c r="K23" s="46">
        <f t="array" ref="K23">K5*SUMPRODUCT(IF('KSA Scaling Factors'!$B$12:$B$24="R",1,0),'Riyadh Population Data'!$H$2:$H$14)/SUM('Riyadh Population Data'!$H$2:$H$14)</f>
        <v>0</v>
      </c>
      <c r="L23" s="46">
        <f t="array" ref="L23">L5*SUMPRODUCT(IF('KSA Scaling Factors'!$B$12:$B$24="R",1,0),'Riyadh Population Data'!$H$2:$H$14)/SUM('Riyadh Population Data'!$H$2:$H$14)</f>
        <v>0</v>
      </c>
      <c r="M23" s="46">
        <f t="array" ref="M23">M5*SUMPRODUCT(IF('KSA Scaling Factors'!$B$12:$B$24="R",1,0),'Riyadh Population Data'!$H$2:$H$14)/SUM('Riyadh Population Data'!$H$2:$H$14)</f>
        <v>0</v>
      </c>
      <c r="N23" s="46">
        <f t="array" ref="N23">N5*SUMPRODUCT(IF('KSA Scaling Factors'!$B$12:$B$24="R",1,0),'Riyadh Population Data'!$H$2:$H$14)/SUM('Riyadh Population Data'!$H$2:$H$14)</f>
        <v>0</v>
      </c>
      <c r="O23" s="46">
        <f t="array" ref="O23">O5*SUMPRODUCT(IF('KSA Scaling Factors'!$B$12:$B$24="R",1,0),'Riyadh Population Data'!$H$2:$H$14)/SUM('Riyadh Population Data'!$H$2:$H$14)</f>
        <v>0</v>
      </c>
      <c r="P23" s="46">
        <f t="array" ref="P23">P5*SUMPRODUCT(IF('KSA Scaling Factors'!$B$12:$B$24="R",1,0),'Riyadh Population Data'!$H$2:$H$14)/SUM('Riyadh Population Data'!$H$2:$H$14)</f>
        <v>0</v>
      </c>
      <c r="Q23" s="46">
        <f t="array" ref="Q23">Q5*SUMPRODUCT(IF('KSA Scaling Factors'!$B$12:$B$24="R",1,0),'Riyadh Population Data'!$H$2:$H$14)/SUM('Riyadh Population Data'!$H$2:$H$14)</f>
        <v>0</v>
      </c>
      <c r="R23" s="46">
        <f t="array" ref="R23">R5*SUMPRODUCT(IF('KSA Scaling Factors'!$B$12:$B$24="R",1,0),'Riyadh Population Data'!$H$2:$H$14)/SUM('Riyadh Population Data'!$H$2:$H$14)</f>
        <v>0</v>
      </c>
      <c r="S23" s="46">
        <f t="array" ref="S23">S5*SUMPRODUCT(IF('KSA Scaling Factors'!$B$12:$B$24="R",1,0),'Riyadh Population Data'!$H$2:$H$14)/SUM('Riyadh Population Data'!$H$2:$H$14)</f>
        <v>0</v>
      </c>
      <c r="T23" s="46">
        <f t="array" ref="T23">T5*SUMPRODUCT(IF('KSA Scaling Factors'!$B$12:$B$24="R",1,0),'Riyadh Population Data'!$H$2:$H$14)/SUM('Riyadh Population Data'!$H$2:$H$14)</f>
        <v>0</v>
      </c>
      <c r="U23" s="46">
        <f t="array" ref="U23">U5*SUMPRODUCT(IF('KSA Scaling Factors'!$B$12:$B$24="R",1,0),'Riyadh Population Data'!$H$2:$H$14)/SUM('Riyadh Population Data'!$H$2:$H$14)</f>
        <v>0</v>
      </c>
      <c r="V23" s="46">
        <f t="array" ref="V23">V5*SUMPRODUCT(IF('KSA Scaling Factors'!$B$12:$B$24="R",1,0),'Riyadh Population Data'!$H$2:$H$14)/SUM('Riyadh Population Data'!$H$2:$H$14)</f>
        <v>0</v>
      </c>
      <c r="W23" s="46">
        <f t="array" ref="W23">W5*SUMPRODUCT(IF('KSA Scaling Factors'!$B$12:$B$24="R",1,0),'Riyadh Population Data'!$H$2:$H$14)/SUM('Riyadh Population Data'!$H$2:$H$14)</f>
        <v>0</v>
      </c>
      <c r="X23" s="46">
        <f t="array" ref="X23">X5*SUMPRODUCT(IF('KSA Scaling Factors'!$B$12:$B$24="R",1,0),'Riyadh Population Data'!$H$2:$H$14)/SUM('Riyadh Population Data'!$H$2:$H$14)</f>
        <v>0</v>
      </c>
      <c r="Y23" s="46">
        <f t="array" ref="Y23">Y5*SUMPRODUCT(IF('KSA Scaling Factors'!$B$12:$B$24="R",1,0),'Riyadh Population Data'!$H$2:$H$14)/SUM('Riyadh Population Data'!$H$2:$H$14)</f>
        <v>0</v>
      </c>
      <c r="Z23" s="46">
        <f t="array" ref="Z23">Z5*SUMPRODUCT(IF('KSA Scaling Factors'!$B$12:$B$24="R",1,0),'Riyadh Population Data'!$H$2:$H$14)/SUM('Riyadh Population Data'!$H$2:$H$14)</f>
        <v>0</v>
      </c>
      <c r="AA23" s="46">
        <f t="array" ref="AA23">AA5*SUMPRODUCT(IF('KSA Scaling Factors'!$B$12:$B$24="R",1,0),'Riyadh Population Data'!$H$2:$H$14)/SUM('Riyadh Population Data'!$H$2:$H$14)</f>
        <v>0</v>
      </c>
      <c r="AB23" s="46">
        <f t="array" ref="AB23">AB5*SUMPRODUCT(IF('KSA Scaling Factors'!$B$12:$B$24="R",1,0),'Riyadh Population Data'!$H$2:$H$14)/SUM('Riyadh Population Data'!$H$2:$H$14)</f>
        <v>0</v>
      </c>
      <c r="AC23" s="46">
        <f t="array" ref="AC23">AC5*SUMPRODUCT(IF('KSA Scaling Factors'!$B$12:$B$24="R",1,0),'Riyadh Population Data'!$H$2:$H$14)/SUM('Riyadh Population Data'!$H$2:$H$14)</f>
        <v>0</v>
      </c>
      <c r="AD23" s="46">
        <f t="array" ref="AD23">AD5*SUMPRODUCT(IF('KSA Scaling Factors'!$B$12:$B$24="R",1,0),'Riyadh Population Data'!$H$2:$H$14)/SUM('Riyadh Population Data'!$H$2:$H$14)</f>
        <v>0</v>
      </c>
      <c r="AE23" s="46">
        <f t="array" ref="AE23">AE5*SUMPRODUCT(IF('KSA Scaling Factors'!$B$12:$B$24="R",1,0),'Riyadh Population Data'!$H$2:$H$14)/SUM('Riyadh Population Data'!$H$2:$H$14)</f>
        <v>0</v>
      </c>
      <c r="AF23" s="46">
        <f t="array" ref="AF23">AF5*SUMPRODUCT(IF('KSA Scaling Factors'!$B$12:$B$24="R",1,0),'Riyadh Population Data'!$H$2:$H$14)/SUM('Riyadh Population Data'!$H$2:$H$14)</f>
        <v>0</v>
      </c>
      <c r="AG23" s="46">
        <f t="array" ref="AG23">AG5*SUMPRODUCT(IF('KSA Scaling Factors'!$B$12:$B$24="R",1,0),'Riyadh Population Data'!$H$2:$H$14)/SUM('Riyadh Population Data'!$H$2:$H$14)</f>
        <v>0</v>
      </c>
      <c r="AH23" s="46">
        <f t="array" ref="AH23">AH5*SUMPRODUCT(IF('KSA Scaling Factors'!$B$12:$B$24="R",1,0),'Riyadh Population Data'!$H$2:$H$14)/SUM('Riyadh Population Data'!$H$2:$H$14)</f>
        <v>0</v>
      </c>
      <c r="AI23" s="46">
        <f t="array" ref="AI23">AI5*SUMPRODUCT(IF('KSA Scaling Factors'!$B$12:$B$24="R",1,0),'Riyadh Population Data'!$H$2:$H$14)/SUM('Riyadh Population Data'!$H$2:$H$14)</f>
        <v>0</v>
      </c>
      <c r="AJ23" s="46">
        <f t="array" ref="AJ23">AJ5*SUMPRODUCT(IF('KSA Scaling Factors'!$B$12:$B$24="R",1,0),'Riyadh Population Data'!$H$2:$H$14)/SUM('Riyadh Population Data'!$H$2:$H$14)</f>
        <v>0</v>
      </c>
      <c r="AK23" s="46">
        <f t="array" ref="AK23">AK5*SUMPRODUCT(IF('KSA Scaling Factors'!$B$12:$B$24="R",1,0),'Riyadh Population Data'!$H$2:$H$14)/SUM('Riyadh Population Data'!$H$2:$H$14)</f>
        <v>0</v>
      </c>
      <c r="AL23" s="46">
        <f t="array" ref="AL23">AL5*SUMPRODUCT(IF('KSA Scaling Factors'!$B$12:$B$24="R",1,0),'Riyadh Population Data'!$H$2:$H$14)/SUM('Riyadh Population Data'!$H$2:$H$14)</f>
        <v>0</v>
      </c>
    </row>
    <row r="24" spans="1:38">
      <c r="A24" s="46" t="s">
        <v>150</v>
      </c>
      <c r="B24" s="46">
        <f t="array" ref="B24">B6*SUMPRODUCT(IF('KSA Scaling Factors'!$B$12:$B$24="R",1,0),'Riyadh Population Data'!$H$2:$H$14)/SUM('Riyadh Population Data'!$H$2:$H$14)</f>
        <v>25919124.686135624</v>
      </c>
      <c r="C24" s="46">
        <f t="array" ref="C24">C6*SUMPRODUCT(IF('KSA Scaling Factors'!$B$12:$B$24="R",1,0),'Riyadh Population Data'!$H$2:$H$14)/SUM('Riyadh Population Data'!$H$2:$H$14)</f>
        <v>26587885.492920268</v>
      </c>
      <c r="D24" s="46">
        <f t="array" ref="D24">D6*SUMPRODUCT(IF('KSA Scaling Factors'!$B$12:$B$24="R",1,0),'Riyadh Population Data'!$H$2:$H$14)/SUM('Riyadh Population Data'!$H$2:$H$14)</f>
        <v>27312140.870055661</v>
      </c>
      <c r="E24" s="46">
        <f t="array" ref="E24">E6*SUMPRODUCT(IF('KSA Scaling Factors'!$B$12:$B$24="R",1,0),'Riyadh Population Data'!$H$2:$H$14)/SUM('Riyadh Population Data'!$H$2:$H$14)</f>
        <v>28036396.247191351</v>
      </c>
      <c r="F24" s="46">
        <f t="array" ref="F24">F6*SUMPRODUCT(IF('KSA Scaling Factors'!$B$12:$B$24="R",1,0),'Riyadh Population Data'!$H$2:$H$14)/SUM('Riyadh Population Data'!$H$2:$H$14)</f>
        <v>28760651.624327052</v>
      </c>
      <c r="G24" s="46">
        <f t="array" ref="G24">G6*SUMPRODUCT(IF('KSA Scaling Factors'!$B$12:$B$24="R",1,0),'Riyadh Population Data'!$H$2:$H$14)/SUM('Riyadh Population Data'!$H$2:$H$14)</f>
        <v>29484907.001462746</v>
      </c>
      <c r="H24" s="46">
        <f t="array" ref="H24">H6*SUMPRODUCT(IF('KSA Scaling Factors'!$B$12:$B$24="R",1,0),'Riyadh Population Data'!$H$2:$H$14)/SUM('Riyadh Population Data'!$H$2:$H$14)</f>
        <v>30209162.378598444</v>
      </c>
      <c r="I24" s="46">
        <f t="array" ref="I24">I6*SUMPRODUCT(IF('KSA Scaling Factors'!$B$12:$B$24="R",1,0),'Riyadh Population Data'!$H$2:$H$14)/SUM('Riyadh Population Data'!$H$2:$H$14)</f>
        <v>31035066.119385879</v>
      </c>
      <c r="J24" s="46">
        <f t="array" ref="J24">J6*SUMPRODUCT(IF('KSA Scaling Factors'!$B$12:$B$24="R",1,0),'Riyadh Population Data'!$H$2:$H$14)/SUM('Riyadh Population Data'!$H$2:$H$14)</f>
        <v>31860969.860173307</v>
      </c>
      <c r="K24" s="46">
        <f t="array" ref="K24">K6*SUMPRODUCT(IF('KSA Scaling Factors'!$B$12:$B$24="R",1,0),'Riyadh Population Data'!$H$2:$H$14)/SUM('Riyadh Population Data'!$H$2:$H$14)</f>
        <v>32686873.600960739</v>
      </c>
      <c r="L24" s="46">
        <f t="array" ref="L24">L6*SUMPRODUCT(IF('KSA Scaling Factors'!$B$12:$B$24="R",1,0),'Riyadh Population Data'!$H$2:$H$14)/SUM('Riyadh Population Data'!$H$2:$H$14)</f>
        <v>33512777.341748171</v>
      </c>
      <c r="M24" s="46">
        <f t="array" ref="M24">M6*SUMPRODUCT(IF('KSA Scaling Factors'!$B$12:$B$24="R",1,0),'Riyadh Population Data'!$H$2:$H$14)/SUM('Riyadh Population Data'!$H$2:$H$14)</f>
        <v>34338681.082535602</v>
      </c>
      <c r="N24" s="46">
        <f t="array" ref="N24">N6*SUMPRODUCT(IF('KSA Scaling Factors'!$B$12:$B$24="R",1,0),'Riyadh Population Data'!$H$2:$H$14)/SUM('Riyadh Population Data'!$H$2:$H$14)</f>
        <v>35194785.950044475</v>
      </c>
      <c r="O24" s="46">
        <f t="array" ref="O24">O6*SUMPRODUCT(IF('KSA Scaling Factors'!$B$12:$B$24="R",1,0),'Riyadh Population Data'!$H$2:$H$14)/SUM('Riyadh Population Data'!$H$2:$H$14)</f>
        <v>36050890.817553654</v>
      </c>
      <c r="P24" s="46">
        <f t="array" ref="P24">P6*SUMPRODUCT(IF('KSA Scaling Factors'!$B$12:$B$24="R",1,0),'Riyadh Population Data'!$H$2:$H$14)/SUM('Riyadh Population Data'!$H$2:$H$14)</f>
        <v>36906995.685062528</v>
      </c>
      <c r="Q24" s="46">
        <f t="array" ref="Q24">Q6*SUMPRODUCT(IF('KSA Scaling Factors'!$B$12:$B$24="R",1,0),'Riyadh Population Data'!$H$2:$H$14)/SUM('Riyadh Population Data'!$H$2:$H$14)</f>
        <v>37763100.552571706</v>
      </c>
      <c r="R24" s="46">
        <f t="array" ref="R24">R6*SUMPRODUCT(IF('KSA Scaling Factors'!$B$12:$B$24="R",1,0),'Riyadh Population Data'!$H$2:$H$14)/SUM('Riyadh Population Data'!$H$2:$H$14)</f>
        <v>38619205.420080885</v>
      </c>
      <c r="S24" s="46">
        <f t="array" ref="S24">S6*SUMPRODUCT(IF('KSA Scaling Factors'!$B$12:$B$24="R",1,0),'Riyadh Population Data'!$H$2:$H$14)/SUM('Riyadh Population Data'!$H$2:$H$14)</f>
        <v>39463833.859435685</v>
      </c>
      <c r="T24" s="46">
        <f t="array" ref="T24">T6*SUMPRODUCT(IF('KSA Scaling Factors'!$B$12:$B$24="R",1,0),'Riyadh Population Data'!$H$2:$H$14)/SUM('Riyadh Population Data'!$H$2:$H$14)</f>
        <v>40308462.298790492</v>
      </c>
      <c r="U24" s="46">
        <f t="array" ref="U24">U6*SUMPRODUCT(IF('KSA Scaling Factors'!$B$12:$B$24="R",1,0),'Riyadh Population Data'!$H$2:$H$14)/SUM('Riyadh Population Data'!$H$2:$H$14)</f>
        <v>41153090.738145597</v>
      </c>
      <c r="V24" s="46">
        <f t="array" ref="V24">V6*SUMPRODUCT(IF('KSA Scaling Factors'!$B$12:$B$24="R",1,0),'Riyadh Population Data'!$H$2:$H$14)/SUM('Riyadh Population Data'!$H$2:$H$14)</f>
        <v>41997719.177500397</v>
      </c>
      <c r="W24" s="46">
        <f t="array" ref="W24">W6*SUMPRODUCT(IF('KSA Scaling Factors'!$B$12:$B$24="R",1,0),'Riyadh Population Data'!$H$2:$H$14)/SUM('Riyadh Population Data'!$H$2:$H$14)</f>
        <v>42842347.616855197</v>
      </c>
      <c r="X24" s="46">
        <f t="array" ref="X24">X6*SUMPRODUCT(IF('KSA Scaling Factors'!$B$12:$B$24="R",1,0),'Riyadh Population Data'!$H$2:$H$14)/SUM('Riyadh Population Data'!$H$2:$H$14)</f>
        <v>43689111.707313709</v>
      </c>
      <c r="Y24" s="46">
        <f t="array" ref="Y24">Y6*SUMPRODUCT(IF('KSA Scaling Factors'!$B$12:$B$24="R",1,0),'Riyadh Population Data'!$H$2:$H$14)/SUM('Riyadh Population Data'!$H$2:$H$14)</f>
        <v>44535875.797772519</v>
      </c>
      <c r="Z24" s="46">
        <f t="array" ref="Z24">Z6*SUMPRODUCT(IF('KSA Scaling Factors'!$B$12:$B$24="R",1,0),'Riyadh Population Data'!$H$2:$H$14)/SUM('Riyadh Population Data'!$H$2:$H$14)</f>
        <v>45382639.888231032</v>
      </c>
      <c r="AA24" s="46">
        <f t="array" ref="AA24">AA6*SUMPRODUCT(IF('KSA Scaling Factors'!$B$12:$B$24="R",1,0),'Riyadh Population Data'!$H$2:$H$14)/SUM('Riyadh Population Data'!$H$2:$H$14)</f>
        <v>46229403.978689842</v>
      </c>
      <c r="AB24" s="46">
        <f t="array" ref="AB24">AB6*SUMPRODUCT(IF('KSA Scaling Factors'!$B$12:$B$24="R",1,0),'Riyadh Population Data'!$H$2:$H$14)/SUM('Riyadh Population Data'!$H$2:$H$14)</f>
        <v>47076168.06914866</v>
      </c>
      <c r="AC24" s="46">
        <f t="array" ref="AC24">AC6*SUMPRODUCT(IF('KSA Scaling Factors'!$B$12:$B$24="R",1,0),'Riyadh Population Data'!$H$2:$H$14)/SUM('Riyadh Population Data'!$H$2:$H$14)</f>
        <v>47889980.573130906</v>
      </c>
      <c r="AD24" s="46">
        <f t="array" ref="AD24">AD6*SUMPRODUCT(IF('KSA Scaling Factors'!$B$12:$B$24="R",1,0),'Riyadh Population Data'!$H$2:$H$14)/SUM('Riyadh Population Data'!$H$2:$H$14)</f>
        <v>48703793.077113166</v>
      </c>
      <c r="AE24" s="46">
        <f t="array" ref="AE24">AE6*SUMPRODUCT(IF('KSA Scaling Factors'!$B$12:$B$24="R",1,0),'Riyadh Population Data'!$H$2:$H$14)/SUM('Riyadh Population Data'!$H$2:$H$14)</f>
        <v>49517605.581095114</v>
      </c>
      <c r="AF24" s="46">
        <f t="array" ref="AF24">AF6*SUMPRODUCT(IF('KSA Scaling Factors'!$B$12:$B$24="R",1,0),'Riyadh Population Data'!$H$2:$H$14)/SUM('Riyadh Population Data'!$H$2:$H$14)</f>
        <v>50331418.085077368</v>
      </c>
      <c r="AG24" s="46">
        <f t="array" ref="AG24">AG6*SUMPRODUCT(IF('KSA Scaling Factors'!$B$12:$B$24="R",1,0),'Riyadh Population Data'!$H$2:$H$14)/SUM('Riyadh Population Data'!$H$2:$H$14)</f>
        <v>51145230.589059316</v>
      </c>
      <c r="AH24" s="46">
        <f t="array" ref="AH24">AH6*SUMPRODUCT(IF('KSA Scaling Factors'!$B$12:$B$24="R",1,0),'Riyadh Population Data'!$H$2:$H$14)/SUM('Riyadh Population Data'!$H$2:$H$14)</f>
        <v>51909610.320267946</v>
      </c>
      <c r="AI24" s="46">
        <f t="array" ref="AI24">AI6*SUMPRODUCT(IF('KSA Scaling Factors'!$B$12:$B$24="R",1,0),'Riyadh Population Data'!$H$2:$H$14)/SUM('Riyadh Population Data'!$H$2:$H$14)</f>
        <v>52673990.051476881</v>
      </c>
      <c r="AJ24" s="46">
        <f t="array" ref="AJ24">AJ6*SUMPRODUCT(IF('KSA Scaling Factors'!$B$12:$B$24="R",1,0),'Riyadh Population Data'!$H$2:$H$14)/SUM('Riyadh Population Data'!$H$2:$H$14)</f>
        <v>53438369.782685503</v>
      </c>
      <c r="AK24" s="46">
        <f t="array" ref="AK24">AK6*SUMPRODUCT(IF('KSA Scaling Factors'!$B$12:$B$24="R",1,0),'Riyadh Population Data'!$H$2:$H$14)/SUM('Riyadh Population Data'!$H$2:$H$14)</f>
        <v>54202749.513894133</v>
      </c>
      <c r="AL24" s="46">
        <f t="array" ref="AL24">AL6*SUMPRODUCT(IF('KSA Scaling Factors'!$B$12:$B$24="R",1,0),'Riyadh Population Data'!$H$2:$H$14)/SUM('Riyadh Population Data'!$H$2:$H$14)</f>
        <v>54967129.245103061</v>
      </c>
    </row>
    <row r="25" spans="1:38">
      <c r="A25" s="46" t="s">
        <v>162</v>
      </c>
      <c r="B25" s="46">
        <f t="array" ref="B25">B7*SUMPRODUCT(IF('KSA Scaling Factors'!$B$12:$B$24="R",1,0),'Riyadh Population Data'!$H$2:$H$14)/SUM('Riyadh Population Data'!$H$2:$H$14)</f>
        <v>30763107.63376873</v>
      </c>
      <c r="C25" s="46">
        <f t="array" ref="C25">C7*SUMPRODUCT(IF('KSA Scaling Factors'!$B$12:$B$24="R",1,0),'Riyadh Population Data'!$H$2:$H$14)/SUM('Riyadh Population Data'!$H$2:$H$14)</f>
        <v>31556852.057220142</v>
      </c>
      <c r="D25" s="46">
        <f t="array" ref="D25">D7*SUMPRODUCT(IF('KSA Scaling Factors'!$B$12:$B$24="R",1,0),'Riyadh Population Data'!$H$2:$H$14)/SUM('Riyadh Population Data'!$H$2:$H$14)</f>
        <v>32416462.340783067</v>
      </c>
      <c r="E25" s="46">
        <f t="array" ref="E25">E7*SUMPRODUCT(IF('KSA Scaling Factors'!$B$12:$B$24="R",1,0),'Riyadh Population Data'!$H$2:$H$14)/SUM('Riyadh Population Data'!$H$2:$H$14)</f>
        <v>33276072.624346349</v>
      </c>
      <c r="F25" s="46">
        <f t="array" ref="F25">F7*SUMPRODUCT(IF('KSA Scaling Factors'!$B$12:$B$24="R",1,0),'Riyadh Population Data'!$H$2:$H$14)/SUM('Riyadh Population Data'!$H$2:$H$14)</f>
        <v>34135682.907909639</v>
      </c>
      <c r="G25" s="46">
        <f t="array" ref="G25">G7*SUMPRODUCT(IF('KSA Scaling Factors'!$B$12:$B$24="R",1,0),'Riyadh Population Data'!$H$2:$H$14)/SUM('Riyadh Population Data'!$H$2:$H$14)</f>
        <v>34995293.191472925</v>
      </c>
      <c r="H25" s="46">
        <f t="array" ref="H25">H7*SUMPRODUCT(IF('KSA Scaling Factors'!$B$12:$B$24="R",1,0),'Riyadh Population Data'!$H$2:$H$14)/SUM('Riyadh Population Data'!$H$2:$H$14)</f>
        <v>35854903.475036211</v>
      </c>
      <c r="I25" s="46">
        <f t="array" ref="I25">I7*SUMPRODUCT(IF('KSA Scaling Factors'!$B$12:$B$24="R",1,0),'Riyadh Population Data'!$H$2:$H$14)/SUM('Riyadh Population Data'!$H$2:$H$14)</f>
        <v>36835159.019181445</v>
      </c>
      <c r="J25" s="46">
        <f t="array" ref="J25">J7*SUMPRODUCT(IF('KSA Scaling Factors'!$B$12:$B$24="R",1,0),'Riyadh Population Data'!$H$2:$H$14)/SUM('Riyadh Population Data'!$H$2:$H$14)</f>
        <v>37815414.563326672</v>
      </c>
      <c r="K25" s="46">
        <f t="array" ref="K25">K7*SUMPRODUCT(IF('KSA Scaling Factors'!$B$12:$B$24="R",1,0),'Riyadh Population Data'!$H$2:$H$14)/SUM('Riyadh Population Data'!$H$2:$H$14)</f>
        <v>38795670.107471906</v>
      </c>
      <c r="L25" s="46">
        <f t="array" ref="L25">L7*SUMPRODUCT(IF('KSA Scaling Factors'!$B$12:$B$24="R",1,0),'Riyadh Population Data'!$H$2:$H$14)/SUM('Riyadh Population Data'!$H$2:$H$14)</f>
        <v>39775925.651617132</v>
      </c>
      <c r="M25" s="46">
        <f t="array" ref="M25">M7*SUMPRODUCT(IF('KSA Scaling Factors'!$B$12:$B$24="R",1,0),'Riyadh Population Data'!$H$2:$H$14)/SUM('Riyadh Population Data'!$H$2:$H$14)</f>
        <v>40756181.195762359</v>
      </c>
      <c r="N25" s="46">
        <f t="array" ref="N25">N7*SUMPRODUCT(IF('KSA Scaling Factors'!$B$12:$B$24="R",1,0),'Riyadh Population Data'!$H$2:$H$14)/SUM('Riyadh Population Data'!$H$2:$H$14)</f>
        <v>41772282.105954617</v>
      </c>
      <c r="O25" s="46">
        <f t="array" ref="O25">O7*SUMPRODUCT(IF('KSA Scaling Factors'!$B$12:$B$24="R",1,0),'Riyadh Population Data'!$H$2:$H$14)/SUM('Riyadh Population Data'!$H$2:$H$14)</f>
        <v>42788383.016147226</v>
      </c>
      <c r="P25" s="46">
        <f t="array" ref="P25">P7*SUMPRODUCT(IF('KSA Scaling Factors'!$B$12:$B$24="R",1,0),'Riyadh Population Data'!$H$2:$H$14)/SUM('Riyadh Population Data'!$H$2:$H$14)</f>
        <v>43804483.92633947</v>
      </c>
      <c r="Q25" s="46">
        <f t="array" ref="Q25">Q7*SUMPRODUCT(IF('KSA Scaling Factors'!$B$12:$B$24="R",1,0),'Riyadh Population Data'!$H$2:$H$14)/SUM('Riyadh Population Data'!$H$2:$H$14)</f>
        <v>44820584.836532086</v>
      </c>
      <c r="R25" s="46">
        <f t="array" ref="R25">R7*SUMPRODUCT(IF('KSA Scaling Factors'!$B$12:$B$24="R",1,0),'Riyadh Population Data'!$H$2:$H$14)/SUM('Riyadh Population Data'!$H$2:$H$14)</f>
        <v>45836685.746724702</v>
      </c>
      <c r="S25" s="46">
        <f t="array" ref="S25">S7*SUMPRODUCT(IF('KSA Scaling Factors'!$B$12:$B$24="R",1,0),'Riyadh Population Data'!$H$2:$H$14)/SUM('Riyadh Population Data'!$H$2:$H$14)</f>
        <v>46839165.41781918</v>
      </c>
      <c r="T25" s="46">
        <f t="array" ref="T25">T7*SUMPRODUCT(IF('KSA Scaling Factors'!$B$12:$B$24="R",1,0),'Riyadh Population Data'!$H$2:$H$14)/SUM('Riyadh Population Data'!$H$2:$H$14)</f>
        <v>47841645.088913642</v>
      </c>
      <c r="U25" s="46">
        <f t="array" ref="U25">U7*SUMPRODUCT(IF('KSA Scaling Factors'!$B$12:$B$24="R",1,0),'Riyadh Population Data'!$H$2:$H$14)/SUM('Riyadh Population Data'!$H$2:$H$14)</f>
        <v>48844124.760008477</v>
      </c>
      <c r="V25" s="46">
        <f t="array" ref="V25">V7*SUMPRODUCT(IF('KSA Scaling Factors'!$B$12:$B$24="R",1,0),'Riyadh Population Data'!$H$2:$H$14)/SUM('Riyadh Population Data'!$H$2:$H$14)</f>
        <v>49846604.431102946</v>
      </c>
      <c r="W25" s="46">
        <f t="array" ref="W25">W7*SUMPRODUCT(IF('KSA Scaling Factors'!$B$12:$B$24="R",1,0),'Riyadh Population Data'!$H$2:$H$14)/SUM('Riyadh Population Data'!$H$2:$H$14)</f>
        <v>50849084.102197424</v>
      </c>
      <c r="X25" s="46">
        <f t="array" ref="X25">X7*SUMPRODUCT(IF('KSA Scaling Factors'!$B$12:$B$24="R",1,0),'Riyadh Population Data'!$H$2:$H$14)/SUM('Riyadh Population Data'!$H$2:$H$14)</f>
        <v>51854098.552747883</v>
      </c>
      <c r="Y25" s="46">
        <f t="array" ref="Y25">Y7*SUMPRODUCT(IF('KSA Scaling Factors'!$B$12:$B$24="R",1,0),'Riyadh Population Data'!$H$2:$H$14)/SUM('Riyadh Population Data'!$H$2:$H$14)</f>
        <v>52859113.0032987</v>
      </c>
      <c r="Z25" s="46">
        <f t="array" ref="Z25">Z7*SUMPRODUCT(IF('KSA Scaling Factors'!$B$12:$B$24="R",1,0),'Riyadh Population Data'!$H$2:$H$14)/SUM('Riyadh Population Data'!$H$2:$H$14)</f>
        <v>53864127.453849159</v>
      </c>
      <c r="AA25" s="46">
        <f t="array" ref="AA25">AA7*SUMPRODUCT(IF('KSA Scaling Factors'!$B$12:$B$24="R",1,0),'Riyadh Population Data'!$H$2:$H$14)/SUM('Riyadh Population Data'!$H$2:$H$14)</f>
        <v>54869141.904399976</v>
      </c>
      <c r="AB25" s="46">
        <f t="array" ref="AB25">AB7*SUMPRODUCT(IF('KSA Scaling Factors'!$B$12:$B$24="R",1,0),'Riyadh Population Data'!$H$2:$H$14)/SUM('Riyadh Population Data'!$H$2:$H$14)</f>
        <v>55874156.354950801</v>
      </c>
      <c r="AC25" s="46">
        <f t="array" ref="AC25">AC7*SUMPRODUCT(IF('KSA Scaling Factors'!$B$12:$B$24="R",1,0),'Riyadh Population Data'!$H$2:$H$14)/SUM('Riyadh Population Data'!$H$2:$H$14)</f>
        <v>56840060.950760886</v>
      </c>
      <c r="AD25" s="46">
        <f t="array" ref="AD25">AD7*SUMPRODUCT(IF('KSA Scaling Factors'!$B$12:$B$24="R",1,0),'Riyadh Population Data'!$H$2:$H$14)/SUM('Riyadh Population Data'!$H$2:$H$14)</f>
        <v>57805965.546570972</v>
      </c>
      <c r="AE25" s="46">
        <f t="array" ref="AE25">AE7*SUMPRODUCT(IF('KSA Scaling Factors'!$B$12:$B$24="R",1,0),'Riyadh Population Data'!$H$2:$H$14)/SUM('Riyadh Population Data'!$H$2:$H$14)</f>
        <v>58771870.142380692</v>
      </c>
      <c r="AF25" s="46">
        <f t="array" ref="AF25">AF7*SUMPRODUCT(IF('KSA Scaling Factors'!$B$12:$B$24="R",1,0),'Riyadh Population Data'!$H$2:$H$14)/SUM('Riyadh Population Data'!$H$2:$H$14)</f>
        <v>59737774.73819077</v>
      </c>
      <c r="AG25" s="46">
        <f t="array" ref="AG25">AG7*SUMPRODUCT(IF('KSA Scaling Factors'!$B$12:$B$24="R",1,0),'Riyadh Population Data'!$H$2:$H$14)/SUM('Riyadh Population Data'!$H$2:$H$14)</f>
        <v>60703679.334000498</v>
      </c>
      <c r="AH25" s="46">
        <f t="array" ref="AH25">AH7*SUMPRODUCT(IF('KSA Scaling Factors'!$B$12:$B$24="R",1,0),'Riyadh Population Data'!$H$2:$H$14)/SUM('Riyadh Population Data'!$H$2:$H$14)</f>
        <v>61610912.746740721</v>
      </c>
      <c r="AI25" s="46">
        <f t="array" ref="AI25">AI7*SUMPRODUCT(IF('KSA Scaling Factors'!$B$12:$B$24="R",1,0),'Riyadh Population Data'!$H$2:$H$14)/SUM('Riyadh Population Data'!$H$2:$H$14)</f>
        <v>62518146.159481324</v>
      </c>
      <c r="AJ25" s="46">
        <f t="array" ref="AJ25">AJ7*SUMPRODUCT(IF('KSA Scaling Factors'!$B$12:$B$24="R",1,0),'Riyadh Population Data'!$H$2:$H$14)/SUM('Riyadh Population Data'!$H$2:$H$14)</f>
        <v>63425379.572221555</v>
      </c>
      <c r="AK25" s="46">
        <f t="array" ref="AK25">AK7*SUMPRODUCT(IF('KSA Scaling Factors'!$B$12:$B$24="R",1,0),'Riyadh Population Data'!$H$2:$H$14)/SUM('Riyadh Population Data'!$H$2:$H$14)</f>
        <v>64332612.984961785</v>
      </c>
      <c r="AL25" s="46">
        <f t="array" ref="AL25">AL7*SUMPRODUCT(IF('KSA Scaling Factors'!$B$12:$B$24="R",1,0),'Riyadh Population Data'!$H$2:$H$14)/SUM('Riyadh Population Data'!$H$2:$H$14)</f>
        <v>65239846.397702381</v>
      </c>
    </row>
    <row r="26" spans="1:38">
      <c r="A26" s="46" t="s">
        <v>163</v>
      </c>
      <c r="B26" s="46">
        <f t="array" ref="B26">B8*SUMPRODUCT(IF('KSA Scaling Factors'!$B$12:$B$24="R",1,0),'Riyadh Population Data'!$H$2:$H$14)/SUM('Riyadh Population Data'!$H$2:$H$14)</f>
        <v>0</v>
      </c>
      <c r="C26" s="46">
        <f t="array" ref="C26">C8*SUMPRODUCT(IF('KSA Scaling Factors'!$B$12:$B$24="R",1,0),'Riyadh Population Data'!$H$2:$H$14)/SUM('Riyadh Population Data'!$H$2:$H$14)</f>
        <v>0</v>
      </c>
      <c r="D26" s="46">
        <f t="array" ref="D26">D8*SUMPRODUCT(IF('KSA Scaling Factors'!$B$12:$B$24="R",1,0),'Riyadh Population Data'!$H$2:$H$14)/SUM('Riyadh Population Data'!$H$2:$H$14)</f>
        <v>0</v>
      </c>
      <c r="E26" s="46">
        <f t="array" ref="E26">E8*SUMPRODUCT(IF('KSA Scaling Factors'!$B$12:$B$24="R",1,0),'Riyadh Population Data'!$H$2:$H$14)/SUM('Riyadh Population Data'!$H$2:$H$14)</f>
        <v>0</v>
      </c>
      <c r="F26" s="46">
        <f t="array" ref="F26">F8*SUMPRODUCT(IF('KSA Scaling Factors'!$B$12:$B$24="R",1,0),'Riyadh Population Data'!$H$2:$H$14)/SUM('Riyadh Population Data'!$H$2:$H$14)</f>
        <v>0</v>
      </c>
      <c r="G26" s="46">
        <f t="array" ref="G26">G8*SUMPRODUCT(IF('KSA Scaling Factors'!$B$12:$B$24="R",1,0),'Riyadh Population Data'!$H$2:$H$14)/SUM('Riyadh Population Data'!$H$2:$H$14)</f>
        <v>0</v>
      </c>
      <c r="H26" s="46">
        <f t="array" ref="H26">H8*SUMPRODUCT(IF('KSA Scaling Factors'!$B$12:$B$24="R",1,0),'Riyadh Population Data'!$H$2:$H$14)/SUM('Riyadh Population Data'!$H$2:$H$14)</f>
        <v>0</v>
      </c>
      <c r="I26" s="46">
        <f t="array" ref="I26">I8*SUMPRODUCT(IF('KSA Scaling Factors'!$B$12:$B$24="R",1,0),'Riyadh Population Data'!$H$2:$H$14)/SUM('Riyadh Population Data'!$H$2:$H$14)</f>
        <v>0</v>
      </c>
      <c r="J26" s="46">
        <f t="array" ref="J26">J8*SUMPRODUCT(IF('KSA Scaling Factors'!$B$12:$B$24="R",1,0),'Riyadh Population Data'!$H$2:$H$14)/SUM('Riyadh Population Data'!$H$2:$H$14)</f>
        <v>0</v>
      </c>
      <c r="K26" s="46">
        <f t="array" ref="K26">K8*SUMPRODUCT(IF('KSA Scaling Factors'!$B$12:$B$24="R",1,0),'Riyadh Population Data'!$H$2:$H$14)/SUM('Riyadh Population Data'!$H$2:$H$14)</f>
        <v>0</v>
      </c>
      <c r="L26" s="46">
        <f t="array" ref="L26">L8*SUMPRODUCT(IF('KSA Scaling Factors'!$B$12:$B$24="R",1,0),'Riyadh Population Data'!$H$2:$H$14)/SUM('Riyadh Population Data'!$H$2:$H$14)</f>
        <v>0</v>
      </c>
      <c r="M26" s="46">
        <f t="array" ref="M26">M8*SUMPRODUCT(IF('KSA Scaling Factors'!$B$12:$B$24="R",1,0),'Riyadh Population Data'!$H$2:$H$14)/SUM('Riyadh Population Data'!$H$2:$H$14)</f>
        <v>0</v>
      </c>
      <c r="N26" s="46">
        <f t="array" ref="N26">N8*SUMPRODUCT(IF('KSA Scaling Factors'!$B$12:$B$24="R",1,0),'Riyadh Population Data'!$H$2:$H$14)/SUM('Riyadh Population Data'!$H$2:$H$14)</f>
        <v>0</v>
      </c>
      <c r="O26" s="46">
        <f t="array" ref="O26">O8*SUMPRODUCT(IF('KSA Scaling Factors'!$B$12:$B$24="R",1,0),'Riyadh Population Data'!$H$2:$H$14)/SUM('Riyadh Population Data'!$H$2:$H$14)</f>
        <v>0</v>
      </c>
      <c r="P26" s="46">
        <f t="array" ref="P26">P8*SUMPRODUCT(IF('KSA Scaling Factors'!$B$12:$B$24="R",1,0),'Riyadh Population Data'!$H$2:$H$14)/SUM('Riyadh Population Data'!$H$2:$H$14)</f>
        <v>0</v>
      </c>
      <c r="Q26" s="46">
        <f t="array" ref="Q26">Q8*SUMPRODUCT(IF('KSA Scaling Factors'!$B$12:$B$24="R",1,0),'Riyadh Population Data'!$H$2:$H$14)/SUM('Riyadh Population Data'!$H$2:$H$14)</f>
        <v>0</v>
      </c>
      <c r="R26" s="46">
        <f t="array" ref="R26">R8*SUMPRODUCT(IF('KSA Scaling Factors'!$B$12:$B$24="R",1,0),'Riyadh Population Data'!$H$2:$H$14)/SUM('Riyadh Population Data'!$H$2:$H$14)</f>
        <v>0</v>
      </c>
      <c r="S26" s="46">
        <f t="array" ref="S26">S8*SUMPRODUCT(IF('KSA Scaling Factors'!$B$12:$B$24="R",1,0),'Riyadh Population Data'!$H$2:$H$14)/SUM('Riyadh Population Data'!$H$2:$H$14)</f>
        <v>0</v>
      </c>
      <c r="T26" s="46">
        <f t="array" ref="T26">T8*SUMPRODUCT(IF('KSA Scaling Factors'!$B$12:$B$24="R",1,0),'Riyadh Population Data'!$H$2:$H$14)/SUM('Riyadh Population Data'!$H$2:$H$14)</f>
        <v>0</v>
      </c>
      <c r="U26" s="46">
        <f t="array" ref="U26">U8*SUMPRODUCT(IF('KSA Scaling Factors'!$B$12:$B$24="R",1,0),'Riyadh Population Data'!$H$2:$H$14)/SUM('Riyadh Population Data'!$H$2:$H$14)</f>
        <v>0</v>
      </c>
      <c r="V26" s="46">
        <f t="array" ref="V26">V8*SUMPRODUCT(IF('KSA Scaling Factors'!$B$12:$B$24="R",1,0),'Riyadh Population Data'!$H$2:$H$14)/SUM('Riyadh Population Data'!$H$2:$H$14)</f>
        <v>0</v>
      </c>
      <c r="W26" s="46">
        <f t="array" ref="W26">W8*SUMPRODUCT(IF('KSA Scaling Factors'!$B$12:$B$24="R",1,0),'Riyadh Population Data'!$H$2:$H$14)/SUM('Riyadh Population Data'!$H$2:$H$14)</f>
        <v>0</v>
      </c>
      <c r="X26" s="46">
        <f t="array" ref="X26">X8*SUMPRODUCT(IF('KSA Scaling Factors'!$B$12:$B$24="R",1,0),'Riyadh Population Data'!$H$2:$H$14)/SUM('Riyadh Population Data'!$H$2:$H$14)</f>
        <v>0</v>
      </c>
      <c r="Y26" s="46">
        <f t="array" ref="Y26">Y8*SUMPRODUCT(IF('KSA Scaling Factors'!$B$12:$B$24="R",1,0),'Riyadh Population Data'!$H$2:$H$14)/SUM('Riyadh Population Data'!$H$2:$H$14)</f>
        <v>0</v>
      </c>
      <c r="Z26" s="46">
        <f t="array" ref="Z26">Z8*SUMPRODUCT(IF('KSA Scaling Factors'!$B$12:$B$24="R",1,0),'Riyadh Population Data'!$H$2:$H$14)/SUM('Riyadh Population Data'!$H$2:$H$14)</f>
        <v>0</v>
      </c>
      <c r="AA26" s="46">
        <f t="array" ref="AA26">AA8*SUMPRODUCT(IF('KSA Scaling Factors'!$B$12:$B$24="R",1,0),'Riyadh Population Data'!$H$2:$H$14)/SUM('Riyadh Population Data'!$H$2:$H$14)</f>
        <v>0</v>
      </c>
      <c r="AB26" s="46">
        <f t="array" ref="AB26">AB8*SUMPRODUCT(IF('KSA Scaling Factors'!$B$12:$B$24="R",1,0),'Riyadh Population Data'!$H$2:$H$14)/SUM('Riyadh Population Data'!$H$2:$H$14)</f>
        <v>0</v>
      </c>
      <c r="AC26" s="46">
        <f t="array" ref="AC26">AC8*SUMPRODUCT(IF('KSA Scaling Factors'!$B$12:$B$24="R",1,0),'Riyadh Population Data'!$H$2:$H$14)/SUM('Riyadh Population Data'!$H$2:$H$14)</f>
        <v>0</v>
      </c>
      <c r="AD26" s="46">
        <f t="array" ref="AD26">AD8*SUMPRODUCT(IF('KSA Scaling Factors'!$B$12:$B$24="R",1,0),'Riyadh Population Data'!$H$2:$H$14)/SUM('Riyadh Population Data'!$H$2:$H$14)</f>
        <v>0</v>
      </c>
      <c r="AE26" s="46">
        <f t="array" ref="AE26">AE8*SUMPRODUCT(IF('KSA Scaling Factors'!$B$12:$B$24="R",1,0),'Riyadh Population Data'!$H$2:$H$14)/SUM('Riyadh Population Data'!$H$2:$H$14)</f>
        <v>0</v>
      </c>
      <c r="AF26" s="46">
        <f t="array" ref="AF26">AF8*SUMPRODUCT(IF('KSA Scaling Factors'!$B$12:$B$24="R",1,0),'Riyadh Population Data'!$H$2:$H$14)/SUM('Riyadh Population Data'!$H$2:$H$14)</f>
        <v>0</v>
      </c>
      <c r="AG26" s="46">
        <f t="array" ref="AG26">AG8*SUMPRODUCT(IF('KSA Scaling Factors'!$B$12:$B$24="R",1,0),'Riyadh Population Data'!$H$2:$H$14)/SUM('Riyadh Population Data'!$H$2:$H$14)</f>
        <v>0</v>
      </c>
      <c r="AH26" s="46">
        <f t="array" ref="AH26">AH8*SUMPRODUCT(IF('KSA Scaling Factors'!$B$12:$B$24="R",1,0),'Riyadh Population Data'!$H$2:$H$14)/SUM('Riyadh Population Data'!$H$2:$H$14)</f>
        <v>0</v>
      </c>
      <c r="AI26" s="46">
        <f t="array" ref="AI26">AI8*SUMPRODUCT(IF('KSA Scaling Factors'!$B$12:$B$24="R",1,0),'Riyadh Population Data'!$H$2:$H$14)/SUM('Riyadh Population Data'!$H$2:$H$14)</f>
        <v>0</v>
      </c>
      <c r="AJ26" s="46">
        <f t="array" ref="AJ26">AJ8*SUMPRODUCT(IF('KSA Scaling Factors'!$B$12:$B$24="R",1,0),'Riyadh Population Data'!$H$2:$H$14)/SUM('Riyadh Population Data'!$H$2:$H$14)</f>
        <v>0</v>
      </c>
      <c r="AK26" s="46">
        <f t="array" ref="AK26">AK8*SUMPRODUCT(IF('KSA Scaling Factors'!$B$12:$B$24="R",1,0),'Riyadh Population Data'!$H$2:$H$14)/SUM('Riyadh Population Data'!$H$2:$H$14)</f>
        <v>0</v>
      </c>
      <c r="AL26" s="46">
        <f t="array" ref="AL26">AL8*SUMPRODUCT(IF('KSA Scaling Factors'!$B$12:$B$24="R",1,0),'Riyadh Population Data'!$H$2:$H$14)/SUM('Riyadh Population Data'!$H$2:$H$14)</f>
        <v>0</v>
      </c>
    </row>
    <row r="28" spans="1:38">
      <c r="A28" s="40" t="s">
        <v>160</v>
      </c>
    </row>
    <row r="29" spans="1:38">
      <c r="A29" s="46" t="s">
        <v>1020</v>
      </c>
      <c r="B29" s="46">
        <v>2014</v>
      </c>
      <c r="C29" s="46">
        <v>2015</v>
      </c>
      <c r="D29" s="46">
        <v>2016</v>
      </c>
      <c r="E29" s="46">
        <v>2017</v>
      </c>
      <c r="F29" s="46">
        <v>2018</v>
      </c>
      <c r="G29" s="46">
        <v>2019</v>
      </c>
      <c r="H29" s="46">
        <v>2020</v>
      </c>
      <c r="I29" s="46">
        <v>2021</v>
      </c>
      <c r="J29" s="46">
        <v>2022</v>
      </c>
      <c r="K29" s="46">
        <v>2023</v>
      </c>
      <c r="L29" s="46">
        <v>2024</v>
      </c>
      <c r="M29" s="46">
        <v>2025</v>
      </c>
      <c r="N29" s="46">
        <v>2026</v>
      </c>
      <c r="O29" s="46">
        <v>2027</v>
      </c>
      <c r="P29" s="46">
        <v>2028</v>
      </c>
      <c r="Q29" s="46">
        <v>2029</v>
      </c>
      <c r="R29" s="46">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c r="A30" s="46" t="s">
        <v>104</v>
      </c>
      <c r="B30" s="45">
        <f>'KSA Calculations'!C75</f>
        <v>0</v>
      </c>
      <c r="C30" s="45">
        <f>'Aggregated Data'!B30*'KSA Scaling Factors'!H$7/'KSA Scaling Factors'!G$7</f>
        <v>0</v>
      </c>
      <c r="D30" s="45">
        <f>'Aggregated Data'!C30*'KSA Scaling Factors'!I$7/'KSA Scaling Factors'!H$7</f>
        <v>0</v>
      </c>
      <c r="E30" s="45">
        <f>'Aggregated Data'!D30*'KSA Scaling Factors'!J$7/'KSA Scaling Factors'!I$7</f>
        <v>0</v>
      </c>
      <c r="F30" s="45">
        <f>'Aggregated Data'!E30*'KSA Scaling Factors'!K$7/'KSA Scaling Factors'!J$7</f>
        <v>0</v>
      </c>
      <c r="G30" s="45">
        <f>'Aggregated Data'!F30*'KSA Scaling Factors'!L$7/'KSA Scaling Factors'!K$7</f>
        <v>0</v>
      </c>
      <c r="H30" s="45">
        <f>'Aggregated Data'!G30*'KSA Scaling Factors'!M$7/'KSA Scaling Factors'!L$7</f>
        <v>0</v>
      </c>
      <c r="I30" s="45">
        <f>'Aggregated Data'!H30*'KSA Scaling Factors'!N$7/'KSA Scaling Factors'!M$7</f>
        <v>0</v>
      </c>
      <c r="J30" s="45">
        <f>'Aggregated Data'!I30*'KSA Scaling Factors'!O$7/'KSA Scaling Factors'!N$7</f>
        <v>0</v>
      </c>
      <c r="K30" s="45">
        <f>'Aggregated Data'!J30*'KSA Scaling Factors'!P$7/'KSA Scaling Factors'!O$7</f>
        <v>0</v>
      </c>
      <c r="L30" s="45">
        <f>'Aggregated Data'!K30*'KSA Scaling Factors'!Q$7/'KSA Scaling Factors'!P$7</f>
        <v>0</v>
      </c>
      <c r="M30" s="45">
        <f>'Aggregated Data'!L30*'KSA Scaling Factors'!R$7/'KSA Scaling Factors'!Q$7</f>
        <v>0</v>
      </c>
      <c r="N30" s="45">
        <f>'Aggregated Data'!M30*'KSA Scaling Factors'!S$7/'KSA Scaling Factors'!R$7</f>
        <v>0</v>
      </c>
      <c r="O30" s="45">
        <f>'Aggregated Data'!N30*'KSA Scaling Factors'!T$7/'KSA Scaling Factors'!S$7</f>
        <v>0</v>
      </c>
      <c r="P30" s="45">
        <f>'Aggregated Data'!O30*'KSA Scaling Factors'!U$7/'KSA Scaling Factors'!T$7</f>
        <v>0</v>
      </c>
      <c r="Q30" s="45">
        <f>'Aggregated Data'!P30*'KSA Scaling Factors'!V$7/'KSA Scaling Factors'!U$7</f>
        <v>0</v>
      </c>
      <c r="R30" s="45">
        <f>'Aggregated Data'!Q30*'KSA Scaling Factors'!W$7/'KSA Scaling Factors'!V$7</f>
        <v>0</v>
      </c>
      <c r="S30" s="45">
        <f>'Aggregated Data'!R30*'KSA Scaling Factors'!X$7/'KSA Scaling Factors'!W$7</f>
        <v>0</v>
      </c>
      <c r="T30" s="45">
        <f>'Aggregated Data'!S30*'KSA Scaling Factors'!Y$7/'KSA Scaling Factors'!X$7</f>
        <v>0</v>
      </c>
      <c r="U30" s="45">
        <f>'Aggregated Data'!T30*'KSA Scaling Factors'!Z$7/'KSA Scaling Factors'!Y$7</f>
        <v>0</v>
      </c>
      <c r="V30" s="45">
        <f>'Aggregated Data'!U30*'KSA Scaling Factors'!AA$7/'KSA Scaling Factors'!Z$7</f>
        <v>0</v>
      </c>
      <c r="W30" s="45">
        <f>'Aggregated Data'!V30*'KSA Scaling Factors'!AB$7/'KSA Scaling Factors'!AA$7</f>
        <v>0</v>
      </c>
      <c r="X30" s="45">
        <f>'Aggregated Data'!W30*'KSA Scaling Factors'!AC$7/'KSA Scaling Factors'!AB$7</f>
        <v>0</v>
      </c>
      <c r="Y30" s="45">
        <f>'Aggregated Data'!X30*'KSA Scaling Factors'!AD$7/'KSA Scaling Factors'!AC$7</f>
        <v>0</v>
      </c>
      <c r="Z30" s="45">
        <f>'Aggregated Data'!Y30*'KSA Scaling Factors'!AE$7/'KSA Scaling Factors'!AD$7</f>
        <v>0</v>
      </c>
      <c r="AA30" s="45">
        <f>'Aggregated Data'!Z30*'KSA Scaling Factors'!AF$7/'KSA Scaling Factors'!AE$7</f>
        <v>0</v>
      </c>
      <c r="AB30" s="45">
        <f>'Aggregated Data'!AA30*'KSA Scaling Factors'!AG$7/'KSA Scaling Factors'!AF$7</f>
        <v>0</v>
      </c>
      <c r="AC30" s="45">
        <f>'Aggregated Data'!AB30*'KSA Scaling Factors'!AH$7/'KSA Scaling Factors'!AG$7</f>
        <v>0</v>
      </c>
      <c r="AD30" s="45">
        <f>'Aggregated Data'!AC30*'KSA Scaling Factors'!AI$7/'KSA Scaling Factors'!AH$7</f>
        <v>0</v>
      </c>
      <c r="AE30" s="45">
        <f>'Aggregated Data'!AD30*'KSA Scaling Factors'!AJ$7/'KSA Scaling Factors'!AI$7</f>
        <v>0</v>
      </c>
      <c r="AF30" s="45">
        <f>'Aggregated Data'!AE30*'KSA Scaling Factors'!AK$7/'KSA Scaling Factors'!AJ$7</f>
        <v>0</v>
      </c>
      <c r="AG30" s="45">
        <f>'Aggregated Data'!AF30*'KSA Scaling Factors'!AL$7/'KSA Scaling Factors'!AK$7</f>
        <v>0</v>
      </c>
      <c r="AH30" s="45">
        <f>'Aggregated Data'!AG30*'KSA Scaling Factors'!AM$7/'KSA Scaling Factors'!AL$7</f>
        <v>0</v>
      </c>
      <c r="AI30" s="45">
        <f>'Aggregated Data'!AH30*'KSA Scaling Factors'!AN$7/'KSA Scaling Factors'!AM$7</f>
        <v>0</v>
      </c>
      <c r="AJ30" s="45">
        <f>'Aggregated Data'!AI30*'KSA Scaling Factors'!AO$7/'KSA Scaling Factors'!AN$7</f>
        <v>0</v>
      </c>
      <c r="AK30" s="45">
        <f>'Aggregated Data'!AJ30*'KSA Scaling Factors'!AP$7/'KSA Scaling Factors'!AO$7</f>
        <v>0</v>
      </c>
      <c r="AL30" s="45">
        <f>'Aggregated Data'!AK30*'KSA Scaling Factors'!AQ$7/'KSA Scaling Factors'!AP$7</f>
        <v>0</v>
      </c>
    </row>
    <row r="31" spans="1:38">
      <c r="A31" s="46" t="s">
        <v>161</v>
      </c>
      <c r="B31" s="45">
        <f>'KSA Calculations'!C76</f>
        <v>591101319.37171364</v>
      </c>
      <c r="C31" s="45">
        <f>'Aggregated Data'!B31*'KSA Scaling Factors'!H$7/'KSA Scaling Factors'!G$7</f>
        <v>606029958.53150606</v>
      </c>
      <c r="D31" s="45">
        <f>'Aggregated Data'!C31*'KSA Scaling Factors'!I$7/'KSA Scaling Factors'!H$7</f>
        <v>621916326.78013968</v>
      </c>
      <c r="E31" s="45">
        <f>'Aggregated Data'!D31*'KSA Scaling Factors'!J$7/'KSA Scaling Factors'!I$7</f>
        <v>637802695.02877331</v>
      </c>
      <c r="F31" s="45">
        <f>'Aggregated Data'!E31*'KSA Scaling Factors'!K$7/'KSA Scaling Factors'!J$7</f>
        <v>653689063.27740693</v>
      </c>
      <c r="G31" s="45">
        <f>'Aggregated Data'!F31*'KSA Scaling Factors'!L$7/'KSA Scaling Factors'!K$7</f>
        <v>669575431.52604055</v>
      </c>
      <c r="H31" s="45">
        <f>'Aggregated Data'!G31*'KSA Scaling Factors'!M$7/'KSA Scaling Factors'!L$7</f>
        <v>685461799.77467418</v>
      </c>
      <c r="I31" s="45">
        <f>'Aggregated Data'!H31*'KSA Scaling Factors'!N$7/'KSA Scaling Factors'!M$7</f>
        <v>703285818.68760788</v>
      </c>
      <c r="J31" s="45">
        <f>'Aggregated Data'!I31*'KSA Scaling Factors'!O$7/'KSA Scaling Factors'!N$7</f>
        <v>721109837.60054159</v>
      </c>
      <c r="K31" s="45">
        <f>'Aggregated Data'!J31*'KSA Scaling Factors'!P$7/'KSA Scaling Factors'!O$7</f>
        <v>738933856.51346838</v>
      </c>
      <c r="L31" s="45">
        <f>'Aggregated Data'!K31*'KSA Scaling Factors'!Q$7/'KSA Scaling Factors'!P$7</f>
        <v>756757875.42639518</v>
      </c>
      <c r="M31" s="45">
        <f>'Aggregated Data'!L31*'KSA Scaling Factors'!R$7/'KSA Scaling Factors'!Q$7</f>
        <v>774581894.33932197</v>
      </c>
      <c r="N31" s="45">
        <f>'Aggregated Data'!M31*'KSA Scaling Factors'!S$7/'KSA Scaling Factors'!R$7</f>
        <v>792907463.44964445</v>
      </c>
      <c r="O31" s="45">
        <f>'Aggregated Data'!N31*'KSA Scaling Factors'!T$7/'KSA Scaling Factors'!S$7</f>
        <v>811233032.55997384</v>
      </c>
      <c r="P31" s="45">
        <f>'Aggregated Data'!O31*'KSA Scaling Factors'!U$7/'KSA Scaling Factors'!T$7</f>
        <v>829558601.67030323</v>
      </c>
      <c r="Q31" s="45">
        <f>'Aggregated Data'!P31*'KSA Scaling Factors'!V$7/'KSA Scaling Factors'!U$7</f>
        <v>847884170.78063273</v>
      </c>
      <c r="R31" s="45">
        <f>'Aggregated Data'!Q31*'KSA Scaling Factors'!W$7/'KSA Scaling Factors'!V$7</f>
        <v>866209739.89095521</v>
      </c>
      <c r="S31" s="45">
        <f>'Aggregated Data'!R31*'KSA Scaling Factors'!X$7/'KSA Scaling Factors'!W$7</f>
        <v>884244340.84349942</v>
      </c>
      <c r="T31" s="45">
        <f>'Aggregated Data'!S31*'KSA Scaling Factors'!Y$7/'KSA Scaling Factors'!X$7</f>
        <v>902278941.79604363</v>
      </c>
      <c r="U31" s="45">
        <f>'Aggregated Data'!T31*'KSA Scaling Factors'!Z$7/'KSA Scaling Factors'!Y$7</f>
        <v>920313542.74858785</v>
      </c>
      <c r="V31" s="45">
        <f>'Aggregated Data'!U31*'KSA Scaling Factors'!AA$7/'KSA Scaling Factors'!Z$7</f>
        <v>938348143.70113206</v>
      </c>
      <c r="W31" s="45">
        <f>'Aggregated Data'!V31*'KSA Scaling Factors'!AB$7/'KSA Scaling Factors'!AA$7</f>
        <v>956382744.65367639</v>
      </c>
      <c r="X31" s="45">
        <f>'Aggregated Data'!W31*'KSA Scaling Factors'!AC$7/'KSA Scaling Factors'!AB$7</f>
        <v>974384303.45948851</v>
      </c>
      <c r="Y31" s="45">
        <f>'Aggregated Data'!X31*'KSA Scaling Factors'!AD$7/'KSA Scaling Factors'!AC$7</f>
        <v>992385862.26530075</v>
      </c>
      <c r="Z31" s="45">
        <f>'Aggregated Data'!Y31*'KSA Scaling Factors'!AE$7/'KSA Scaling Factors'!AD$7</f>
        <v>1010387421.0711129</v>
      </c>
      <c r="AA31" s="45">
        <f>'Aggregated Data'!Z31*'KSA Scaling Factors'!AF$7/'KSA Scaling Factors'!AE$7</f>
        <v>1028388979.876925</v>
      </c>
      <c r="AB31" s="45">
        <f>'Aggregated Data'!AA31*'KSA Scaling Factors'!AG$7/'KSA Scaling Factors'!AF$7</f>
        <v>1046390538.6827372</v>
      </c>
      <c r="AC31" s="45">
        <f>'Aggregated Data'!AB31*'KSA Scaling Factors'!AH$7/'KSA Scaling Factors'!AG$7</f>
        <v>1063624237.4518327</v>
      </c>
      <c r="AD31" s="45">
        <f>'Aggregated Data'!AC31*'KSA Scaling Factors'!AI$7/'KSA Scaling Factors'!AH$7</f>
        <v>1080857936.2209141</v>
      </c>
      <c r="AE31" s="45">
        <f>'Aggregated Data'!AD31*'KSA Scaling Factors'!AJ$7/'KSA Scaling Factors'!AI$7</f>
        <v>1098091634.9900026</v>
      </c>
      <c r="AF31" s="45">
        <f>'Aggregated Data'!AE31*'KSA Scaling Factors'!AK$7/'KSA Scaling Factors'!AJ$7</f>
        <v>1115325333.759084</v>
      </c>
      <c r="AG31" s="45">
        <f>'Aggregated Data'!AF31*'KSA Scaling Factors'!AL$7/'KSA Scaling Factors'!AK$7</f>
        <v>1132559032.5281725</v>
      </c>
      <c r="AH31" s="45">
        <f>'Aggregated Data'!AG31*'KSA Scaling Factors'!AM$7/'KSA Scaling Factors'!AL$7</f>
        <v>1148677682.1366525</v>
      </c>
      <c r="AI31" s="45">
        <f>'Aggregated Data'!AH31*'KSA Scaling Factors'!AN$7/'KSA Scaling Factors'!AM$7</f>
        <v>1164796331.7451463</v>
      </c>
      <c r="AJ31" s="45">
        <f>'Aggregated Data'!AI31*'KSA Scaling Factors'!AO$7/'KSA Scaling Factors'!AN$7</f>
        <v>1180914981.3536401</v>
      </c>
      <c r="AK31" s="45">
        <f>'Aggregated Data'!AJ31*'KSA Scaling Factors'!AP$7/'KSA Scaling Factors'!AO$7</f>
        <v>1197033630.9621341</v>
      </c>
      <c r="AL31" s="45">
        <f>'Aggregated Data'!AK31*'KSA Scaling Factors'!AQ$7/'KSA Scaling Factors'!AP$7</f>
        <v>1213152280.5706282</v>
      </c>
    </row>
    <row r="32" spans="1:38">
      <c r="A32" s="46" t="s">
        <v>1026</v>
      </c>
      <c r="B32" s="45">
        <f>'KSA Calculations'!C77</f>
        <v>0</v>
      </c>
      <c r="C32" s="45">
        <f>'Aggregated Data'!B32*'KSA Scaling Factors'!H$7/'KSA Scaling Factors'!G$7</f>
        <v>0</v>
      </c>
      <c r="D32" s="45">
        <f>'Aggregated Data'!C32*'KSA Scaling Factors'!I$7/'KSA Scaling Factors'!H$7</f>
        <v>0</v>
      </c>
      <c r="E32" s="45">
        <f>'Aggregated Data'!D32*'KSA Scaling Factors'!J$7/'KSA Scaling Factors'!I$7</f>
        <v>0</v>
      </c>
      <c r="F32" s="45">
        <f>'Aggregated Data'!E32*'KSA Scaling Factors'!K$7/'KSA Scaling Factors'!J$7</f>
        <v>0</v>
      </c>
      <c r="G32" s="45">
        <f>'Aggregated Data'!F32*'KSA Scaling Factors'!L$7/'KSA Scaling Factors'!K$7</f>
        <v>0</v>
      </c>
      <c r="H32" s="45">
        <f>'Aggregated Data'!G32*'KSA Scaling Factors'!M$7/'KSA Scaling Factors'!L$7</f>
        <v>0</v>
      </c>
      <c r="I32" s="45">
        <f>'Aggregated Data'!H32*'KSA Scaling Factors'!N$7/'KSA Scaling Factors'!M$7</f>
        <v>0</v>
      </c>
      <c r="J32" s="45">
        <f>'Aggregated Data'!I32*'KSA Scaling Factors'!O$7/'KSA Scaling Factors'!N$7</f>
        <v>0</v>
      </c>
      <c r="K32" s="45">
        <f>'Aggregated Data'!J32*'KSA Scaling Factors'!P$7/'KSA Scaling Factors'!O$7</f>
        <v>0</v>
      </c>
      <c r="L32" s="45">
        <f>'Aggregated Data'!K32*'KSA Scaling Factors'!Q$7/'KSA Scaling Factors'!P$7</f>
        <v>0</v>
      </c>
      <c r="M32" s="45">
        <f>'Aggregated Data'!L32*'KSA Scaling Factors'!R$7/'KSA Scaling Factors'!Q$7</f>
        <v>0</v>
      </c>
      <c r="N32" s="45">
        <f>'Aggregated Data'!M32*'KSA Scaling Factors'!S$7/'KSA Scaling Factors'!R$7</f>
        <v>0</v>
      </c>
      <c r="O32" s="45">
        <f>'Aggregated Data'!N32*'KSA Scaling Factors'!T$7/'KSA Scaling Factors'!S$7</f>
        <v>0</v>
      </c>
      <c r="P32" s="45">
        <f>'Aggregated Data'!O32*'KSA Scaling Factors'!U$7/'KSA Scaling Factors'!T$7</f>
        <v>0</v>
      </c>
      <c r="Q32" s="45">
        <f>'Aggregated Data'!P32*'KSA Scaling Factors'!V$7/'KSA Scaling Factors'!U$7</f>
        <v>0</v>
      </c>
      <c r="R32" s="45">
        <f>'Aggregated Data'!Q32*'KSA Scaling Factors'!W$7/'KSA Scaling Factors'!V$7</f>
        <v>0</v>
      </c>
      <c r="S32" s="45">
        <f>'Aggregated Data'!R32*'KSA Scaling Factors'!X$7/'KSA Scaling Factors'!W$7</f>
        <v>0</v>
      </c>
      <c r="T32" s="45">
        <f>'Aggregated Data'!S32*'KSA Scaling Factors'!Y$7/'KSA Scaling Factors'!X$7</f>
        <v>0</v>
      </c>
      <c r="U32" s="45">
        <f>'Aggregated Data'!T32*'KSA Scaling Factors'!Z$7/'KSA Scaling Factors'!Y$7</f>
        <v>0</v>
      </c>
      <c r="V32" s="45">
        <f>'Aggregated Data'!U32*'KSA Scaling Factors'!AA$7/'KSA Scaling Factors'!Z$7</f>
        <v>0</v>
      </c>
      <c r="W32" s="45">
        <f>'Aggregated Data'!V32*'KSA Scaling Factors'!AB$7/'KSA Scaling Factors'!AA$7</f>
        <v>0</v>
      </c>
      <c r="X32" s="45">
        <f>'Aggregated Data'!W32*'KSA Scaling Factors'!AC$7/'KSA Scaling Factors'!AB$7</f>
        <v>0</v>
      </c>
      <c r="Y32" s="45">
        <f>'Aggregated Data'!X32*'KSA Scaling Factors'!AD$7/'KSA Scaling Factors'!AC$7</f>
        <v>0</v>
      </c>
      <c r="Z32" s="45">
        <f>'Aggregated Data'!Y32*'KSA Scaling Factors'!AE$7/'KSA Scaling Factors'!AD$7</f>
        <v>0</v>
      </c>
      <c r="AA32" s="45">
        <f>'Aggregated Data'!Z32*'KSA Scaling Factors'!AF$7/'KSA Scaling Factors'!AE$7</f>
        <v>0</v>
      </c>
      <c r="AB32" s="45">
        <f>'Aggregated Data'!AA32*'KSA Scaling Factors'!AG$7/'KSA Scaling Factors'!AF$7</f>
        <v>0</v>
      </c>
      <c r="AC32" s="45">
        <f>'Aggregated Data'!AB32*'KSA Scaling Factors'!AH$7/'KSA Scaling Factors'!AG$7</f>
        <v>0</v>
      </c>
      <c r="AD32" s="45">
        <f>'Aggregated Data'!AC32*'KSA Scaling Factors'!AI$7/'KSA Scaling Factors'!AH$7</f>
        <v>0</v>
      </c>
      <c r="AE32" s="45">
        <f>'Aggregated Data'!AD32*'KSA Scaling Factors'!AJ$7/'KSA Scaling Factors'!AI$7</f>
        <v>0</v>
      </c>
      <c r="AF32" s="45">
        <f>'Aggregated Data'!AE32*'KSA Scaling Factors'!AK$7/'KSA Scaling Factors'!AJ$7</f>
        <v>0</v>
      </c>
      <c r="AG32" s="45">
        <f>'Aggregated Data'!AF32*'KSA Scaling Factors'!AL$7/'KSA Scaling Factors'!AK$7</f>
        <v>0</v>
      </c>
      <c r="AH32" s="45">
        <f>'Aggregated Data'!AG32*'KSA Scaling Factors'!AM$7/'KSA Scaling Factors'!AL$7</f>
        <v>0</v>
      </c>
      <c r="AI32" s="45">
        <f>'Aggregated Data'!AH32*'KSA Scaling Factors'!AN$7/'KSA Scaling Factors'!AM$7</f>
        <v>0</v>
      </c>
      <c r="AJ32" s="45">
        <f>'Aggregated Data'!AI32*'KSA Scaling Factors'!AO$7/'KSA Scaling Factors'!AN$7</f>
        <v>0</v>
      </c>
      <c r="AK32" s="45">
        <f>'Aggregated Data'!AJ32*'KSA Scaling Factors'!AP$7/'KSA Scaling Factors'!AO$7</f>
        <v>0</v>
      </c>
      <c r="AL32" s="45">
        <f>'Aggregated Data'!AK32*'KSA Scaling Factors'!AQ$7/'KSA Scaling Factors'!AP$7</f>
        <v>0</v>
      </c>
    </row>
    <row r="33" spans="1:38">
      <c r="A33" s="46" t="s">
        <v>150</v>
      </c>
      <c r="B33" s="45">
        <f>'KSA Calculations'!C78</f>
        <v>13510800.083744824</v>
      </c>
      <c r="C33" s="45">
        <f>'Aggregated Data'!B33*'KSA Scaling Factors'!H$7/'KSA Scaling Factors'!G$7</f>
        <v>13852023.918982929</v>
      </c>
      <c r="D33" s="45">
        <f>'Aggregated Data'!C33*'KSA Scaling Factors'!I$7/'KSA Scaling Factors'!H$7</f>
        <v>14215138.563511519</v>
      </c>
      <c r="E33" s="45">
        <f>'Aggregated Data'!D33*'KSA Scaling Factors'!J$7/'KSA Scaling Factors'!I$7</f>
        <v>14578253.208040109</v>
      </c>
      <c r="F33" s="45">
        <f>'Aggregated Data'!E33*'KSA Scaling Factors'!K$7/'KSA Scaling Factors'!J$7</f>
        <v>14941367.852568699</v>
      </c>
      <c r="G33" s="45">
        <f>'Aggregated Data'!F33*'KSA Scaling Factors'!L$7/'KSA Scaling Factors'!K$7</f>
        <v>15304482.497097289</v>
      </c>
      <c r="H33" s="45">
        <f>'Aggregated Data'!G33*'KSA Scaling Factors'!M$7/'KSA Scaling Factors'!L$7</f>
        <v>15667597.141625879</v>
      </c>
      <c r="I33" s="45">
        <f>'Aggregated Data'!H33*'KSA Scaling Factors'!N$7/'KSA Scaling Factors'!M$7</f>
        <v>16075000.658297949</v>
      </c>
      <c r="J33" s="45">
        <f>'Aggregated Data'!I33*'KSA Scaling Factors'!O$7/'KSA Scaling Factors'!N$7</f>
        <v>16482404.174970016</v>
      </c>
      <c r="K33" s="45">
        <f>'Aggregated Data'!J33*'KSA Scaling Factors'!P$7/'KSA Scaling Factors'!O$7</f>
        <v>16889807.691641923</v>
      </c>
      <c r="L33" s="45">
        <f>'Aggregated Data'!K33*'KSA Scaling Factors'!Q$7/'KSA Scaling Factors'!P$7</f>
        <v>17297211.20831383</v>
      </c>
      <c r="M33" s="45">
        <f>'Aggregated Data'!L33*'KSA Scaling Factors'!R$7/'KSA Scaling Factors'!Q$7</f>
        <v>17704614.724985737</v>
      </c>
      <c r="N33" s="45">
        <f>'Aggregated Data'!M33*'KSA Scaling Factors'!S$7/'KSA Scaling Factors'!R$7</f>
        <v>18123482.172166508</v>
      </c>
      <c r="O33" s="45">
        <f>'Aggregated Data'!N33*'KSA Scaling Factors'!T$7/'KSA Scaling Factors'!S$7</f>
        <v>18542349.619347442</v>
      </c>
      <c r="P33" s="45">
        <f>'Aggregated Data'!O33*'KSA Scaling Factors'!U$7/'KSA Scaling Factors'!T$7</f>
        <v>18961217.066528372</v>
      </c>
      <c r="Q33" s="45">
        <f>'Aggregated Data'!P33*'KSA Scaling Factors'!V$7/'KSA Scaling Factors'!U$7</f>
        <v>19380084.513709303</v>
      </c>
      <c r="R33" s="45">
        <f>'Aggregated Data'!Q33*'KSA Scaling Factors'!W$7/'KSA Scaling Factors'!V$7</f>
        <v>19798951.960890073</v>
      </c>
      <c r="S33" s="45">
        <f>'Aggregated Data'!R33*'KSA Scaling Factors'!X$7/'KSA Scaling Factors'!W$7</f>
        <v>20211168.750253577</v>
      </c>
      <c r="T33" s="45">
        <f>'Aggregated Data'!S33*'KSA Scaling Factors'!Y$7/'KSA Scaling Factors'!X$7</f>
        <v>20623385.53961708</v>
      </c>
      <c r="U33" s="45">
        <f>'Aggregated Data'!T33*'KSA Scaling Factors'!Z$7/'KSA Scaling Factors'!Y$7</f>
        <v>21035602.328980584</v>
      </c>
      <c r="V33" s="45">
        <f>'Aggregated Data'!U33*'KSA Scaling Factors'!AA$7/'KSA Scaling Factors'!Z$7</f>
        <v>21447819.118344087</v>
      </c>
      <c r="W33" s="45">
        <f>'Aggregated Data'!V33*'KSA Scaling Factors'!AB$7/'KSA Scaling Factors'!AA$7</f>
        <v>21860035.907707594</v>
      </c>
      <c r="X33" s="45">
        <f>'Aggregated Data'!W33*'KSA Scaling Factors'!AC$7/'KSA Scaling Factors'!AB$7</f>
        <v>22271497.452878259</v>
      </c>
      <c r="Y33" s="45">
        <f>'Aggregated Data'!X33*'KSA Scaling Factors'!AD$7/'KSA Scaling Factors'!AC$7</f>
        <v>22682958.998048924</v>
      </c>
      <c r="Z33" s="45">
        <f>'Aggregated Data'!Y33*'KSA Scaling Factors'!AE$7/'KSA Scaling Factors'!AD$7</f>
        <v>23094420.543219589</v>
      </c>
      <c r="AA33" s="45">
        <f>'Aggregated Data'!Z33*'KSA Scaling Factors'!AF$7/'KSA Scaling Factors'!AE$7</f>
        <v>23505882.088390253</v>
      </c>
      <c r="AB33" s="45">
        <f>'Aggregated Data'!AA33*'KSA Scaling Factors'!AG$7/'KSA Scaling Factors'!AF$7</f>
        <v>23917343.633560918</v>
      </c>
      <c r="AC33" s="45">
        <f>'Aggregated Data'!AB33*'KSA Scaling Factors'!AH$7/'KSA Scaling Factors'!AG$7</f>
        <v>24311254.205474742</v>
      </c>
      <c r="AD33" s="45">
        <f>'Aggregated Data'!AC33*'KSA Scaling Factors'!AI$7/'KSA Scaling Factors'!AH$7</f>
        <v>24705164.777388245</v>
      </c>
      <c r="AE33" s="45">
        <f>'Aggregated Data'!AD33*'KSA Scaling Factors'!AJ$7/'KSA Scaling Factors'!AI$7</f>
        <v>25099075.349301908</v>
      </c>
      <c r="AF33" s="45">
        <f>'Aggregated Data'!AE33*'KSA Scaling Factors'!AK$7/'KSA Scaling Factors'!AJ$7</f>
        <v>25492985.921215411</v>
      </c>
      <c r="AG33" s="45">
        <f>'Aggregated Data'!AF33*'KSA Scaling Factors'!AL$7/'KSA Scaling Factors'!AK$7</f>
        <v>25886896.493129075</v>
      </c>
      <c r="AH33" s="45">
        <f>'Aggregated Data'!AG33*'KSA Scaling Factors'!AM$7/'KSA Scaling Factors'!AL$7</f>
        <v>26255320.39160993</v>
      </c>
      <c r="AI33" s="45">
        <f>'Aggregated Data'!AH33*'KSA Scaling Factors'!AN$7/'KSA Scaling Factors'!AM$7</f>
        <v>26623744.290091105</v>
      </c>
      <c r="AJ33" s="45">
        <f>'Aggregated Data'!AI33*'KSA Scaling Factors'!AO$7/'KSA Scaling Factors'!AN$7</f>
        <v>26992168.18857228</v>
      </c>
      <c r="AK33" s="45">
        <f>'Aggregated Data'!AJ33*'KSA Scaling Factors'!AP$7/'KSA Scaling Factors'!AO$7</f>
        <v>27360592.087053455</v>
      </c>
      <c r="AL33" s="45">
        <f>'Aggregated Data'!AK33*'KSA Scaling Factors'!AQ$7/'KSA Scaling Factors'!AP$7</f>
        <v>27729015.985534634</v>
      </c>
    </row>
    <row r="34" spans="1:38">
      <c r="A34" s="46" t="s">
        <v>162</v>
      </c>
      <c r="B34" s="45">
        <f>'KSA Calculations'!C79</f>
        <v>0</v>
      </c>
      <c r="C34" s="45">
        <f>'Aggregated Data'!B34*'KSA Scaling Factors'!H$7/'KSA Scaling Factors'!G$7</f>
        <v>0</v>
      </c>
      <c r="D34" s="45">
        <f>'Aggregated Data'!C34*'KSA Scaling Factors'!I$7/'KSA Scaling Factors'!H$7</f>
        <v>0</v>
      </c>
      <c r="E34" s="45">
        <f>'Aggregated Data'!D34*'KSA Scaling Factors'!J$7/'KSA Scaling Factors'!I$7</f>
        <v>0</v>
      </c>
      <c r="F34" s="45">
        <f>'Aggregated Data'!E34*'KSA Scaling Factors'!K$7/'KSA Scaling Factors'!J$7</f>
        <v>0</v>
      </c>
      <c r="G34" s="45">
        <f>'Aggregated Data'!F34*'KSA Scaling Factors'!L$7/'KSA Scaling Factors'!K$7</f>
        <v>0</v>
      </c>
      <c r="H34" s="45">
        <f>'Aggregated Data'!G34*'KSA Scaling Factors'!M$7/'KSA Scaling Factors'!L$7</f>
        <v>0</v>
      </c>
      <c r="I34" s="45">
        <f>'Aggregated Data'!H34*'KSA Scaling Factors'!N$7/'KSA Scaling Factors'!M$7</f>
        <v>0</v>
      </c>
      <c r="J34" s="45">
        <f>'Aggregated Data'!I34*'KSA Scaling Factors'!O$7/'KSA Scaling Factors'!N$7</f>
        <v>0</v>
      </c>
      <c r="K34" s="45">
        <f>'Aggregated Data'!J34*'KSA Scaling Factors'!P$7/'KSA Scaling Factors'!O$7</f>
        <v>0</v>
      </c>
      <c r="L34" s="45">
        <f>'Aggregated Data'!K34*'KSA Scaling Factors'!Q$7/'KSA Scaling Factors'!P$7</f>
        <v>0</v>
      </c>
      <c r="M34" s="45">
        <f>'Aggregated Data'!L34*'KSA Scaling Factors'!R$7/'KSA Scaling Factors'!Q$7</f>
        <v>0</v>
      </c>
      <c r="N34" s="45">
        <f>'Aggregated Data'!M34*'KSA Scaling Factors'!S$7/'KSA Scaling Factors'!R$7</f>
        <v>0</v>
      </c>
      <c r="O34" s="45">
        <f>'Aggregated Data'!N34*'KSA Scaling Factors'!T$7/'KSA Scaling Factors'!S$7</f>
        <v>0</v>
      </c>
      <c r="P34" s="45">
        <f>'Aggregated Data'!O34*'KSA Scaling Factors'!U$7/'KSA Scaling Factors'!T$7</f>
        <v>0</v>
      </c>
      <c r="Q34" s="45">
        <f>'Aggregated Data'!P34*'KSA Scaling Factors'!V$7/'KSA Scaling Factors'!U$7</f>
        <v>0</v>
      </c>
      <c r="R34" s="45">
        <f>'Aggregated Data'!Q34*'KSA Scaling Factors'!W$7/'KSA Scaling Factors'!V$7</f>
        <v>0</v>
      </c>
      <c r="S34" s="45">
        <f>'Aggregated Data'!R34*'KSA Scaling Factors'!X$7/'KSA Scaling Factors'!W$7</f>
        <v>0</v>
      </c>
      <c r="T34" s="45">
        <f>'Aggregated Data'!S34*'KSA Scaling Factors'!Y$7/'KSA Scaling Factors'!X$7</f>
        <v>0</v>
      </c>
      <c r="U34" s="45">
        <f>'Aggregated Data'!T34*'KSA Scaling Factors'!Z$7/'KSA Scaling Factors'!Y$7</f>
        <v>0</v>
      </c>
      <c r="V34" s="45">
        <f>'Aggregated Data'!U34*'KSA Scaling Factors'!AA$7/'KSA Scaling Factors'!Z$7</f>
        <v>0</v>
      </c>
      <c r="W34" s="45">
        <f>'Aggregated Data'!V34*'KSA Scaling Factors'!AB$7/'KSA Scaling Factors'!AA$7</f>
        <v>0</v>
      </c>
      <c r="X34" s="45">
        <f>'Aggregated Data'!W34*'KSA Scaling Factors'!AC$7/'KSA Scaling Factors'!AB$7</f>
        <v>0</v>
      </c>
      <c r="Y34" s="45">
        <f>'Aggregated Data'!X34*'KSA Scaling Factors'!AD$7/'KSA Scaling Factors'!AC$7</f>
        <v>0</v>
      </c>
      <c r="Z34" s="45">
        <f>'Aggregated Data'!Y34*'KSA Scaling Factors'!AE$7/'KSA Scaling Factors'!AD$7</f>
        <v>0</v>
      </c>
      <c r="AA34" s="45">
        <f>'Aggregated Data'!Z34*'KSA Scaling Factors'!AF$7/'KSA Scaling Factors'!AE$7</f>
        <v>0</v>
      </c>
      <c r="AB34" s="45">
        <f>'Aggregated Data'!AA34*'KSA Scaling Factors'!AG$7/'KSA Scaling Factors'!AF$7</f>
        <v>0</v>
      </c>
      <c r="AC34" s="45">
        <f>'Aggregated Data'!AB34*'KSA Scaling Factors'!AH$7/'KSA Scaling Factors'!AG$7</f>
        <v>0</v>
      </c>
      <c r="AD34" s="45">
        <f>'Aggregated Data'!AC34*'KSA Scaling Factors'!AI$7/'KSA Scaling Factors'!AH$7</f>
        <v>0</v>
      </c>
      <c r="AE34" s="45">
        <f>'Aggregated Data'!AD34*'KSA Scaling Factors'!AJ$7/'KSA Scaling Factors'!AI$7</f>
        <v>0</v>
      </c>
      <c r="AF34" s="45">
        <f>'Aggregated Data'!AE34*'KSA Scaling Factors'!AK$7/'KSA Scaling Factors'!AJ$7</f>
        <v>0</v>
      </c>
      <c r="AG34" s="45">
        <f>'Aggregated Data'!AF34*'KSA Scaling Factors'!AL$7/'KSA Scaling Factors'!AK$7</f>
        <v>0</v>
      </c>
      <c r="AH34" s="45">
        <f>'Aggregated Data'!AG34*'KSA Scaling Factors'!AM$7/'KSA Scaling Factors'!AL$7</f>
        <v>0</v>
      </c>
      <c r="AI34" s="45">
        <f>'Aggregated Data'!AH34*'KSA Scaling Factors'!AN$7/'KSA Scaling Factors'!AM$7</f>
        <v>0</v>
      </c>
      <c r="AJ34" s="45">
        <f>'Aggregated Data'!AI34*'KSA Scaling Factors'!AO$7/'KSA Scaling Factors'!AN$7</f>
        <v>0</v>
      </c>
      <c r="AK34" s="45">
        <f>'Aggregated Data'!AJ34*'KSA Scaling Factors'!AP$7/'KSA Scaling Factors'!AO$7</f>
        <v>0</v>
      </c>
      <c r="AL34" s="45">
        <f>'Aggregated Data'!AK34*'KSA Scaling Factors'!AQ$7/'KSA Scaling Factors'!AP$7</f>
        <v>0</v>
      </c>
    </row>
    <row r="35" spans="1:38">
      <c r="A35" s="46" t="s">
        <v>163</v>
      </c>
      <c r="B35" s="45">
        <f>'KSA Calculations'!C80</f>
        <v>302049489.91613019</v>
      </c>
      <c r="C35" s="45">
        <f>'Aggregated Data'!B35*'KSA Scaling Factors'!H$7/'KSA Scaling Factors'!G$7</f>
        <v>309677941.58013612</v>
      </c>
      <c r="D35" s="45">
        <f>'Aggregated Data'!C35*'KSA Scaling Factors'!I$7/'KSA Scaling Factors'!H$7</f>
        <v>317795787.48719645</v>
      </c>
      <c r="E35" s="45">
        <f>'Aggregated Data'!D35*'KSA Scaling Factors'!J$7/'KSA Scaling Factors'!I$7</f>
        <v>325913633.39425671</v>
      </c>
      <c r="F35" s="45">
        <f>'Aggregated Data'!E35*'KSA Scaling Factors'!K$7/'KSA Scaling Factors'!J$7</f>
        <v>334031479.30131698</v>
      </c>
      <c r="G35" s="45">
        <f>'Aggregated Data'!F35*'KSA Scaling Factors'!L$7/'KSA Scaling Factors'!K$7</f>
        <v>342149325.20837724</v>
      </c>
      <c r="H35" s="45">
        <f>'Aggregated Data'!G35*'KSA Scaling Factors'!M$7/'KSA Scaling Factors'!L$7</f>
        <v>350267171.11543751</v>
      </c>
      <c r="I35" s="45">
        <f>'Aggregated Data'!H35*'KSA Scaling Factors'!N$7/'KSA Scaling Factors'!M$7</f>
        <v>359375145.74596196</v>
      </c>
      <c r="J35" s="45">
        <f>'Aggregated Data'!I35*'KSA Scaling Factors'!O$7/'KSA Scaling Factors'!N$7</f>
        <v>368483120.37648642</v>
      </c>
      <c r="K35" s="45">
        <f>'Aggregated Data'!J35*'KSA Scaling Factors'!P$7/'KSA Scaling Factors'!O$7</f>
        <v>377591095.0070073</v>
      </c>
      <c r="L35" s="45">
        <f>'Aggregated Data'!K35*'KSA Scaling Factors'!Q$7/'KSA Scaling Factors'!P$7</f>
        <v>386699069.63752818</v>
      </c>
      <c r="M35" s="45">
        <f>'Aggregated Data'!L35*'KSA Scaling Factors'!R$7/'KSA Scaling Factors'!Q$7</f>
        <v>395807044.26804906</v>
      </c>
      <c r="N35" s="45">
        <f>'Aggregated Data'!M35*'KSA Scaling Factors'!S$7/'KSA Scaling Factors'!R$7</f>
        <v>405171308.26272112</v>
      </c>
      <c r="O35" s="45">
        <f>'Aggregated Data'!N35*'KSA Scaling Factors'!T$7/'KSA Scaling Factors'!S$7</f>
        <v>414535572.2573967</v>
      </c>
      <c r="P35" s="45">
        <f>'Aggregated Data'!O35*'KSA Scaling Factors'!U$7/'KSA Scaling Factors'!T$7</f>
        <v>423899836.25207233</v>
      </c>
      <c r="Q35" s="45">
        <f>'Aggregated Data'!P35*'KSA Scaling Factors'!V$7/'KSA Scaling Factors'!U$7</f>
        <v>433264100.24674797</v>
      </c>
      <c r="R35" s="45">
        <f>'Aggregated Data'!Q35*'KSA Scaling Factors'!W$7/'KSA Scaling Factors'!V$7</f>
        <v>442628364.24142003</v>
      </c>
      <c r="S35" s="45">
        <f>'Aggregated Data'!R35*'KSA Scaling Factors'!X$7/'KSA Scaling Factors'!W$7</f>
        <v>451843945.12414747</v>
      </c>
      <c r="T35" s="45">
        <f>'Aggregated Data'!S35*'KSA Scaling Factors'!Y$7/'KSA Scaling Factors'!X$7</f>
        <v>461059526.00687492</v>
      </c>
      <c r="U35" s="45">
        <f>'Aggregated Data'!T35*'KSA Scaling Factors'!Z$7/'KSA Scaling Factors'!Y$7</f>
        <v>470275106.88960236</v>
      </c>
      <c r="V35" s="45">
        <f>'Aggregated Data'!U35*'KSA Scaling Factors'!AA$7/'KSA Scaling Factors'!Z$7</f>
        <v>479490687.77232987</v>
      </c>
      <c r="W35" s="45">
        <f>'Aggregated Data'!V35*'KSA Scaling Factors'!AB$7/'KSA Scaling Factors'!AA$7</f>
        <v>488706268.65505731</v>
      </c>
      <c r="X35" s="45">
        <f>'Aggregated Data'!W35*'KSA Scaling Factors'!AC$7/'KSA Scaling Factors'!AB$7</f>
        <v>497904965.18439382</v>
      </c>
      <c r="Y35" s="45">
        <f>'Aggregated Data'!X35*'KSA Scaling Factors'!AD$7/'KSA Scaling Factors'!AC$7</f>
        <v>507103661.71373034</v>
      </c>
      <c r="Z35" s="45">
        <f>'Aggregated Data'!Y35*'KSA Scaling Factors'!AE$7/'KSA Scaling Factors'!AD$7</f>
        <v>516302358.24306679</v>
      </c>
      <c r="AA35" s="45">
        <f>'Aggregated Data'!Z35*'KSA Scaling Factors'!AF$7/'KSA Scaling Factors'!AE$7</f>
        <v>525501054.77240324</v>
      </c>
      <c r="AB35" s="45">
        <f>'Aggregated Data'!AA35*'KSA Scaling Factors'!AG$7/'KSA Scaling Factors'!AF$7</f>
        <v>534699751.30173975</v>
      </c>
      <c r="AC35" s="45">
        <f>'Aggregated Data'!AB35*'KSA Scaling Factors'!AH$7/'KSA Scaling Factors'!AG$7</f>
        <v>543506075.61870527</v>
      </c>
      <c r="AD35" s="45">
        <f>'Aggregated Data'!AC35*'KSA Scaling Factors'!AI$7/'KSA Scaling Factors'!AH$7</f>
        <v>552312399.93566358</v>
      </c>
      <c r="AE35" s="45">
        <f>'Aggregated Data'!AD35*'KSA Scaling Factors'!AJ$7/'KSA Scaling Factors'!AI$7</f>
        <v>561118724.25262547</v>
      </c>
      <c r="AF35" s="45">
        <f>'Aggregated Data'!AE35*'KSA Scaling Factors'!AK$7/'KSA Scaling Factors'!AJ$7</f>
        <v>569925048.56958389</v>
      </c>
      <c r="AG35" s="45">
        <f>'Aggregated Data'!AF35*'KSA Scaling Factors'!AL$7/'KSA Scaling Factors'!AK$7</f>
        <v>578731372.88654578</v>
      </c>
      <c r="AH35" s="45">
        <f>'Aggregated Data'!AG35*'KSA Scaling Factors'!AM$7/'KSA Scaling Factors'!AL$7</f>
        <v>586967913.27788353</v>
      </c>
      <c r="AI35" s="45">
        <f>'Aggregated Data'!AH35*'KSA Scaling Factors'!AN$7/'KSA Scaling Factors'!AM$7</f>
        <v>595204453.66922843</v>
      </c>
      <c r="AJ35" s="45">
        <f>'Aggregated Data'!AI35*'KSA Scaling Factors'!AO$7/'KSA Scaling Factors'!AN$7</f>
        <v>603440994.06057346</v>
      </c>
      <c r="AK35" s="45">
        <f>'Aggregated Data'!AJ35*'KSA Scaling Factors'!AP$7/'KSA Scaling Factors'!AO$7</f>
        <v>611677534.45191848</v>
      </c>
      <c r="AL35" s="45">
        <f>'Aggregated Data'!AK35*'KSA Scaling Factors'!AQ$7/'KSA Scaling Factors'!AP$7</f>
        <v>619914074.84326339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B2" sqref="B2"/>
    </sheetView>
  </sheetViews>
  <sheetFormatPr defaultRowHeight="14.5"/>
  <cols>
    <col min="1" max="1" width="24.90625" customWidth="1"/>
  </cols>
  <sheetData>
    <row r="1" spans="1:38">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c r="A2" t="s">
        <v>1029</v>
      </c>
      <c r="B2" s="45">
        <f>'Aggregated Data'!B12*About!$A$46</f>
        <v>9535957.0876111705</v>
      </c>
      <c r="C2" s="45">
        <f>'Aggregated Data'!C12*About!$A$46</f>
        <v>9782002.2157780901</v>
      </c>
      <c r="D2" s="45">
        <f>'Aggregated Data'!D12*About!$A$46</f>
        <v>10048464.462496208</v>
      </c>
      <c r="E2" s="45">
        <f>'Aggregated Data'!E12*About!$A$46</f>
        <v>10314926.709214438</v>
      </c>
      <c r="F2" s="45">
        <f>'Aggregated Data'!F12*About!$A$46</f>
        <v>10581388.955932667</v>
      </c>
      <c r="G2" s="45">
        <f>'Aggregated Data'!G12*About!$A$46</f>
        <v>10847851.202650897</v>
      </c>
      <c r="H2" s="45">
        <f>'Aggregated Data'!H12*About!$A$46</f>
        <v>11114313.449369125</v>
      </c>
      <c r="I2" s="45">
        <f>'Aggregated Data'!I12*About!$A$46</f>
        <v>11418173.349192798</v>
      </c>
      <c r="J2" s="45">
        <f>'Aggregated Data'!J12*About!$A$46</f>
        <v>11722033.249016471</v>
      </c>
      <c r="K2" s="45">
        <f>'Aggregated Data'!K12*About!$A$46</f>
        <v>12025893.148840144</v>
      </c>
      <c r="L2" s="45">
        <f>'Aggregated Data'!L12*About!$A$46</f>
        <v>12329753.048663819</v>
      </c>
      <c r="M2" s="45">
        <f>'Aggregated Data'!M12*About!$A$46</f>
        <v>12633612.948487494</v>
      </c>
      <c r="N2" s="45">
        <f>'Aggregated Data'!N12*About!$A$46</f>
        <v>12948584.205345815</v>
      </c>
      <c r="O2" s="45">
        <f>'Aggregated Data'!O12*About!$A$46</f>
        <v>13263555.462204251</v>
      </c>
      <c r="P2" s="45">
        <f>'Aggregated Data'!P12*About!$A$46</f>
        <v>13578526.719062572</v>
      </c>
      <c r="Q2" s="45">
        <f>'Aggregated Data'!Q12*About!$A$46</f>
        <v>13893497.975921007</v>
      </c>
      <c r="R2" s="45">
        <f>'Aggregated Data'!R12*About!$A$46</f>
        <v>14208469.232779443</v>
      </c>
      <c r="S2" s="45">
        <f>'Aggregated Data'!S12*About!$A$46</f>
        <v>14519218.173964625</v>
      </c>
      <c r="T2" s="45">
        <f>'Aggregated Data'!T12*About!$A$46</f>
        <v>14829967.115149807</v>
      </c>
      <c r="U2" s="45">
        <f>'Aggregated Data'!U12*About!$A$46</f>
        <v>15140716.056335103</v>
      </c>
      <c r="V2" s="45">
        <f>'Aggregated Data'!V12*About!$A$46</f>
        <v>15451464.997520287</v>
      </c>
      <c r="W2" s="45">
        <f>'Aggregated Data'!W12*About!$A$46</f>
        <v>15762213.938705469</v>
      </c>
      <c r="X2" s="45">
        <f>'Aggregated Data'!X12*About!$A$46</f>
        <v>16073748.611566612</v>
      </c>
      <c r="Y2" s="45">
        <f>'Aggregated Data'!Y12*About!$A$46</f>
        <v>16385283.284427868</v>
      </c>
      <c r="Z2" s="45">
        <f>'Aggregated Data'!Z12*About!$A$46</f>
        <v>16696817.957289008</v>
      </c>
      <c r="AA2" s="45">
        <f>'Aggregated Data'!AA12*About!$A$46</f>
        <v>17008352.630150266</v>
      </c>
      <c r="AB2" s="45">
        <f>'Aggregated Data'!AB12*About!$A$46</f>
        <v>17319887.303011525</v>
      </c>
      <c r="AC2" s="45">
        <f>'Aggregated Data'!AC12*About!$A$46</f>
        <v>17619298.691679571</v>
      </c>
      <c r="AD2" s="45">
        <f>'Aggregated Data'!AD12*About!$A$46</f>
        <v>17918710.08034762</v>
      </c>
      <c r="AE2" s="45">
        <f>'Aggregated Data'!AE12*About!$A$46</f>
        <v>18218121.469015554</v>
      </c>
      <c r="AF2" s="45">
        <f>'Aggregated Data'!AF12*About!$A$46</f>
        <v>18517532.857683606</v>
      </c>
      <c r="AG2" s="45">
        <f>'Aggregated Data'!AG12*About!$A$46</f>
        <v>18816944.246351544</v>
      </c>
      <c r="AH2" s="45">
        <f>'Aggregated Data'!AH12*About!$A$46</f>
        <v>19098168.724558719</v>
      </c>
      <c r="AI2" s="45">
        <f>'Aggregated Data'!AI12*About!$A$46</f>
        <v>19379393.202766012</v>
      </c>
      <c r="AJ2" s="45">
        <f>'Aggregated Data'!AJ12*About!$A$46</f>
        <v>19660617.680973187</v>
      </c>
      <c r="AK2" s="45">
        <f>'Aggregated Data'!AK12*About!$A$46</f>
        <v>19941842.159180358</v>
      </c>
      <c r="AL2" s="45">
        <f>'Aggregated Data'!AL12*About!$A$46</f>
        <v>20223066.637387652</v>
      </c>
    </row>
    <row r="3" spans="1:38">
      <c r="A3" t="s">
        <v>1030</v>
      </c>
      <c r="B3" s="45">
        <f>'Aggregated Data'!B13*About!$A$46</f>
        <v>634707482.93374991</v>
      </c>
      <c r="C3" s="45">
        <f>'Aggregated Data'!C13*About!$A$46</f>
        <v>651084096.47680199</v>
      </c>
      <c r="D3" s="45">
        <f>'Aggregated Data'!D13*About!$A$46</f>
        <v>668819660.96786392</v>
      </c>
      <c r="E3" s="45">
        <f>'Aggregated Data'!E13*About!$A$46</f>
        <v>686555225.45893347</v>
      </c>
      <c r="F3" s="45">
        <f>'Aggregated Data'!F13*About!$A$46</f>
        <v>704290789.95000327</v>
      </c>
      <c r="G3" s="45">
        <f>'Aggregated Data'!G13*About!$A$46</f>
        <v>722026354.4410727</v>
      </c>
      <c r="H3" s="45">
        <f>'Aggregated Data'!H13*About!$A$46</f>
        <v>739761918.93214226</v>
      </c>
      <c r="I3" s="45">
        <f>'Aggregated Data'!I13*About!$A$46</f>
        <v>759986648.38611042</v>
      </c>
      <c r="J3" s="45">
        <f>'Aggregated Data'!J13*About!$A$46</f>
        <v>780211377.84007835</v>
      </c>
      <c r="K3" s="45">
        <f>'Aggregated Data'!K13*About!$A$46</f>
        <v>800436107.29404652</v>
      </c>
      <c r="L3" s="45">
        <f>'Aggregated Data'!L13*About!$A$46</f>
        <v>820660836.74801457</v>
      </c>
      <c r="M3" s="45">
        <f>'Aggregated Data'!M13*About!$A$46</f>
        <v>840885566.20198262</v>
      </c>
      <c r="N3" s="45">
        <f>'Aggregated Data'!N13*About!$A$46</f>
        <v>861849860.79772365</v>
      </c>
      <c r="O3" s="45">
        <f>'Aggregated Data'!O13*About!$A$46</f>
        <v>882814155.39347219</v>
      </c>
      <c r="P3" s="45">
        <f>'Aggregated Data'!P13*About!$A$46</f>
        <v>903778449.98921311</v>
      </c>
      <c r="Q3" s="45">
        <f>'Aggregated Data'!Q13*About!$A$46</f>
        <v>924742744.58496165</v>
      </c>
      <c r="R3" s="45">
        <f>'Aggregated Data'!R13*About!$A$46</f>
        <v>945707039.18071008</v>
      </c>
      <c r="S3" s="45">
        <f>'Aggregated Data'!S13*About!$A$46</f>
        <v>966390299.02257919</v>
      </c>
      <c r="T3" s="45">
        <f>'Aggregated Data'!T13*About!$A$46</f>
        <v>987073558.86444831</v>
      </c>
      <c r="U3" s="45">
        <f>'Aggregated Data'!U13*About!$A$46</f>
        <v>1007756818.7063247</v>
      </c>
      <c r="V3" s="45">
        <f>'Aggregated Data'!V13*About!$A$46</f>
        <v>1028440078.5481938</v>
      </c>
      <c r="W3" s="45">
        <f>'Aggregated Data'!W13*About!$A$46</f>
        <v>1049123338.3900628</v>
      </c>
      <c r="X3" s="45">
        <f>'Aggregated Data'!X13*About!$A$46</f>
        <v>1069858896.0526675</v>
      </c>
      <c r="Y3" s="45">
        <f>'Aggregated Data'!Y13*About!$A$46</f>
        <v>1090594453.7152798</v>
      </c>
      <c r="Z3" s="45">
        <f>'Aggregated Data'!Z13*About!$A$46</f>
        <v>1111330011.3778846</v>
      </c>
      <c r="AA3" s="45">
        <f>'Aggregated Data'!AA13*About!$A$46</f>
        <v>1132065569.0404966</v>
      </c>
      <c r="AB3" s="45">
        <f>'Aggregated Data'!AB13*About!$A$46</f>
        <v>1152801126.7031088</v>
      </c>
      <c r="AC3" s="45">
        <f>'Aggregated Data'!AC13*About!$A$46</f>
        <v>1172729765.9699621</v>
      </c>
      <c r="AD3" s="45">
        <f>'Aggregated Data'!AD13*About!$A$46</f>
        <v>1192658405.2368152</v>
      </c>
      <c r="AE3" s="45">
        <f>'Aggregated Data'!AE13*About!$A$46</f>
        <v>1212587044.5036612</v>
      </c>
      <c r="AF3" s="45">
        <f>'Aggregated Data'!AF13*About!$A$46</f>
        <v>1232515683.7705147</v>
      </c>
      <c r="AG3" s="45">
        <f>'Aggregated Data'!AG13*About!$A$46</f>
        <v>1252444323.0373607</v>
      </c>
      <c r="AH3" s="45">
        <f>'Aggregated Data'!AH13*About!$A$46</f>
        <v>1271162452.6453605</v>
      </c>
      <c r="AI3" s="45">
        <f>'Aggregated Data'!AI13*About!$A$46</f>
        <v>1289880582.2533681</v>
      </c>
      <c r="AJ3" s="45">
        <f>'Aggregated Data'!AJ13*About!$A$46</f>
        <v>1308598711.8613687</v>
      </c>
      <c r="AK3" s="45">
        <f>'Aggregated Data'!AK13*About!$A$46</f>
        <v>1327316841.4693687</v>
      </c>
      <c r="AL3" s="45">
        <f>'Aggregated Data'!AL13*About!$A$46</f>
        <v>1346034971.0773768</v>
      </c>
    </row>
    <row r="4" spans="1:38">
      <c r="A4" t="s">
        <v>1031</v>
      </c>
      <c r="B4" s="90">
        <f>'Aggregated Data'!B14*About!$A$46</f>
        <v>0</v>
      </c>
      <c r="C4" s="90">
        <f>'Aggregated Data'!C14*About!$A$46</f>
        <v>0</v>
      </c>
      <c r="D4" s="90">
        <f>'Aggregated Data'!D14*About!$A$46</f>
        <v>0</v>
      </c>
      <c r="E4" s="90">
        <f>'Aggregated Data'!E14*About!$A$46</f>
        <v>0</v>
      </c>
      <c r="F4" s="90">
        <f>'Aggregated Data'!F14*About!$A$46</f>
        <v>0</v>
      </c>
      <c r="G4" s="90">
        <f>'Aggregated Data'!G14*About!$A$46</f>
        <v>0</v>
      </c>
      <c r="H4" s="90">
        <f>'Aggregated Data'!H14*About!$A$46</f>
        <v>0</v>
      </c>
      <c r="I4" s="90">
        <f>'Aggregated Data'!I14*About!$A$46</f>
        <v>0</v>
      </c>
      <c r="J4" s="90">
        <f>'Aggregated Data'!J14*About!$A$46</f>
        <v>0</v>
      </c>
      <c r="K4" s="90">
        <f>'Aggregated Data'!K14*About!$A$46</f>
        <v>0</v>
      </c>
      <c r="L4" s="90">
        <f>'Aggregated Data'!L14*About!$A$46</f>
        <v>0</v>
      </c>
      <c r="M4" s="90">
        <f>'Aggregated Data'!M14*About!$A$46</f>
        <v>0</v>
      </c>
      <c r="N4" s="90">
        <f>'Aggregated Data'!N14*About!$A$46</f>
        <v>0</v>
      </c>
      <c r="O4" s="90">
        <f>'Aggregated Data'!O14*About!$A$46</f>
        <v>0</v>
      </c>
      <c r="P4" s="90">
        <f>'Aggregated Data'!P14*About!$A$46</f>
        <v>0</v>
      </c>
      <c r="Q4" s="90">
        <f>'Aggregated Data'!Q14*About!$A$46</f>
        <v>0</v>
      </c>
      <c r="R4" s="90">
        <f>'Aggregated Data'!R14*About!$A$46</f>
        <v>0</v>
      </c>
      <c r="S4" s="90">
        <f>'Aggregated Data'!S14*About!$A$46</f>
        <v>0</v>
      </c>
      <c r="T4" s="90">
        <f>'Aggregated Data'!T14*About!$A$46</f>
        <v>0</v>
      </c>
      <c r="U4" s="90">
        <f>'Aggregated Data'!U14*About!$A$46</f>
        <v>0</v>
      </c>
      <c r="V4" s="90">
        <f>'Aggregated Data'!V14*About!$A$46</f>
        <v>0</v>
      </c>
      <c r="W4" s="90">
        <f>'Aggregated Data'!W14*About!$A$46</f>
        <v>0</v>
      </c>
      <c r="X4" s="90">
        <f>'Aggregated Data'!X14*About!$A$46</f>
        <v>0</v>
      </c>
      <c r="Y4" s="90">
        <f>'Aggregated Data'!Y14*About!$A$46</f>
        <v>0</v>
      </c>
      <c r="Z4" s="90">
        <f>'Aggregated Data'!Z14*About!$A$46</f>
        <v>0</v>
      </c>
      <c r="AA4" s="90">
        <f>'Aggregated Data'!AA14*About!$A$46</f>
        <v>0</v>
      </c>
      <c r="AB4" s="90">
        <f>'Aggregated Data'!AB14*About!$A$46</f>
        <v>0</v>
      </c>
      <c r="AC4" s="90">
        <f>'Aggregated Data'!AC14*About!$A$46</f>
        <v>0</v>
      </c>
      <c r="AD4" s="90">
        <f>'Aggregated Data'!AD14*About!$A$46</f>
        <v>0</v>
      </c>
      <c r="AE4" s="90">
        <f>'Aggregated Data'!AE14*About!$A$46</f>
        <v>0</v>
      </c>
      <c r="AF4" s="90">
        <f>'Aggregated Data'!AF14*About!$A$46</f>
        <v>0</v>
      </c>
      <c r="AG4" s="90">
        <f>'Aggregated Data'!AG14*About!$A$46</f>
        <v>0</v>
      </c>
      <c r="AH4" s="90">
        <f>'Aggregated Data'!AH14*About!$A$46</f>
        <v>0</v>
      </c>
      <c r="AI4" s="90">
        <f>'Aggregated Data'!AI14*About!$A$46</f>
        <v>0</v>
      </c>
      <c r="AJ4" s="90">
        <f>'Aggregated Data'!AJ14*About!$A$46</f>
        <v>0</v>
      </c>
      <c r="AK4" s="90">
        <f>'Aggregated Data'!AK14*About!$A$46</f>
        <v>0</v>
      </c>
      <c r="AL4" s="90">
        <f>'Aggregated Data'!AL14*About!$A$46</f>
        <v>0</v>
      </c>
    </row>
    <row r="5" spans="1:38">
      <c r="A5" t="s">
        <v>1032</v>
      </c>
      <c r="B5" s="45">
        <f>'Aggregated Data'!B15*About!$A$46</f>
        <v>69690737.114891678</v>
      </c>
      <c r="C5" s="45">
        <f>'Aggregated Data'!C15*About!$A$46</f>
        <v>71488885.553264752</v>
      </c>
      <c r="D5" s="45">
        <f>'Aggregated Data'!D15*About!$A$46</f>
        <v>73436246.496321142</v>
      </c>
      <c r="E5" s="45">
        <f>'Aggregated Data'!E15*About!$A$46</f>
        <v>75383607.439378351</v>
      </c>
      <c r="F5" s="45">
        <f>'Aggregated Data'!F15*About!$A$46</f>
        <v>77330968.382435575</v>
      </c>
      <c r="G5" s="45">
        <f>'Aggregated Data'!G15*About!$A$46</f>
        <v>79278329.325492784</v>
      </c>
      <c r="H5" s="45">
        <f>'Aggregated Data'!H15*About!$A$46</f>
        <v>81225690.268549994</v>
      </c>
      <c r="I5" s="45">
        <f>'Aggregated Data'!I15*About!$A$46</f>
        <v>83446360.95779632</v>
      </c>
      <c r="J5" s="45">
        <f>'Aggregated Data'!J15*About!$A$46</f>
        <v>85667031.647042662</v>
      </c>
      <c r="K5" s="45">
        <f>'Aggregated Data'!K15*About!$A$46</f>
        <v>87887702.336289003</v>
      </c>
      <c r="L5" s="45">
        <f>'Aggregated Data'!L15*About!$A$46</f>
        <v>90108373.02553533</v>
      </c>
      <c r="M5" s="45">
        <f>'Aggregated Data'!M15*About!$A$46</f>
        <v>92329043.714781687</v>
      </c>
      <c r="N5" s="45">
        <f>'Aggregated Data'!N15*About!$A$46</f>
        <v>94630918.488209292</v>
      </c>
      <c r="O5" s="45">
        <f>'Aggregated Data'!O15*About!$A$46</f>
        <v>96932793.261637703</v>
      </c>
      <c r="P5" s="45">
        <f>'Aggregated Data'!P15*About!$A$46</f>
        <v>99234668.035065293</v>
      </c>
      <c r="Q5" s="45">
        <f>'Aggregated Data'!Q15*About!$A$46</f>
        <v>101536542.80849372</v>
      </c>
      <c r="R5" s="45">
        <f>'Aggregated Data'!R15*About!$A$46</f>
        <v>103838417.58192211</v>
      </c>
      <c r="S5" s="45">
        <f>'Aggregated Data'!S15*About!$A$46</f>
        <v>106109434.80336104</v>
      </c>
      <c r="T5" s="45">
        <f>'Aggregated Data'!T15*About!$A$46</f>
        <v>108380452.02479997</v>
      </c>
      <c r="U5" s="45">
        <f>'Aggregated Data'!U15*About!$A$46</f>
        <v>110651469.24623971</v>
      </c>
      <c r="V5" s="45">
        <f>'Aggregated Data'!V15*About!$A$46</f>
        <v>112922486.46767864</v>
      </c>
      <c r="W5" s="45">
        <f>'Aggregated Data'!W15*About!$A$46</f>
        <v>115193503.68911755</v>
      </c>
      <c r="X5" s="45">
        <f>'Aggregated Data'!X15*About!$A$46</f>
        <v>117470263.19936597</v>
      </c>
      <c r="Y5" s="45">
        <f>'Aggregated Data'!Y15*About!$A$46</f>
        <v>119747022.70961525</v>
      </c>
      <c r="Z5" s="45">
        <f>'Aggregated Data'!Z15*About!$A$46</f>
        <v>122023782.21986367</v>
      </c>
      <c r="AA5" s="45">
        <f>'Aggregated Data'!AA15*About!$A$46</f>
        <v>124300541.73011294</v>
      </c>
      <c r="AB5" s="45">
        <f>'Aggregated Data'!AB15*About!$A$46</f>
        <v>126577301.24036221</v>
      </c>
      <c r="AC5" s="45">
        <f>'Aggregated Data'!AC15*About!$A$46</f>
        <v>128765461.29447763</v>
      </c>
      <c r="AD5" s="45">
        <f>'Aggregated Data'!AD15*About!$A$46</f>
        <v>130953621.34859306</v>
      </c>
      <c r="AE5" s="45">
        <f>'Aggregated Data'!AE15*About!$A$46</f>
        <v>133141781.40270764</v>
      </c>
      <c r="AF5" s="45">
        <f>'Aggregated Data'!AF15*About!$A$46</f>
        <v>135329941.45682308</v>
      </c>
      <c r="AG5" s="45">
        <f>'Aggregated Data'!AG15*About!$A$46</f>
        <v>137518101.51093772</v>
      </c>
      <c r="AH5" s="45">
        <f>'Aggregated Data'!AH15*About!$A$46</f>
        <v>139573347.88012189</v>
      </c>
      <c r="AI5" s="45">
        <f>'Aggregated Data'!AI15*About!$A$46</f>
        <v>141628594.24930683</v>
      </c>
      <c r="AJ5" s="45">
        <f>'Aggregated Data'!AJ15*About!$A$46</f>
        <v>143683840.61849099</v>
      </c>
      <c r="AK5" s="45">
        <f>'Aggregated Data'!AK15*About!$A$46</f>
        <v>145739086.98767519</v>
      </c>
      <c r="AL5" s="45">
        <f>'Aggregated Data'!AL15*About!$A$46</f>
        <v>147794333.35686019</v>
      </c>
    </row>
    <row r="6" spans="1:38">
      <c r="A6" t="s">
        <v>1033</v>
      </c>
      <c r="B6" s="45">
        <f>'Aggregated Data'!B16*About!$A$46</f>
        <v>82715125.333259717</v>
      </c>
      <c r="C6" s="45">
        <f>'Aggregated Data'!C16*About!$A$46</f>
        <v>84849326.801133886</v>
      </c>
      <c r="D6" s="45">
        <f>'Aggregated Data'!D16*About!$A$46</f>
        <v>87160626.855378583</v>
      </c>
      <c r="E6" s="45">
        <f>'Aggregated Data'!E16*About!$A$46</f>
        <v>89471926.909624293</v>
      </c>
      <c r="F6" s="45">
        <f>'Aggregated Data'!F16*About!$A$46</f>
        <v>91783226.963870004</v>
      </c>
      <c r="G6" s="45">
        <f>'Aggregated Data'!G16*About!$A$46</f>
        <v>94094527.018115714</v>
      </c>
      <c r="H6" s="45">
        <f>'Aggregated Data'!H16*About!$A$46</f>
        <v>96405827.07236141</v>
      </c>
      <c r="I6" s="45">
        <f>'Aggregated Data'!I16*About!$A$46</f>
        <v>99041515.285589635</v>
      </c>
      <c r="J6" s="45">
        <f>'Aggregated Data'!J16*About!$A$46</f>
        <v>101677203.49881786</v>
      </c>
      <c r="K6" s="45">
        <f>'Aggregated Data'!K16*About!$A$46</f>
        <v>104312891.7120461</v>
      </c>
      <c r="L6" s="45">
        <f>'Aggregated Data'!L16*About!$A$46</f>
        <v>106948579.92527431</v>
      </c>
      <c r="M6" s="45">
        <f>'Aggregated Data'!M16*About!$A$46</f>
        <v>109584268.13850254</v>
      </c>
      <c r="N6" s="45">
        <f>'Aggregated Data'!N16*About!$A$46</f>
        <v>112316336.53478941</v>
      </c>
      <c r="O6" s="45">
        <f>'Aggregated Data'!O16*About!$A$46</f>
        <v>115048404.93107727</v>
      </c>
      <c r="P6" s="45">
        <f>'Aggregated Data'!P16*About!$A$46</f>
        <v>117780473.32736415</v>
      </c>
      <c r="Q6" s="45">
        <f>'Aggregated Data'!Q16*About!$A$46</f>
        <v>120512541.72365201</v>
      </c>
      <c r="R6" s="45">
        <f>'Aggregated Data'!R16*About!$A$46</f>
        <v>123244610.11993988</v>
      </c>
      <c r="S6" s="45">
        <f>'Aggregated Data'!S16*About!$A$46</f>
        <v>125940054.0466647</v>
      </c>
      <c r="T6" s="45">
        <f>'Aggregated Data'!T16*About!$A$46</f>
        <v>128635497.97338952</v>
      </c>
      <c r="U6" s="45">
        <f>'Aggregated Data'!U16*About!$A$46</f>
        <v>131330941.90011533</v>
      </c>
      <c r="V6" s="45">
        <f>'Aggregated Data'!V16*About!$A$46</f>
        <v>134026385.82684013</v>
      </c>
      <c r="W6" s="45">
        <f>'Aggregated Data'!W16*About!$A$46</f>
        <v>136721829.75356501</v>
      </c>
      <c r="X6" s="45">
        <f>'Aggregated Data'!X16*About!$A$46</f>
        <v>139424089.13609132</v>
      </c>
      <c r="Y6" s="45">
        <f>'Aggregated Data'!Y16*About!$A$46</f>
        <v>142126348.51861858</v>
      </c>
      <c r="Z6" s="45">
        <f>'Aggregated Data'!Z16*About!$A$46</f>
        <v>144828607.90114492</v>
      </c>
      <c r="AA6" s="45">
        <f>'Aggregated Data'!AA16*About!$A$46</f>
        <v>147530867.28367218</v>
      </c>
      <c r="AB6" s="45">
        <f>'Aggregated Data'!AB16*About!$A$46</f>
        <v>150233126.66619951</v>
      </c>
      <c r="AC6" s="45">
        <f>'Aggregated Data'!AC16*About!$A$46</f>
        <v>152830228.38471058</v>
      </c>
      <c r="AD6" s="45">
        <f>'Aggregated Data'!AD16*About!$A$46</f>
        <v>155427330.10322165</v>
      </c>
      <c r="AE6" s="45">
        <f>'Aggregated Data'!AE16*About!$A$46</f>
        <v>158024431.82173178</v>
      </c>
      <c r="AF6" s="45">
        <f>'Aggregated Data'!AF16*About!$A$46</f>
        <v>160621533.54024288</v>
      </c>
      <c r="AG6" s="45">
        <f>'Aggregated Data'!AG16*About!$A$46</f>
        <v>163218635.258753</v>
      </c>
      <c r="AH6" s="45">
        <f>'Aggregated Data'!AH16*About!$A$46</f>
        <v>165657983.27049145</v>
      </c>
      <c r="AI6" s="45">
        <f>'Aggregated Data'!AI16*About!$A$46</f>
        <v>168097331.28223085</v>
      </c>
      <c r="AJ6" s="45">
        <f>'Aggregated Data'!AJ16*About!$A$46</f>
        <v>170536679.2939693</v>
      </c>
      <c r="AK6" s="45">
        <f>'Aggregated Data'!AK16*About!$A$46</f>
        <v>172976027.30570772</v>
      </c>
      <c r="AL6" s="45">
        <f>'Aggregated Data'!AL16*About!$A$46</f>
        <v>175415375.31744713</v>
      </c>
    </row>
    <row r="7" spans="1:38">
      <c r="A7" t="s">
        <v>1034</v>
      </c>
      <c r="B7" s="90">
        <f>'Aggregated Data'!B17*About!$A$46</f>
        <v>0</v>
      </c>
      <c r="C7" s="90">
        <f>'Aggregated Data'!C17*About!$A$46</f>
        <v>0</v>
      </c>
      <c r="D7" s="90">
        <f>'Aggregated Data'!D17*About!$A$46</f>
        <v>0</v>
      </c>
      <c r="E7" s="90">
        <f>'Aggregated Data'!E17*About!$A$46</f>
        <v>0</v>
      </c>
      <c r="F7" s="90">
        <f>'Aggregated Data'!F17*About!$A$46</f>
        <v>0</v>
      </c>
      <c r="G7" s="90">
        <f>'Aggregated Data'!G17*About!$A$46</f>
        <v>0</v>
      </c>
      <c r="H7" s="90">
        <f>'Aggregated Data'!H17*About!$A$46</f>
        <v>0</v>
      </c>
      <c r="I7" s="90">
        <f>'Aggregated Data'!I17*About!$A$46</f>
        <v>0</v>
      </c>
      <c r="J7" s="90">
        <f>'Aggregated Data'!J17*About!$A$46</f>
        <v>0</v>
      </c>
      <c r="K7" s="90">
        <f>'Aggregated Data'!K17*About!$A$46</f>
        <v>0</v>
      </c>
      <c r="L7" s="90">
        <f>'Aggregated Data'!L17*About!$A$46</f>
        <v>0</v>
      </c>
      <c r="M7" s="90">
        <f>'Aggregated Data'!M17*About!$A$46</f>
        <v>0</v>
      </c>
      <c r="N7" s="90">
        <f>'Aggregated Data'!N17*About!$A$46</f>
        <v>0</v>
      </c>
      <c r="O7" s="90">
        <f>'Aggregated Data'!O17*About!$A$46</f>
        <v>0</v>
      </c>
      <c r="P7" s="90">
        <f>'Aggregated Data'!P17*About!$A$46</f>
        <v>0</v>
      </c>
      <c r="Q7" s="90">
        <f>'Aggregated Data'!Q17*About!$A$46</f>
        <v>0</v>
      </c>
      <c r="R7" s="90">
        <f>'Aggregated Data'!R17*About!$A$46</f>
        <v>0</v>
      </c>
      <c r="S7" s="90">
        <f>'Aggregated Data'!S17*About!$A$46</f>
        <v>0</v>
      </c>
      <c r="T7" s="90">
        <f>'Aggregated Data'!T17*About!$A$46</f>
        <v>0</v>
      </c>
      <c r="U7" s="90">
        <f>'Aggregated Data'!U17*About!$A$46</f>
        <v>0</v>
      </c>
      <c r="V7" s="90">
        <f>'Aggregated Data'!V17*About!$A$46</f>
        <v>0</v>
      </c>
      <c r="W7" s="90">
        <f>'Aggregated Data'!W17*About!$A$46</f>
        <v>0</v>
      </c>
      <c r="X7" s="90">
        <f>'Aggregated Data'!X17*About!$A$46</f>
        <v>0</v>
      </c>
      <c r="Y7" s="90">
        <f>'Aggregated Data'!Y17*About!$A$46</f>
        <v>0</v>
      </c>
      <c r="Z7" s="90">
        <f>'Aggregated Data'!Z17*About!$A$46</f>
        <v>0</v>
      </c>
      <c r="AA7" s="90">
        <f>'Aggregated Data'!AA17*About!$A$46</f>
        <v>0</v>
      </c>
      <c r="AB7" s="90">
        <f>'Aggregated Data'!AB17*About!$A$46</f>
        <v>0</v>
      </c>
      <c r="AC7" s="90">
        <f>'Aggregated Data'!AC17*About!$A$46</f>
        <v>0</v>
      </c>
      <c r="AD7" s="90">
        <f>'Aggregated Data'!AD17*About!$A$46</f>
        <v>0</v>
      </c>
      <c r="AE7" s="90">
        <f>'Aggregated Data'!AE17*About!$A$46</f>
        <v>0</v>
      </c>
      <c r="AF7" s="90">
        <f>'Aggregated Data'!AF17*About!$A$46</f>
        <v>0</v>
      </c>
      <c r="AG7" s="90">
        <f>'Aggregated Data'!AG17*About!$A$46</f>
        <v>0</v>
      </c>
      <c r="AH7" s="90">
        <f>'Aggregated Data'!AH17*About!$A$46</f>
        <v>0</v>
      </c>
      <c r="AI7" s="90">
        <f>'Aggregated Data'!AI17*About!$A$46</f>
        <v>0</v>
      </c>
      <c r="AJ7" s="90">
        <f>'Aggregated Data'!AJ17*About!$A$46</f>
        <v>0</v>
      </c>
      <c r="AK7" s="90">
        <f>'Aggregated Data'!AK17*About!$A$46</f>
        <v>0</v>
      </c>
      <c r="AL7" s="90">
        <f>'Aggregated Data'!AL17*About!$A$46</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heetViews>
  <sheetFormatPr defaultColWidth="9.08984375" defaultRowHeight="14.5"/>
  <cols>
    <col min="1" max="1" width="24.90625" style="46" customWidth="1"/>
    <col min="2" max="16384" width="9.08984375" style="46"/>
  </cols>
  <sheetData>
    <row r="1" spans="1:38">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c r="A2" s="46" t="s">
        <v>1029</v>
      </c>
      <c r="B2" s="45">
        <f>'Aggregated Data'!B21*About!$A$46</f>
        <v>3500472.8499777066</v>
      </c>
      <c r="C2" s="45">
        <f>'Aggregated Data'!C21*About!$A$46</f>
        <v>3590791.4496845496</v>
      </c>
      <c r="D2" s="45">
        <f>'Aggregated Data'!D21*About!$A$46</f>
        <v>3688604.7946494329</v>
      </c>
      <c r="E2" s="45">
        <f>'Aggregated Data'!E21*About!$A$46</f>
        <v>3786418.1396143571</v>
      </c>
      <c r="F2" s="45">
        <f>'Aggregated Data'!F21*About!$A$46</f>
        <v>3884231.4845792814</v>
      </c>
      <c r="G2" s="45">
        <f>'Aggregated Data'!G21*About!$A$46</f>
        <v>3982044.8295442048</v>
      </c>
      <c r="H2" s="45">
        <f>'Aggregated Data'!H21*About!$A$46</f>
        <v>4079858.174509129</v>
      </c>
      <c r="I2" s="45">
        <f>'Aggregated Data'!I21*About!$A$46</f>
        <v>4191399.503791282</v>
      </c>
      <c r="J2" s="45">
        <f>'Aggregated Data'!J21*About!$A$46</f>
        <v>4302940.8330734344</v>
      </c>
      <c r="K2" s="45">
        <f>'Aggregated Data'!K21*About!$A$46</f>
        <v>4414482.1623555869</v>
      </c>
      <c r="L2" s="45">
        <f>'Aggregated Data'!L21*About!$A$46</f>
        <v>4526023.4916377384</v>
      </c>
      <c r="M2" s="45">
        <f>'Aggregated Data'!M21*About!$A$46</f>
        <v>4637564.8209198918</v>
      </c>
      <c r="N2" s="45">
        <f>'Aggregated Data'!N21*About!$A$46</f>
        <v>4753184.9231315842</v>
      </c>
      <c r="O2" s="45">
        <f>'Aggregated Data'!O21*About!$A$46</f>
        <v>4868805.0253433175</v>
      </c>
      <c r="P2" s="45">
        <f>'Aggregated Data'!P21*About!$A$46</f>
        <v>4984425.127555009</v>
      </c>
      <c r="Q2" s="45">
        <f>'Aggregated Data'!Q21*About!$A$46</f>
        <v>5100045.2297667423</v>
      </c>
      <c r="R2" s="45">
        <f>'Aggregated Data'!R21*About!$A$46</f>
        <v>5215665.3319784757</v>
      </c>
      <c r="S2" s="45">
        <f>'Aggregated Data'!S21*About!$A$46</f>
        <v>5329735.5004769517</v>
      </c>
      <c r="T2" s="45">
        <f>'Aggregated Data'!T21*About!$A$46</f>
        <v>5443805.6689754296</v>
      </c>
      <c r="U2" s="45">
        <f>'Aggregated Data'!U21*About!$A$46</f>
        <v>5557875.8374739476</v>
      </c>
      <c r="V2" s="45">
        <f>'Aggregated Data'!V21*About!$A$46</f>
        <v>5671946.0059724255</v>
      </c>
      <c r="W2" s="45">
        <f>'Aggregated Data'!W21*About!$A$46</f>
        <v>5786016.1744709024</v>
      </c>
      <c r="X2" s="45">
        <f>'Aggregated Data'!X21*About!$A$46</f>
        <v>5900374.7704836586</v>
      </c>
      <c r="Y2" s="45">
        <f>'Aggregated Data'!Y21*About!$A$46</f>
        <v>6014733.3664964577</v>
      </c>
      <c r="Z2" s="45">
        <f>'Aggregated Data'!Z21*About!$A$46</f>
        <v>6129091.9625092149</v>
      </c>
      <c r="AA2" s="45">
        <f>'Aggregated Data'!AA21*About!$A$46</f>
        <v>6243450.5585220139</v>
      </c>
      <c r="AB2" s="45">
        <f>'Aggregated Data'!AB21*About!$A$46</f>
        <v>6357809.1545348121</v>
      </c>
      <c r="AC2" s="45">
        <f>'Aggregated Data'!AC21*About!$A$46</f>
        <v>6467717.5179405445</v>
      </c>
      <c r="AD2" s="45">
        <f>'Aggregated Data'!AD21*About!$A$46</f>
        <v>6577625.881346276</v>
      </c>
      <c r="AE2" s="45">
        <f>'Aggregated Data'!AE21*About!$A$46</f>
        <v>6687534.2447519666</v>
      </c>
      <c r="AF2" s="45">
        <f>'Aggregated Data'!AF21*About!$A$46</f>
        <v>6797442.6081576971</v>
      </c>
      <c r="AG2" s="45">
        <f>'Aggregated Data'!AG21*About!$A$46</f>
        <v>6907350.9715633877</v>
      </c>
      <c r="AH2" s="45">
        <f>'Aggregated Data'!AH21*About!$A$46</f>
        <v>7010583.2577061495</v>
      </c>
      <c r="AI2" s="45">
        <f>'Aggregated Data'!AI21*About!$A$46</f>
        <v>7113815.5438489523</v>
      </c>
      <c r="AJ2" s="45">
        <f>'Aggregated Data'!AJ21*About!$A$46</f>
        <v>7217047.8299917141</v>
      </c>
      <c r="AK2" s="45">
        <f>'Aggregated Data'!AK21*About!$A$46</f>
        <v>7320280.1161344741</v>
      </c>
      <c r="AL2" s="45">
        <f>'Aggregated Data'!AL21*About!$A$46</f>
        <v>7423512.4022772759</v>
      </c>
    </row>
    <row r="3" spans="1:38">
      <c r="A3" s="46" t="s">
        <v>1030</v>
      </c>
      <c r="B3" s="45">
        <f>'Aggregated Data'!B22*About!$A$46</f>
        <v>232989336.18039712</v>
      </c>
      <c r="C3" s="45">
        <f>'Aggregated Data'!C22*About!$A$46</f>
        <v>239000887.04575363</v>
      </c>
      <c r="D3" s="45">
        <f>'Aggregated Data'!D22*About!$A$46</f>
        <v>245511283.58063814</v>
      </c>
      <c r="E3" s="45">
        <f>'Aggregated Data'!E22*About!$A$46</f>
        <v>252021680.11552545</v>
      </c>
      <c r="F3" s="45">
        <f>'Aggregated Data'!F22*About!$A$46</f>
        <v>258532076.65041277</v>
      </c>
      <c r="G3" s="45">
        <f>'Aggregated Data'!G22*About!$A$46</f>
        <v>265042473.18530005</v>
      </c>
      <c r="H3" s="45">
        <f>'Aggregated Data'!H22*About!$A$46</f>
        <v>271552869.72018731</v>
      </c>
      <c r="I3" s="45">
        <f>'Aggregated Data'!I22*About!$A$46</f>
        <v>278976992.51156777</v>
      </c>
      <c r="J3" s="45">
        <f>'Aggregated Data'!J22*About!$A$46</f>
        <v>286401115.30294818</v>
      </c>
      <c r="K3" s="45">
        <f>'Aggregated Data'!K22*About!$A$46</f>
        <v>293825238.09432858</v>
      </c>
      <c r="L3" s="45">
        <f>'Aggregated Data'!L22*About!$A$46</f>
        <v>301249360.88570905</v>
      </c>
      <c r="M3" s="45">
        <f>'Aggregated Data'!M22*About!$A$46</f>
        <v>308673483.67708939</v>
      </c>
      <c r="N3" s="45">
        <f>'Aggregated Data'!N22*About!$A$46</f>
        <v>316369087.10494727</v>
      </c>
      <c r="O3" s="45">
        <f>'Aggregated Data'!O22*About!$A$46</f>
        <v>324064690.53280783</v>
      </c>
      <c r="P3" s="45">
        <f>'Aggregated Data'!P22*About!$A$46</f>
        <v>331760293.96066564</v>
      </c>
      <c r="Q3" s="45">
        <f>'Aggregated Data'!Q22*About!$A$46</f>
        <v>339455897.38852626</v>
      </c>
      <c r="R3" s="45">
        <f>'Aggregated Data'!R22*About!$A$46</f>
        <v>347151500.81638676</v>
      </c>
      <c r="S3" s="45">
        <f>'Aggregated Data'!S22*About!$A$46</f>
        <v>354743941.60238391</v>
      </c>
      <c r="T3" s="45">
        <f>'Aggregated Data'!T22*About!$A$46</f>
        <v>362336382.38838094</v>
      </c>
      <c r="U3" s="45">
        <f>'Aggregated Data'!U22*About!$A$46</f>
        <v>369928823.17438072</v>
      </c>
      <c r="V3" s="45">
        <f>'Aggregated Data'!V22*About!$A$46</f>
        <v>377521263.96037775</v>
      </c>
      <c r="W3" s="45">
        <f>'Aggregated Data'!W22*About!$A$46</f>
        <v>385113704.74637491</v>
      </c>
      <c r="X3" s="45">
        <f>'Aggregated Data'!X22*About!$A$46</f>
        <v>392725343.09166425</v>
      </c>
      <c r="Y3" s="45">
        <f>'Aggregated Data'!Y22*About!$A$46</f>
        <v>400336981.43695641</v>
      </c>
      <c r="Z3" s="45">
        <f>'Aggregated Data'!Z22*About!$A$46</f>
        <v>407948619.7822457</v>
      </c>
      <c r="AA3" s="45">
        <f>'Aggregated Data'!AA22*About!$A$46</f>
        <v>415560258.12753779</v>
      </c>
      <c r="AB3" s="45">
        <f>'Aggregated Data'!AB22*About!$A$46</f>
        <v>423171896.47282988</v>
      </c>
      <c r="AC3" s="45">
        <f>'Aggregated Data'!AC22*About!$A$46</f>
        <v>430487330.05224991</v>
      </c>
      <c r="AD3" s="45">
        <f>'Aggregated Data'!AD22*About!$A$46</f>
        <v>437802763.63167</v>
      </c>
      <c r="AE3" s="45">
        <f>'Aggregated Data'!AE22*About!$A$46</f>
        <v>445118197.21108735</v>
      </c>
      <c r="AF3" s="45">
        <f>'Aggregated Data'!AF22*About!$A$46</f>
        <v>452433630.7905075</v>
      </c>
      <c r="AG3" s="45">
        <f>'Aggregated Data'!AG22*About!$A$46</f>
        <v>459749064.36992484</v>
      </c>
      <c r="AH3" s="45">
        <f>'Aggregated Data'!AH22*About!$A$46</f>
        <v>466620142.3218478</v>
      </c>
      <c r="AI3" s="45">
        <f>'Aggregated Data'!AI22*About!$A$46</f>
        <v>473491220.27377343</v>
      </c>
      <c r="AJ3" s="45">
        <f>'Aggregated Data'!AJ22*About!$A$46</f>
        <v>480362298.22569644</v>
      </c>
      <c r="AK3" s="45">
        <f>'Aggregated Data'!AK22*About!$A$46</f>
        <v>487233376.1776194</v>
      </c>
      <c r="AL3" s="45">
        <f>'Aggregated Data'!AL22*About!$A$46</f>
        <v>494104454.12954515</v>
      </c>
    </row>
    <row r="4" spans="1:38">
      <c r="A4" s="46" t="s">
        <v>1031</v>
      </c>
      <c r="B4" s="90">
        <f>'Aggregated Data'!B23*About!$A$46</f>
        <v>0</v>
      </c>
      <c r="C4" s="90">
        <f>'Aggregated Data'!C23*About!$A$46</f>
        <v>0</v>
      </c>
      <c r="D4" s="90">
        <f>'Aggregated Data'!D23*About!$A$46</f>
        <v>0</v>
      </c>
      <c r="E4" s="90">
        <f>'Aggregated Data'!E23*About!$A$46</f>
        <v>0</v>
      </c>
      <c r="F4" s="90">
        <f>'Aggregated Data'!F23*About!$A$46</f>
        <v>0</v>
      </c>
      <c r="G4" s="90">
        <f>'Aggregated Data'!G23*About!$A$46</f>
        <v>0</v>
      </c>
      <c r="H4" s="90">
        <f>'Aggregated Data'!H23*About!$A$46</f>
        <v>0</v>
      </c>
      <c r="I4" s="90">
        <f>'Aggregated Data'!I23*About!$A$46</f>
        <v>0</v>
      </c>
      <c r="J4" s="90">
        <f>'Aggregated Data'!J23*About!$A$46</f>
        <v>0</v>
      </c>
      <c r="K4" s="90">
        <f>'Aggregated Data'!K23*About!$A$46</f>
        <v>0</v>
      </c>
      <c r="L4" s="90">
        <f>'Aggregated Data'!L23*About!$A$46</f>
        <v>0</v>
      </c>
      <c r="M4" s="90">
        <f>'Aggregated Data'!M23*About!$A$46</f>
        <v>0</v>
      </c>
      <c r="N4" s="90">
        <f>'Aggregated Data'!N23*About!$A$46</f>
        <v>0</v>
      </c>
      <c r="O4" s="90">
        <f>'Aggregated Data'!O23*About!$A$46</f>
        <v>0</v>
      </c>
      <c r="P4" s="90">
        <f>'Aggregated Data'!P23*About!$A$46</f>
        <v>0</v>
      </c>
      <c r="Q4" s="90">
        <f>'Aggregated Data'!Q23*About!$A$46</f>
        <v>0</v>
      </c>
      <c r="R4" s="90">
        <f>'Aggregated Data'!R23*About!$A$46</f>
        <v>0</v>
      </c>
      <c r="S4" s="90">
        <f>'Aggregated Data'!S23*About!$A$46</f>
        <v>0</v>
      </c>
      <c r="T4" s="90">
        <f>'Aggregated Data'!T23*About!$A$46</f>
        <v>0</v>
      </c>
      <c r="U4" s="90">
        <f>'Aggregated Data'!U23*About!$A$46</f>
        <v>0</v>
      </c>
      <c r="V4" s="90">
        <f>'Aggregated Data'!V23*About!$A$46</f>
        <v>0</v>
      </c>
      <c r="W4" s="90">
        <f>'Aggregated Data'!W23*About!$A$46</f>
        <v>0</v>
      </c>
      <c r="X4" s="90">
        <f>'Aggregated Data'!X23*About!$A$46</f>
        <v>0</v>
      </c>
      <c r="Y4" s="90">
        <f>'Aggregated Data'!Y23*About!$A$46</f>
        <v>0</v>
      </c>
      <c r="Z4" s="90">
        <f>'Aggregated Data'!Z23*About!$A$46</f>
        <v>0</v>
      </c>
      <c r="AA4" s="90">
        <f>'Aggregated Data'!AA23*About!$A$46</f>
        <v>0</v>
      </c>
      <c r="AB4" s="90">
        <f>'Aggregated Data'!AB23*About!$A$46</f>
        <v>0</v>
      </c>
      <c r="AC4" s="90">
        <f>'Aggregated Data'!AC23*About!$A$46</f>
        <v>0</v>
      </c>
      <c r="AD4" s="90">
        <f>'Aggregated Data'!AD23*About!$A$46</f>
        <v>0</v>
      </c>
      <c r="AE4" s="90">
        <f>'Aggregated Data'!AE23*About!$A$46</f>
        <v>0</v>
      </c>
      <c r="AF4" s="90">
        <f>'Aggregated Data'!AF23*About!$A$46</f>
        <v>0</v>
      </c>
      <c r="AG4" s="90">
        <f>'Aggregated Data'!AG23*About!$A$46</f>
        <v>0</v>
      </c>
      <c r="AH4" s="90">
        <f>'Aggregated Data'!AH23*About!$A$46</f>
        <v>0</v>
      </c>
      <c r="AI4" s="90">
        <f>'Aggregated Data'!AI23*About!$A$46</f>
        <v>0</v>
      </c>
      <c r="AJ4" s="90">
        <f>'Aggregated Data'!AJ23*About!$A$46</f>
        <v>0</v>
      </c>
      <c r="AK4" s="90">
        <f>'Aggregated Data'!AK23*About!$A$46</f>
        <v>0</v>
      </c>
      <c r="AL4" s="90">
        <f>'Aggregated Data'!AL23*About!$A$46</f>
        <v>0</v>
      </c>
    </row>
    <row r="5" spans="1:38">
      <c r="A5" s="46" t="s">
        <v>1032</v>
      </c>
      <c r="B5" s="45">
        <f>'Aggregated Data'!B24*About!$A$46</f>
        <v>25582176.06521586</v>
      </c>
      <c r="C5" s="45">
        <f>'Aggregated Data'!C24*About!$A$46</f>
        <v>26242242.981512304</v>
      </c>
      <c r="D5" s="45">
        <f>'Aggregated Data'!D24*About!$A$46</f>
        <v>26957083.038744938</v>
      </c>
      <c r="E5" s="45">
        <f>'Aggregated Data'!E24*About!$A$46</f>
        <v>27671923.095977861</v>
      </c>
      <c r="F5" s="45">
        <f>'Aggregated Data'!F24*About!$A$46</f>
        <v>28386763.1532108</v>
      </c>
      <c r="G5" s="45">
        <f>'Aggregated Data'!G24*About!$A$46</f>
        <v>29101603.210443731</v>
      </c>
      <c r="H5" s="45">
        <f>'Aggregated Data'!H24*About!$A$46</f>
        <v>29816443.267676663</v>
      </c>
      <c r="I5" s="45">
        <f>'Aggregated Data'!I24*About!$A$46</f>
        <v>30631610.259833861</v>
      </c>
      <c r="J5" s="45">
        <f>'Aggregated Data'!J24*About!$A$46</f>
        <v>31446777.251991052</v>
      </c>
      <c r="K5" s="45">
        <f>'Aggregated Data'!K24*About!$A$46</f>
        <v>32261944.244148251</v>
      </c>
      <c r="L5" s="45">
        <f>'Aggregated Data'!L24*About!$A$46</f>
        <v>33077111.236305445</v>
      </c>
      <c r="M5" s="45">
        <f>'Aggregated Data'!M24*About!$A$46</f>
        <v>33892278.228462636</v>
      </c>
      <c r="N5" s="45">
        <f>'Aggregated Data'!N24*About!$A$46</f>
        <v>34737253.732693896</v>
      </c>
      <c r="O5" s="45">
        <f>'Aggregated Data'!O24*About!$A$46</f>
        <v>35582229.236925453</v>
      </c>
      <c r="P5" s="45">
        <f>'Aggregated Data'!P24*About!$A$46</f>
        <v>36427204.741156712</v>
      </c>
      <c r="Q5" s="45">
        <f>'Aggregated Data'!Q24*About!$A$46</f>
        <v>37272180.245388277</v>
      </c>
      <c r="R5" s="45">
        <f>'Aggregated Data'!R24*About!$A$46</f>
        <v>38117155.749619834</v>
      </c>
      <c r="S5" s="45">
        <f>'Aggregated Data'!S24*About!$A$46</f>
        <v>38950804.019263022</v>
      </c>
      <c r="T5" s="45">
        <f>'Aggregated Data'!T24*About!$A$46</f>
        <v>39784452.288906217</v>
      </c>
      <c r="U5" s="45">
        <f>'Aggregated Data'!U24*About!$A$46</f>
        <v>40618100.558549702</v>
      </c>
      <c r="V5" s="45">
        <f>'Aggregated Data'!V24*About!$A$46</f>
        <v>41451748.82819289</v>
      </c>
      <c r="W5" s="45">
        <f>'Aggregated Data'!W24*About!$A$46</f>
        <v>42285397.097836077</v>
      </c>
      <c r="X5" s="45">
        <f>'Aggregated Data'!X24*About!$A$46</f>
        <v>43121153.255118631</v>
      </c>
      <c r="Y5" s="45">
        <f>'Aggregated Data'!Y24*About!$A$46</f>
        <v>43956909.412401475</v>
      </c>
      <c r="Z5" s="45">
        <f>'Aggregated Data'!Z24*About!$A$46</f>
        <v>44792665.569684029</v>
      </c>
      <c r="AA5" s="45">
        <f>'Aggregated Data'!AA24*About!$A$46</f>
        <v>45628421.726966873</v>
      </c>
      <c r="AB5" s="45">
        <f>'Aggregated Data'!AB24*About!$A$46</f>
        <v>46464177.884249724</v>
      </c>
      <c r="AC5" s="45">
        <f>'Aggregated Data'!AC24*About!$A$46</f>
        <v>47267410.825680204</v>
      </c>
      <c r="AD5" s="45">
        <f>'Aggregated Data'!AD24*About!$A$46</f>
        <v>48070643.767110698</v>
      </c>
      <c r="AE5" s="45">
        <f>'Aggregated Data'!AE24*About!$A$46</f>
        <v>48873876.708540879</v>
      </c>
      <c r="AF5" s="45">
        <f>'Aggregated Data'!AF24*About!$A$46</f>
        <v>49677109.649971358</v>
      </c>
      <c r="AG5" s="45">
        <f>'Aggregated Data'!AG24*About!$A$46</f>
        <v>50480342.591401547</v>
      </c>
      <c r="AH5" s="45">
        <f>'Aggregated Data'!AH24*About!$A$46</f>
        <v>51234785.386104465</v>
      </c>
      <c r="AI5" s="45">
        <f>'Aggregated Data'!AI24*About!$A$46</f>
        <v>51989228.18080768</v>
      </c>
      <c r="AJ5" s="45">
        <f>'Aggregated Data'!AJ24*About!$A$46</f>
        <v>52743670.97551059</v>
      </c>
      <c r="AK5" s="45">
        <f>'Aggregated Data'!AK24*About!$A$46</f>
        <v>53498113.770213507</v>
      </c>
      <c r="AL5" s="45">
        <f>'Aggregated Data'!AL24*About!$A$46</f>
        <v>54252556.564916722</v>
      </c>
    </row>
    <row r="6" spans="1:38">
      <c r="A6" s="46" t="s">
        <v>1033</v>
      </c>
      <c r="B6" s="45">
        <f>'Aggregated Data'!B25*About!$A$46</f>
        <v>30363187.234529737</v>
      </c>
      <c r="C6" s="45">
        <f>'Aggregated Data'!C25*About!$A$46</f>
        <v>31146612.980476279</v>
      </c>
      <c r="D6" s="45">
        <f>'Aggregated Data'!D25*About!$A$46</f>
        <v>31995048.330352888</v>
      </c>
      <c r="E6" s="45">
        <f>'Aggregated Data'!E25*About!$A$46</f>
        <v>32843483.680229846</v>
      </c>
      <c r="F6" s="45">
        <f>'Aggregated Data'!F25*About!$A$46</f>
        <v>33691919.030106813</v>
      </c>
      <c r="G6" s="45">
        <f>'Aggregated Data'!G25*About!$A$46</f>
        <v>34540354.379983775</v>
      </c>
      <c r="H6" s="45">
        <f>'Aggregated Data'!H25*About!$A$46</f>
        <v>35388789.729860738</v>
      </c>
      <c r="I6" s="45">
        <f>'Aggregated Data'!I25*About!$A$46</f>
        <v>36356301.951932088</v>
      </c>
      <c r="J6" s="45">
        <f>'Aggregated Data'!J25*About!$A$46</f>
        <v>37323814.174003422</v>
      </c>
      <c r="K6" s="45">
        <f>'Aggregated Data'!K25*About!$A$46</f>
        <v>38291326.396074772</v>
      </c>
      <c r="L6" s="45">
        <f>'Aggregated Data'!L25*About!$A$46</f>
        <v>39258838.618146107</v>
      </c>
      <c r="M6" s="45">
        <f>'Aggregated Data'!M25*About!$A$46</f>
        <v>40226350.840217449</v>
      </c>
      <c r="N6" s="45">
        <f>'Aggregated Data'!N25*About!$A$46</f>
        <v>41229242.438577205</v>
      </c>
      <c r="O6" s="45">
        <f>'Aggregated Data'!O25*About!$A$46</f>
        <v>42232134.036937311</v>
      </c>
      <c r="P6" s="45">
        <f>'Aggregated Data'!P25*About!$A$46</f>
        <v>43235025.635297053</v>
      </c>
      <c r="Q6" s="45">
        <f>'Aggregated Data'!Q25*About!$A$46</f>
        <v>44237917.233657166</v>
      </c>
      <c r="R6" s="45">
        <f>'Aggregated Data'!R25*About!$A$46</f>
        <v>45240808.83201728</v>
      </c>
      <c r="S6" s="45">
        <f>'Aggregated Data'!S25*About!$A$46</f>
        <v>46230256.267387532</v>
      </c>
      <c r="T6" s="45">
        <f>'Aggregated Data'!T25*About!$A$46</f>
        <v>47219703.702757761</v>
      </c>
      <c r="U6" s="45">
        <f>'Aggregated Data'!U25*About!$A$46</f>
        <v>48209151.138128363</v>
      </c>
      <c r="V6" s="45">
        <f>'Aggregated Data'!V25*About!$A$46</f>
        <v>49198598.573498607</v>
      </c>
      <c r="W6" s="45">
        <f>'Aggregated Data'!W25*About!$A$46</f>
        <v>50188046.008868858</v>
      </c>
      <c r="X6" s="45">
        <f>'Aggregated Data'!X25*About!$A$46</f>
        <v>51179995.271562159</v>
      </c>
      <c r="Y6" s="45">
        <f>'Aggregated Data'!Y25*About!$A$46</f>
        <v>52171944.534255818</v>
      </c>
      <c r="Z6" s="45">
        <f>'Aggregated Data'!Z25*About!$A$46</f>
        <v>53163893.796949118</v>
      </c>
      <c r="AA6" s="45">
        <f>'Aggregated Data'!AA25*About!$A$46</f>
        <v>54155843.059642777</v>
      </c>
      <c r="AB6" s="45">
        <f>'Aggregated Data'!AB25*About!$A$46</f>
        <v>55147792.322336443</v>
      </c>
      <c r="AC6" s="45">
        <f>'Aggregated Data'!AC25*About!$A$46</f>
        <v>56101140.158400998</v>
      </c>
      <c r="AD6" s="45">
        <f>'Aggregated Data'!AD25*About!$A$46</f>
        <v>57054487.994465545</v>
      </c>
      <c r="AE6" s="45">
        <f>'Aggregated Data'!AE25*About!$A$46</f>
        <v>58007835.830529742</v>
      </c>
      <c r="AF6" s="45">
        <f>'Aggregated Data'!AF25*About!$A$46</f>
        <v>58961183.666594289</v>
      </c>
      <c r="AG6" s="45">
        <f>'Aggregated Data'!AG25*About!$A$46</f>
        <v>59914531.502658494</v>
      </c>
      <c r="AH6" s="45">
        <f>'Aggregated Data'!AH25*About!$A$46</f>
        <v>60809970.881033093</v>
      </c>
      <c r="AI6" s="45">
        <f>'Aggregated Data'!AI25*About!$A$46</f>
        <v>61705410.259408064</v>
      </c>
      <c r="AJ6" s="45">
        <f>'Aggregated Data'!AJ25*About!$A$46</f>
        <v>62600849.637782671</v>
      </c>
      <c r="AK6" s="45">
        <f>'Aggregated Data'!AK25*About!$A$46</f>
        <v>63496289.016157284</v>
      </c>
      <c r="AL6" s="45">
        <f>'Aggregated Data'!AL25*About!$A$46</f>
        <v>64391728.394532248</v>
      </c>
    </row>
    <row r="7" spans="1:38">
      <c r="A7" s="46" t="s">
        <v>1034</v>
      </c>
      <c r="B7" s="90">
        <f>'Aggregated Data'!B26*About!$A$46</f>
        <v>0</v>
      </c>
      <c r="C7" s="90">
        <f>'Aggregated Data'!C26*About!$A$46</f>
        <v>0</v>
      </c>
      <c r="D7" s="90">
        <f>'Aggregated Data'!D26*About!$A$46</f>
        <v>0</v>
      </c>
      <c r="E7" s="90">
        <f>'Aggregated Data'!E26*About!$A$46</f>
        <v>0</v>
      </c>
      <c r="F7" s="90">
        <f>'Aggregated Data'!F26*About!$A$46</f>
        <v>0</v>
      </c>
      <c r="G7" s="90">
        <f>'Aggregated Data'!G26*About!$A$46</f>
        <v>0</v>
      </c>
      <c r="H7" s="90">
        <f>'Aggregated Data'!H26*About!$A$46</f>
        <v>0</v>
      </c>
      <c r="I7" s="90">
        <f>'Aggregated Data'!I26*About!$A$46</f>
        <v>0</v>
      </c>
      <c r="J7" s="90">
        <f>'Aggregated Data'!J26*About!$A$46</f>
        <v>0</v>
      </c>
      <c r="K7" s="90">
        <f>'Aggregated Data'!K26*About!$A$46</f>
        <v>0</v>
      </c>
      <c r="L7" s="90">
        <f>'Aggregated Data'!L26*About!$A$46</f>
        <v>0</v>
      </c>
      <c r="M7" s="90">
        <f>'Aggregated Data'!M26*About!$A$46</f>
        <v>0</v>
      </c>
      <c r="N7" s="90">
        <f>'Aggregated Data'!N26*About!$A$46</f>
        <v>0</v>
      </c>
      <c r="O7" s="90">
        <f>'Aggregated Data'!O26*About!$A$46</f>
        <v>0</v>
      </c>
      <c r="P7" s="90">
        <f>'Aggregated Data'!P26*About!$A$46</f>
        <v>0</v>
      </c>
      <c r="Q7" s="90">
        <f>'Aggregated Data'!Q26*About!$A$46</f>
        <v>0</v>
      </c>
      <c r="R7" s="90">
        <f>'Aggregated Data'!R26*About!$A$46</f>
        <v>0</v>
      </c>
      <c r="S7" s="90">
        <f>'Aggregated Data'!S26*About!$A$46</f>
        <v>0</v>
      </c>
      <c r="T7" s="90">
        <f>'Aggregated Data'!T26*About!$A$46</f>
        <v>0</v>
      </c>
      <c r="U7" s="90">
        <f>'Aggregated Data'!U26*About!$A$46</f>
        <v>0</v>
      </c>
      <c r="V7" s="90">
        <f>'Aggregated Data'!V26*About!$A$46</f>
        <v>0</v>
      </c>
      <c r="W7" s="90">
        <f>'Aggregated Data'!W26*About!$A$46</f>
        <v>0</v>
      </c>
      <c r="X7" s="90">
        <f>'Aggregated Data'!X26*About!$A$46</f>
        <v>0</v>
      </c>
      <c r="Y7" s="90">
        <f>'Aggregated Data'!Y26*About!$A$46</f>
        <v>0</v>
      </c>
      <c r="Z7" s="90">
        <f>'Aggregated Data'!Z26*About!$A$46</f>
        <v>0</v>
      </c>
      <c r="AA7" s="90">
        <f>'Aggregated Data'!AA26*About!$A$46</f>
        <v>0</v>
      </c>
      <c r="AB7" s="90">
        <f>'Aggregated Data'!AB26*About!$A$46</f>
        <v>0</v>
      </c>
      <c r="AC7" s="90">
        <f>'Aggregated Data'!AC26*About!$A$46</f>
        <v>0</v>
      </c>
      <c r="AD7" s="90">
        <f>'Aggregated Data'!AD26*About!$A$46</f>
        <v>0</v>
      </c>
      <c r="AE7" s="90">
        <f>'Aggregated Data'!AE26*About!$A$46</f>
        <v>0</v>
      </c>
      <c r="AF7" s="90">
        <f>'Aggregated Data'!AF26*About!$A$46</f>
        <v>0</v>
      </c>
      <c r="AG7" s="90">
        <f>'Aggregated Data'!AG26*About!$A$46</f>
        <v>0</v>
      </c>
      <c r="AH7" s="90">
        <f>'Aggregated Data'!AH26*About!$A$46</f>
        <v>0</v>
      </c>
      <c r="AI7" s="90">
        <f>'Aggregated Data'!AI26*About!$A$46</f>
        <v>0</v>
      </c>
      <c r="AJ7" s="90">
        <f>'Aggregated Data'!AJ26*About!$A$46</f>
        <v>0</v>
      </c>
      <c r="AK7" s="90">
        <f>'Aggregated Data'!AK26*About!$A$46</f>
        <v>0</v>
      </c>
      <c r="AL7" s="90">
        <f>'Aggregated Data'!AL26*About!$A$46</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B3" sqref="B3"/>
    </sheetView>
  </sheetViews>
  <sheetFormatPr defaultRowHeight="14.5"/>
  <cols>
    <col min="1" max="1" width="24.90625" customWidth="1"/>
  </cols>
  <sheetData>
    <row r="1" spans="1:38">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c r="A2" t="s">
        <v>1029</v>
      </c>
      <c r="B2" s="45">
        <f>'Aggregated Data'!B30*About!$A$46</f>
        <v>0</v>
      </c>
      <c r="C2" s="45">
        <f>'Aggregated Data'!C30*About!$A$46</f>
        <v>0</v>
      </c>
      <c r="D2" s="45">
        <f>'Aggregated Data'!D30*About!$A$46</f>
        <v>0</v>
      </c>
      <c r="E2" s="45">
        <f>'Aggregated Data'!E30*About!$A$46</f>
        <v>0</v>
      </c>
      <c r="F2" s="45">
        <f>'Aggregated Data'!F30*About!$A$46</f>
        <v>0</v>
      </c>
      <c r="G2" s="45">
        <f>'Aggregated Data'!G30*About!$A$46</f>
        <v>0</v>
      </c>
      <c r="H2" s="45">
        <f>'Aggregated Data'!H30*About!$A$46</f>
        <v>0</v>
      </c>
      <c r="I2" s="45">
        <f>'Aggregated Data'!I30*About!$A$46</f>
        <v>0</v>
      </c>
      <c r="J2" s="45">
        <f>'Aggregated Data'!J30*About!$A$46</f>
        <v>0</v>
      </c>
      <c r="K2" s="45">
        <f>'Aggregated Data'!K30*About!$A$46</f>
        <v>0</v>
      </c>
      <c r="L2" s="45">
        <f>'Aggregated Data'!L30*About!$A$46</f>
        <v>0</v>
      </c>
      <c r="M2" s="45">
        <f>'Aggregated Data'!M30*About!$A$46</f>
        <v>0</v>
      </c>
      <c r="N2" s="45">
        <f>'Aggregated Data'!N30*About!$A$46</f>
        <v>0</v>
      </c>
      <c r="O2" s="45">
        <f>'Aggregated Data'!O30*About!$A$46</f>
        <v>0</v>
      </c>
      <c r="P2" s="45">
        <f>'Aggregated Data'!P30*About!$A$46</f>
        <v>0</v>
      </c>
      <c r="Q2" s="45">
        <f>'Aggregated Data'!Q30*About!$A$46</f>
        <v>0</v>
      </c>
      <c r="R2" s="45">
        <f>'Aggregated Data'!R30*About!$A$46</f>
        <v>0</v>
      </c>
      <c r="S2" s="45">
        <f>'Aggregated Data'!S30*About!$A$46</f>
        <v>0</v>
      </c>
      <c r="T2" s="45">
        <f>'Aggregated Data'!T30*About!$A$46</f>
        <v>0</v>
      </c>
      <c r="U2" s="45">
        <f>'Aggregated Data'!U30*About!$A$46</f>
        <v>0</v>
      </c>
      <c r="V2" s="45">
        <f>'Aggregated Data'!V30*About!$A$46</f>
        <v>0</v>
      </c>
      <c r="W2" s="45">
        <f>'Aggregated Data'!W30*About!$A$46</f>
        <v>0</v>
      </c>
      <c r="X2" s="45">
        <f>'Aggregated Data'!X30*About!$A$46</f>
        <v>0</v>
      </c>
      <c r="Y2" s="45">
        <f>'Aggregated Data'!Y30*About!$A$46</f>
        <v>0</v>
      </c>
      <c r="Z2" s="45">
        <f>'Aggregated Data'!Z30*About!$A$46</f>
        <v>0</v>
      </c>
      <c r="AA2" s="45">
        <f>'Aggregated Data'!AA30*About!$A$46</f>
        <v>0</v>
      </c>
      <c r="AB2" s="45">
        <f>'Aggregated Data'!AB30*About!$A$46</f>
        <v>0</v>
      </c>
      <c r="AC2" s="45">
        <f>'Aggregated Data'!AC30*About!$A$46</f>
        <v>0</v>
      </c>
      <c r="AD2" s="45">
        <f>'Aggregated Data'!AD30*About!$A$46</f>
        <v>0</v>
      </c>
      <c r="AE2" s="45">
        <f>'Aggregated Data'!AE30*About!$A$46</f>
        <v>0</v>
      </c>
      <c r="AF2" s="45">
        <f>'Aggregated Data'!AF30*About!$A$46</f>
        <v>0</v>
      </c>
      <c r="AG2" s="45">
        <f>'Aggregated Data'!AG30*About!$A$46</f>
        <v>0</v>
      </c>
      <c r="AH2" s="45">
        <f>'Aggregated Data'!AH30*About!$A$46</f>
        <v>0</v>
      </c>
      <c r="AI2" s="45">
        <f>'Aggregated Data'!AI30*About!$A$46</f>
        <v>0</v>
      </c>
      <c r="AJ2" s="45">
        <f>'Aggregated Data'!AJ30*About!$A$46</f>
        <v>0</v>
      </c>
      <c r="AK2" s="45">
        <f>'Aggregated Data'!AK30*About!$A$46</f>
        <v>0</v>
      </c>
      <c r="AL2" s="45">
        <f>'Aggregated Data'!AL30*About!$A$46</f>
        <v>0</v>
      </c>
    </row>
    <row r="3" spans="1:38">
      <c r="A3" t="s">
        <v>1030</v>
      </c>
      <c r="B3" s="45">
        <f>'Aggregated Data'!B31*About!$A$46</f>
        <v>583417002.2198813</v>
      </c>
      <c r="C3" s="45">
        <f>'Aggregated Data'!C31*About!$A$46</f>
        <v>598151569.07059646</v>
      </c>
      <c r="D3" s="45">
        <f>'Aggregated Data'!D31*About!$A$46</f>
        <v>613831414.53199792</v>
      </c>
      <c r="E3" s="45">
        <f>'Aggregated Data'!E31*About!$A$46</f>
        <v>629511259.99339926</v>
      </c>
      <c r="F3" s="45">
        <f>'Aggregated Data'!F31*About!$A$46</f>
        <v>645191105.45480061</v>
      </c>
      <c r="G3" s="45">
        <f>'Aggregated Data'!G31*About!$A$46</f>
        <v>660870950.91620207</v>
      </c>
      <c r="H3" s="45">
        <f>'Aggregated Data'!H31*About!$A$46</f>
        <v>676550796.37760341</v>
      </c>
      <c r="I3" s="45">
        <f>'Aggregated Data'!I31*About!$A$46</f>
        <v>694143103.04466903</v>
      </c>
      <c r="J3" s="45">
        <f>'Aggregated Data'!J31*About!$A$46</f>
        <v>711735409.71173453</v>
      </c>
      <c r="K3" s="45">
        <f>'Aggregated Data'!K31*About!$A$46</f>
        <v>729327716.37879324</v>
      </c>
      <c r="L3" s="45">
        <f>'Aggregated Data'!L31*About!$A$46</f>
        <v>746920023.04585207</v>
      </c>
      <c r="M3" s="45">
        <f>'Aggregated Data'!M31*About!$A$46</f>
        <v>764512329.71291077</v>
      </c>
      <c r="N3" s="45">
        <f>'Aggregated Data'!N31*About!$A$46</f>
        <v>782599666.42479908</v>
      </c>
      <c r="O3" s="45">
        <f>'Aggregated Data'!O31*About!$A$46</f>
        <v>800687003.13669419</v>
      </c>
      <c r="P3" s="45">
        <f>'Aggregated Data'!P31*About!$A$46</f>
        <v>818774339.8485893</v>
      </c>
      <c r="Q3" s="45">
        <f>'Aggregated Data'!Q31*About!$A$46</f>
        <v>836861676.56048453</v>
      </c>
      <c r="R3" s="45">
        <f>'Aggregated Data'!R31*About!$A$46</f>
        <v>854949013.27237272</v>
      </c>
      <c r="S3" s="45">
        <f>'Aggregated Data'!S31*About!$A$46</f>
        <v>872749164.41253388</v>
      </c>
      <c r="T3" s="45">
        <f>'Aggregated Data'!T31*About!$A$46</f>
        <v>890549315.55269504</v>
      </c>
      <c r="U3" s="45">
        <f>'Aggregated Data'!U31*About!$A$46</f>
        <v>908349466.69285619</v>
      </c>
      <c r="V3" s="45">
        <f>'Aggregated Data'!V31*About!$A$46</f>
        <v>926149617.83301735</v>
      </c>
      <c r="W3" s="45">
        <f>'Aggregated Data'!W31*About!$A$46</f>
        <v>943949768.97317863</v>
      </c>
      <c r="X3" s="45">
        <f>'Aggregated Data'!X31*About!$A$46</f>
        <v>961717307.51451516</v>
      </c>
      <c r="Y3" s="45">
        <f>'Aggregated Data'!Y31*About!$A$46</f>
        <v>979484846.05585182</v>
      </c>
      <c r="Z3" s="45">
        <f>'Aggregated Data'!Z31*About!$A$46</f>
        <v>997252384.59718835</v>
      </c>
      <c r="AA3" s="45">
        <f>'Aggregated Data'!AA31*About!$A$46</f>
        <v>1015019923.138525</v>
      </c>
      <c r="AB3" s="45">
        <f>'Aggregated Data'!AB31*About!$A$46</f>
        <v>1032787461.6798617</v>
      </c>
      <c r="AC3" s="45">
        <f>'Aggregated Data'!AC31*About!$A$46</f>
        <v>1049797122.3649588</v>
      </c>
      <c r="AD3" s="45">
        <f>'Aggregated Data'!AD31*About!$A$46</f>
        <v>1066806783.0500423</v>
      </c>
      <c r="AE3" s="45">
        <f>'Aggregated Data'!AE31*About!$A$46</f>
        <v>1083816443.7351327</v>
      </c>
      <c r="AF3" s="45">
        <f>'Aggregated Data'!AF31*About!$A$46</f>
        <v>1100826104.4202158</v>
      </c>
      <c r="AG3" s="45">
        <f>'Aggregated Data'!AG31*About!$A$46</f>
        <v>1117835765.1053061</v>
      </c>
      <c r="AH3" s="45">
        <f>'Aggregated Data'!AH31*About!$A$46</f>
        <v>1133744872.2688761</v>
      </c>
      <c r="AI3" s="45">
        <f>'Aggregated Data'!AI31*About!$A$46</f>
        <v>1149653979.4324594</v>
      </c>
      <c r="AJ3" s="45">
        <f>'Aggregated Data'!AJ31*About!$A$46</f>
        <v>1165563086.5960426</v>
      </c>
      <c r="AK3" s="45">
        <f>'Aggregated Data'!AK31*About!$A$46</f>
        <v>1181472193.7596264</v>
      </c>
      <c r="AL3" s="45">
        <f>'Aggregated Data'!AL31*About!$A$46</f>
        <v>1197381300.9232099</v>
      </c>
    </row>
    <row r="4" spans="1:38">
      <c r="A4" t="s">
        <v>1031</v>
      </c>
      <c r="B4" s="45">
        <f>'Aggregated Data'!B32*About!$A$46</f>
        <v>0</v>
      </c>
      <c r="C4" s="45">
        <f>'Aggregated Data'!C32*About!$A$46</f>
        <v>0</v>
      </c>
      <c r="D4" s="45">
        <f>'Aggregated Data'!D32*About!$A$46</f>
        <v>0</v>
      </c>
      <c r="E4" s="45">
        <f>'Aggregated Data'!E32*About!$A$46</f>
        <v>0</v>
      </c>
      <c r="F4" s="45">
        <f>'Aggregated Data'!F32*About!$A$46</f>
        <v>0</v>
      </c>
      <c r="G4" s="45">
        <f>'Aggregated Data'!G32*About!$A$46</f>
        <v>0</v>
      </c>
      <c r="H4" s="45">
        <f>'Aggregated Data'!H32*About!$A$46</f>
        <v>0</v>
      </c>
      <c r="I4" s="45">
        <f>'Aggregated Data'!I32*About!$A$46</f>
        <v>0</v>
      </c>
      <c r="J4" s="45">
        <f>'Aggregated Data'!J32*About!$A$46</f>
        <v>0</v>
      </c>
      <c r="K4" s="45">
        <f>'Aggregated Data'!K32*About!$A$46</f>
        <v>0</v>
      </c>
      <c r="L4" s="45">
        <f>'Aggregated Data'!L32*About!$A$46</f>
        <v>0</v>
      </c>
      <c r="M4" s="45">
        <f>'Aggregated Data'!M32*About!$A$46</f>
        <v>0</v>
      </c>
      <c r="N4" s="45">
        <f>'Aggregated Data'!N32*About!$A$46</f>
        <v>0</v>
      </c>
      <c r="O4" s="45">
        <f>'Aggregated Data'!O32*About!$A$46</f>
        <v>0</v>
      </c>
      <c r="P4" s="45">
        <f>'Aggregated Data'!P32*About!$A$46</f>
        <v>0</v>
      </c>
      <c r="Q4" s="45">
        <f>'Aggregated Data'!Q32*About!$A$46</f>
        <v>0</v>
      </c>
      <c r="R4" s="45">
        <f>'Aggregated Data'!R32*About!$A$46</f>
        <v>0</v>
      </c>
      <c r="S4" s="45">
        <f>'Aggregated Data'!S32*About!$A$46</f>
        <v>0</v>
      </c>
      <c r="T4" s="45">
        <f>'Aggregated Data'!T32*About!$A$46</f>
        <v>0</v>
      </c>
      <c r="U4" s="45">
        <f>'Aggregated Data'!U32*About!$A$46</f>
        <v>0</v>
      </c>
      <c r="V4" s="45">
        <f>'Aggregated Data'!V32*About!$A$46</f>
        <v>0</v>
      </c>
      <c r="W4" s="45">
        <f>'Aggregated Data'!W32*About!$A$46</f>
        <v>0</v>
      </c>
      <c r="X4" s="45">
        <f>'Aggregated Data'!X32*About!$A$46</f>
        <v>0</v>
      </c>
      <c r="Y4" s="45">
        <f>'Aggregated Data'!Y32*About!$A$46</f>
        <v>0</v>
      </c>
      <c r="Z4" s="45">
        <f>'Aggregated Data'!Z32*About!$A$46</f>
        <v>0</v>
      </c>
      <c r="AA4" s="45">
        <f>'Aggregated Data'!AA32*About!$A$46</f>
        <v>0</v>
      </c>
      <c r="AB4" s="45">
        <f>'Aggregated Data'!AB32*About!$A$46</f>
        <v>0</v>
      </c>
      <c r="AC4" s="45">
        <f>'Aggregated Data'!AC32*About!$A$46</f>
        <v>0</v>
      </c>
      <c r="AD4" s="45">
        <f>'Aggregated Data'!AD32*About!$A$46</f>
        <v>0</v>
      </c>
      <c r="AE4" s="45">
        <f>'Aggregated Data'!AE32*About!$A$46</f>
        <v>0</v>
      </c>
      <c r="AF4" s="45">
        <f>'Aggregated Data'!AF32*About!$A$46</f>
        <v>0</v>
      </c>
      <c r="AG4" s="45">
        <f>'Aggregated Data'!AG32*About!$A$46</f>
        <v>0</v>
      </c>
      <c r="AH4" s="45">
        <f>'Aggregated Data'!AH32*About!$A$46</f>
        <v>0</v>
      </c>
      <c r="AI4" s="45">
        <f>'Aggregated Data'!AI32*About!$A$46</f>
        <v>0</v>
      </c>
      <c r="AJ4" s="45">
        <f>'Aggregated Data'!AJ32*About!$A$46</f>
        <v>0</v>
      </c>
      <c r="AK4" s="45">
        <f>'Aggregated Data'!AK32*About!$A$46</f>
        <v>0</v>
      </c>
      <c r="AL4" s="45">
        <f>'Aggregated Data'!AL32*About!$A$46</f>
        <v>0</v>
      </c>
    </row>
    <row r="5" spans="1:38">
      <c r="A5" t="s">
        <v>1032</v>
      </c>
      <c r="B5" s="45">
        <f>'Aggregated Data'!B33*About!$A$46</f>
        <v>13335159.682656141</v>
      </c>
      <c r="C5" s="45">
        <f>'Aggregated Data'!C33*About!$A$46</f>
        <v>13671947.608036151</v>
      </c>
      <c r="D5" s="45">
        <f>'Aggregated Data'!D33*About!$A$46</f>
        <v>14030341.76218587</v>
      </c>
      <c r="E5" s="45">
        <f>'Aggregated Data'!E33*About!$A$46</f>
        <v>14388735.916335586</v>
      </c>
      <c r="F5" s="45">
        <f>'Aggregated Data'!F33*About!$A$46</f>
        <v>14747130.070485305</v>
      </c>
      <c r="G5" s="45">
        <f>'Aggregated Data'!G33*About!$A$46</f>
        <v>15105524.224635024</v>
      </c>
      <c r="H5" s="45">
        <f>'Aggregated Data'!H33*About!$A$46</f>
        <v>15463918.378784742</v>
      </c>
      <c r="I5" s="45">
        <f>'Aggregated Data'!I33*About!$A$46</f>
        <v>15866025.649740076</v>
      </c>
      <c r="J5" s="45">
        <f>'Aggregated Data'!J33*About!$A$46</f>
        <v>16268132.920695405</v>
      </c>
      <c r="K5" s="45">
        <f>'Aggregated Data'!K33*About!$A$46</f>
        <v>16670240.191650579</v>
      </c>
      <c r="L5" s="45">
        <f>'Aggregated Data'!L33*About!$A$46</f>
        <v>17072347.462605752</v>
      </c>
      <c r="M5" s="45">
        <f>'Aggregated Data'!M33*About!$A$46</f>
        <v>17474454.733560923</v>
      </c>
      <c r="N5" s="45">
        <f>'Aggregated Data'!N33*About!$A$46</f>
        <v>17887876.903928343</v>
      </c>
      <c r="O5" s="45">
        <f>'Aggregated Data'!O33*About!$A$46</f>
        <v>18301299.074295927</v>
      </c>
      <c r="P5" s="45">
        <f>'Aggregated Data'!P33*About!$A$46</f>
        <v>18714721.244663503</v>
      </c>
      <c r="Q5" s="45">
        <f>'Aggregated Data'!Q33*About!$A$46</f>
        <v>19128143.415031083</v>
      </c>
      <c r="R5" s="45">
        <f>'Aggregated Data'!R33*About!$A$46</f>
        <v>19541565.585398503</v>
      </c>
      <c r="S5" s="45">
        <f>'Aggregated Data'!S33*About!$A$46</f>
        <v>19948423.556500278</v>
      </c>
      <c r="T5" s="45">
        <f>'Aggregated Data'!T33*About!$A$46</f>
        <v>20355281.527602058</v>
      </c>
      <c r="U5" s="45">
        <f>'Aggregated Data'!U33*About!$A$46</f>
        <v>20762139.498703837</v>
      </c>
      <c r="V5" s="45">
        <f>'Aggregated Data'!V33*About!$A$46</f>
        <v>21168997.469805613</v>
      </c>
      <c r="W5" s="45">
        <f>'Aggregated Data'!W33*About!$A$46</f>
        <v>21575855.440907396</v>
      </c>
      <c r="X5" s="45">
        <f>'Aggregated Data'!X33*About!$A$46</f>
        <v>21981967.985990841</v>
      </c>
      <c r="Y5" s="45">
        <f>'Aggregated Data'!Y33*About!$A$46</f>
        <v>22388080.531074289</v>
      </c>
      <c r="Z5" s="45">
        <f>'Aggregated Data'!Z33*About!$A$46</f>
        <v>22794193.076157734</v>
      </c>
      <c r="AA5" s="45">
        <f>'Aggregated Data'!AA33*About!$A$46</f>
        <v>23200305.621241178</v>
      </c>
      <c r="AB5" s="45">
        <f>'Aggregated Data'!AB33*About!$A$46</f>
        <v>23606418.166324627</v>
      </c>
      <c r="AC5" s="45">
        <f>'Aggregated Data'!AC33*About!$A$46</f>
        <v>23995207.90080357</v>
      </c>
      <c r="AD5" s="45">
        <f>'Aggregated Data'!AD33*About!$A$46</f>
        <v>24383997.635282196</v>
      </c>
      <c r="AE5" s="45">
        <f>'Aggregated Data'!AE33*About!$A$46</f>
        <v>24772787.369760983</v>
      </c>
      <c r="AF5" s="45">
        <f>'Aggregated Data'!AF33*About!$A$46</f>
        <v>25161577.104239609</v>
      </c>
      <c r="AG5" s="45">
        <f>'Aggregated Data'!AG33*About!$A$46</f>
        <v>25550366.838718396</v>
      </c>
      <c r="AH5" s="45">
        <f>'Aggregated Data'!AH33*About!$A$46</f>
        <v>25914001.226519</v>
      </c>
      <c r="AI5" s="45">
        <f>'Aggregated Data'!AI33*About!$A$46</f>
        <v>26277635.614319921</v>
      </c>
      <c r="AJ5" s="45">
        <f>'Aggregated Data'!AJ33*About!$A$46</f>
        <v>26641270.002120841</v>
      </c>
      <c r="AK5" s="45">
        <f>'Aggregated Data'!AK33*About!$A$46</f>
        <v>27004904.389921758</v>
      </c>
      <c r="AL5" s="45">
        <f>'Aggregated Data'!AL33*About!$A$46</f>
        <v>27368538.777722683</v>
      </c>
    </row>
    <row r="6" spans="1:38">
      <c r="A6" t="s">
        <v>1033</v>
      </c>
      <c r="B6" s="45">
        <f>'Aggregated Data'!B34*About!$A$46</f>
        <v>0</v>
      </c>
      <c r="C6" s="45">
        <f>'Aggregated Data'!C34*About!$A$46</f>
        <v>0</v>
      </c>
      <c r="D6" s="45">
        <f>'Aggregated Data'!D34*About!$A$46</f>
        <v>0</v>
      </c>
      <c r="E6" s="45">
        <f>'Aggregated Data'!E34*About!$A$46</f>
        <v>0</v>
      </c>
      <c r="F6" s="45">
        <f>'Aggregated Data'!F34*About!$A$46</f>
        <v>0</v>
      </c>
      <c r="G6" s="45">
        <f>'Aggregated Data'!G34*About!$A$46</f>
        <v>0</v>
      </c>
      <c r="H6" s="45">
        <f>'Aggregated Data'!H34*About!$A$46</f>
        <v>0</v>
      </c>
      <c r="I6" s="45">
        <f>'Aggregated Data'!I34*About!$A$46</f>
        <v>0</v>
      </c>
      <c r="J6" s="45">
        <f>'Aggregated Data'!J34*About!$A$46</f>
        <v>0</v>
      </c>
      <c r="K6" s="45">
        <f>'Aggregated Data'!K34*About!$A$46</f>
        <v>0</v>
      </c>
      <c r="L6" s="45">
        <f>'Aggregated Data'!L34*About!$A$46</f>
        <v>0</v>
      </c>
      <c r="M6" s="45">
        <f>'Aggregated Data'!M34*About!$A$46</f>
        <v>0</v>
      </c>
      <c r="N6" s="45">
        <f>'Aggregated Data'!N34*About!$A$46</f>
        <v>0</v>
      </c>
      <c r="O6" s="45">
        <f>'Aggregated Data'!O34*About!$A$46</f>
        <v>0</v>
      </c>
      <c r="P6" s="45">
        <f>'Aggregated Data'!P34*About!$A$46</f>
        <v>0</v>
      </c>
      <c r="Q6" s="45">
        <f>'Aggregated Data'!Q34*About!$A$46</f>
        <v>0</v>
      </c>
      <c r="R6" s="45">
        <f>'Aggregated Data'!R34*About!$A$46</f>
        <v>0</v>
      </c>
      <c r="S6" s="45">
        <f>'Aggregated Data'!S34*About!$A$46</f>
        <v>0</v>
      </c>
      <c r="T6" s="45">
        <f>'Aggregated Data'!T34*About!$A$46</f>
        <v>0</v>
      </c>
      <c r="U6" s="45">
        <f>'Aggregated Data'!U34*About!$A$46</f>
        <v>0</v>
      </c>
      <c r="V6" s="45">
        <f>'Aggregated Data'!V34*About!$A$46</f>
        <v>0</v>
      </c>
      <c r="W6" s="45">
        <f>'Aggregated Data'!W34*About!$A$46</f>
        <v>0</v>
      </c>
      <c r="X6" s="45">
        <f>'Aggregated Data'!X34*About!$A$46</f>
        <v>0</v>
      </c>
      <c r="Y6" s="45">
        <f>'Aggregated Data'!Y34*About!$A$46</f>
        <v>0</v>
      </c>
      <c r="Z6" s="45">
        <f>'Aggregated Data'!Z34*About!$A$46</f>
        <v>0</v>
      </c>
      <c r="AA6" s="45">
        <f>'Aggregated Data'!AA34*About!$A$46</f>
        <v>0</v>
      </c>
      <c r="AB6" s="45">
        <f>'Aggregated Data'!AB34*About!$A$46</f>
        <v>0</v>
      </c>
      <c r="AC6" s="45">
        <f>'Aggregated Data'!AC34*About!$A$46</f>
        <v>0</v>
      </c>
      <c r="AD6" s="45">
        <f>'Aggregated Data'!AD34*About!$A$46</f>
        <v>0</v>
      </c>
      <c r="AE6" s="45">
        <f>'Aggregated Data'!AE34*About!$A$46</f>
        <v>0</v>
      </c>
      <c r="AF6" s="45">
        <f>'Aggregated Data'!AF34*About!$A$46</f>
        <v>0</v>
      </c>
      <c r="AG6" s="45">
        <f>'Aggregated Data'!AG34*About!$A$46</f>
        <v>0</v>
      </c>
      <c r="AH6" s="45">
        <f>'Aggregated Data'!AH34*About!$A$46</f>
        <v>0</v>
      </c>
      <c r="AI6" s="45">
        <f>'Aggregated Data'!AI34*About!$A$46</f>
        <v>0</v>
      </c>
      <c r="AJ6" s="45">
        <f>'Aggregated Data'!AJ34*About!$A$46</f>
        <v>0</v>
      </c>
      <c r="AK6" s="45">
        <f>'Aggregated Data'!AK34*About!$A$46</f>
        <v>0</v>
      </c>
      <c r="AL6" s="45">
        <f>'Aggregated Data'!AL34*About!$A$46</f>
        <v>0</v>
      </c>
    </row>
    <row r="7" spans="1:38">
      <c r="A7" t="s">
        <v>1034</v>
      </c>
      <c r="B7" s="45">
        <f>'Aggregated Data'!B35*About!$A$46</f>
        <v>298122846.54722047</v>
      </c>
      <c r="C7" s="45">
        <f>'Aggregated Data'!C35*About!$A$46</f>
        <v>305652128.33959436</v>
      </c>
      <c r="D7" s="45">
        <f>'Aggregated Data'!D35*About!$A$46</f>
        <v>313664442.24986291</v>
      </c>
      <c r="E7" s="45">
        <f>'Aggregated Data'!E35*About!$A$46</f>
        <v>321676756.16013139</v>
      </c>
      <c r="F7" s="45">
        <f>'Aggregated Data'!F35*About!$A$46</f>
        <v>329689070.07039988</v>
      </c>
      <c r="G7" s="45">
        <f>'Aggregated Data'!G35*About!$A$46</f>
        <v>337701383.98066831</v>
      </c>
      <c r="H7" s="45">
        <f>'Aggregated Data'!H35*About!$A$46</f>
        <v>345713697.89093679</v>
      </c>
      <c r="I7" s="45">
        <f>'Aggregated Data'!I35*About!$A$46</f>
        <v>354703268.85126448</v>
      </c>
      <c r="J7" s="45">
        <f>'Aggregated Data'!J35*About!$A$46</f>
        <v>363692839.8115921</v>
      </c>
      <c r="K7" s="45">
        <f>'Aggregated Data'!K35*About!$A$46</f>
        <v>372682410.77191621</v>
      </c>
      <c r="L7" s="45">
        <f>'Aggregated Data'!L35*About!$A$46</f>
        <v>381671981.73224032</v>
      </c>
      <c r="M7" s="45">
        <f>'Aggregated Data'!M35*About!$A$46</f>
        <v>390661552.69256443</v>
      </c>
      <c r="N7" s="45">
        <f>'Aggregated Data'!N35*About!$A$46</f>
        <v>399904081.25530577</v>
      </c>
      <c r="O7" s="45">
        <f>'Aggregated Data'!O35*About!$A$46</f>
        <v>409146609.81805056</v>
      </c>
      <c r="P7" s="45">
        <f>'Aggregated Data'!P35*About!$A$46</f>
        <v>418389138.38079536</v>
      </c>
      <c r="Q7" s="45">
        <f>'Aggregated Data'!Q35*About!$A$46</f>
        <v>427631666.94354022</v>
      </c>
      <c r="R7" s="45">
        <f>'Aggregated Data'!R35*About!$A$46</f>
        <v>436874195.50628155</v>
      </c>
      <c r="S7" s="45">
        <f>'Aggregated Data'!S35*About!$A$46</f>
        <v>445969973.83753353</v>
      </c>
      <c r="T7" s="45">
        <f>'Aggregated Data'!T35*About!$A$46</f>
        <v>455065752.16878551</v>
      </c>
      <c r="U7" s="45">
        <f>'Aggregated Data'!U35*About!$A$46</f>
        <v>464161530.50003755</v>
      </c>
      <c r="V7" s="45">
        <f>'Aggregated Data'!V35*About!$A$46</f>
        <v>473257308.83128959</v>
      </c>
      <c r="W7" s="45">
        <f>'Aggregated Data'!W35*About!$A$46</f>
        <v>482353087.16254157</v>
      </c>
      <c r="X7" s="45">
        <f>'Aggregated Data'!X35*About!$A$46</f>
        <v>491432200.63699669</v>
      </c>
      <c r="Y7" s="45">
        <f>'Aggregated Data'!Y35*About!$A$46</f>
        <v>500511314.11145186</v>
      </c>
      <c r="Z7" s="45">
        <f>'Aggregated Data'!Z35*About!$A$46</f>
        <v>509590427.58590692</v>
      </c>
      <c r="AA7" s="45">
        <f>'Aggregated Data'!AA35*About!$A$46</f>
        <v>518669541.06036198</v>
      </c>
      <c r="AB7" s="45">
        <f>'Aggregated Data'!AB35*About!$A$46</f>
        <v>527748654.5348171</v>
      </c>
      <c r="AC7" s="45">
        <f>'Aggregated Data'!AC35*About!$A$46</f>
        <v>536440496.63566208</v>
      </c>
      <c r="AD7" s="45">
        <f>'Aggregated Data'!AD35*About!$A$46</f>
        <v>545132338.73649991</v>
      </c>
      <c r="AE7" s="45">
        <f>'Aggregated Data'!AE35*About!$A$46</f>
        <v>553824180.83734131</v>
      </c>
      <c r="AF7" s="45">
        <f>'Aggregated Data'!AF35*About!$A$46</f>
        <v>562516022.93817925</v>
      </c>
      <c r="AG7" s="45">
        <f>'Aggregated Data'!AG35*About!$A$46</f>
        <v>571207865.03902066</v>
      </c>
      <c r="AH7" s="45">
        <f>'Aggregated Data'!AH35*About!$A$46</f>
        <v>579337330.40527105</v>
      </c>
      <c r="AI7" s="45">
        <f>'Aggregated Data'!AI35*About!$A$46</f>
        <v>587466795.77152848</v>
      </c>
      <c r="AJ7" s="45">
        <f>'Aggregated Data'!AJ35*About!$A$46</f>
        <v>595596261.13778603</v>
      </c>
      <c r="AK7" s="45">
        <f>'Aggregated Data'!AK35*About!$A$46</f>
        <v>603725726.50404358</v>
      </c>
      <c r="AL7" s="45">
        <f>'Aggregated Data'!AL35*About!$A$46</f>
        <v>611855191.87030101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USA Commercial Spend</vt:lpstr>
      <vt:lpstr>USA Residential Spend</vt:lpstr>
      <vt:lpstr>RECS HC2.1</vt:lpstr>
      <vt:lpstr>Res Ene. Cons. by End Use</vt:lpstr>
      <vt:lpstr>Comm Ene. Cons. by End Use</vt:lpstr>
      <vt:lpstr>USA Calculations</vt:lpstr>
      <vt:lpstr>Riyadh Building Data</vt:lpstr>
      <vt:lpstr>Riyadh Population Data</vt:lpstr>
      <vt:lpstr>Scaled Building Data</vt:lpstr>
      <vt:lpstr>Energy Intensity</vt:lpstr>
      <vt:lpstr>KSA Scaling Factors</vt:lpstr>
      <vt:lpstr>BCEU - Calculations Tab</vt:lpstr>
      <vt:lpstr>KSA Calculations</vt:lpstr>
      <vt:lpstr>Aggregated Data</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Robbie Orvis</cp:lastModifiedBy>
  <dcterms:created xsi:type="dcterms:W3CDTF">2015-06-22T19:19:55Z</dcterms:created>
  <dcterms:modified xsi:type="dcterms:W3CDTF">2019-03-29T15:29:41Z</dcterms:modified>
</cp:coreProperties>
</file>