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bldgs\BDEQ\"/>
    </mc:Choice>
  </mc:AlternateContent>
  <bookViews>
    <workbookView xWindow="480" yWindow="45" windowWidth="19425" windowHeight="11025" tabRatio="670"/>
  </bookViews>
  <sheets>
    <sheet name="About" sheetId="1" r:id="rId1"/>
    <sheet name="Homes by Region" sheetId="15" r:id="rId2"/>
    <sheet name="Urban Rural Split" sheetId="14" r:id="rId3"/>
    <sheet name="KSA Rooftop Solar" sheetId="13" r:id="rId4"/>
    <sheet name="BDEQ-BEOfDS-urban-residential" sheetId="4" r:id="rId5"/>
    <sheet name="BDEQ-BEOfDS-rural-residential" sheetId="9" r:id="rId6"/>
    <sheet name="BDEQ-BEOfDS-commercial" sheetId="5" r:id="rId7"/>
    <sheet name="BDEQ-BDESC-urban-residential" sheetId="6" r:id="rId8"/>
    <sheet name="BDEQ-BDESC-rural-residential" sheetId="10" r:id="rId9"/>
    <sheet name="BDEQ-BDESC-commercial" sheetId="7" r:id="rId10"/>
  </sheets>
  <calcPr calcId="162913"/>
</workbook>
</file>

<file path=xl/calcChain.xml><?xml version="1.0" encoding="utf-8"?>
<calcChain xmlns="http://schemas.openxmlformats.org/spreadsheetml/2006/main">
  <c r="B19" i="14" l="1"/>
  <c r="B18" i="14"/>
  <c r="C14" i="14"/>
  <c r="C13" i="14"/>
  <c r="C12" i="14"/>
  <c r="C11" i="14"/>
  <c r="C10" i="14"/>
  <c r="C9" i="14"/>
  <c r="C8" i="14"/>
  <c r="C7" i="14"/>
  <c r="C6" i="14"/>
  <c r="C5" i="14"/>
  <c r="C4" i="14"/>
  <c r="C3" i="14"/>
  <c r="C2" i="14"/>
  <c r="H33" i="15"/>
  <c r="G33" i="15"/>
  <c r="F33" i="15"/>
  <c r="E33" i="15"/>
  <c r="D33" i="15"/>
  <c r="C33" i="15"/>
  <c r="B20" i="14" l="1"/>
  <c r="B3" i="13" s="1"/>
  <c r="C19" i="14" l="1"/>
  <c r="C18" i="14"/>
  <c r="B6" i="13"/>
  <c r="B7" i="13" s="1"/>
  <c r="B9" i="13" l="1"/>
  <c r="B10" i="13"/>
  <c r="C7" i="10" l="1"/>
  <c r="B17" i="13"/>
  <c r="C7" i="9" s="1"/>
  <c r="C7" i="6"/>
  <c r="B16" i="13"/>
  <c r="C7" i="4" s="1"/>
  <c r="AI7" i="9" l="1"/>
  <c r="T7" i="9"/>
  <c r="U7" i="9"/>
  <c r="R7" i="9"/>
  <c r="S7" i="9"/>
  <c r="AB7" i="9"/>
  <c r="Z7" i="9"/>
  <c r="AF7" i="9"/>
  <c r="AG7" i="9"/>
  <c r="AD7" i="9"/>
  <c r="E7" i="9"/>
  <c r="AH7" i="9"/>
  <c r="G7" i="9"/>
  <c r="J7" i="9"/>
  <c r="N7" i="9"/>
  <c r="X7" i="9"/>
  <c r="Y7" i="9"/>
  <c r="V7" i="9"/>
  <c r="W7" i="9"/>
  <c r="AC7" i="9"/>
  <c r="AA7" i="9"/>
  <c r="AE7" i="9"/>
  <c r="B7" i="9"/>
  <c r="F7" i="9"/>
  <c r="L7" i="9"/>
  <c r="K7" i="9"/>
  <c r="Q7" i="9"/>
  <c r="O7" i="9"/>
  <c r="I7" i="9"/>
  <c r="M7" i="9"/>
  <c r="P7" i="9"/>
  <c r="D7" i="9"/>
  <c r="H7" i="9"/>
  <c r="AI7" i="4"/>
  <c r="T7" i="4"/>
  <c r="U7" i="4"/>
  <c r="R7" i="4"/>
  <c r="S7" i="4"/>
  <c r="AC7" i="4"/>
  <c r="AA7" i="4"/>
  <c r="AF7" i="4"/>
  <c r="AD7" i="4"/>
  <c r="AH7" i="4"/>
  <c r="H7" i="4"/>
  <c r="G7" i="4"/>
  <c r="L7" i="4"/>
  <c r="K7" i="4"/>
  <c r="P7" i="4"/>
  <c r="O7" i="4"/>
  <c r="X7" i="4"/>
  <c r="Y7" i="4"/>
  <c r="V7" i="4"/>
  <c r="W7" i="4"/>
  <c r="AB7" i="4"/>
  <c r="Z7" i="4"/>
  <c r="AE7" i="4"/>
  <c r="D7" i="4"/>
  <c r="B7" i="4"/>
  <c r="I7" i="4"/>
  <c r="J7" i="4"/>
  <c r="N7" i="4"/>
  <c r="AG7" i="4"/>
  <c r="E7" i="4"/>
  <c r="F7" i="4"/>
  <c r="M7" i="4"/>
  <c r="Q7" i="4"/>
  <c r="J7" i="6"/>
  <c r="R7" i="6"/>
  <c r="Z7" i="6"/>
  <c r="AH7" i="6"/>
  <c r="M7" i="6"/>
  <c r="AC7" i="6"/>
  <c r="K7" i="6"/>
  <c r="S7" i="6"/>
  <c r="AA7" i="6"/>
  <c r="AI7" i="6"/>
  <c r="E7" i="6"/>
  <c r="U7" i="6"/>
  <c r="F7" i="6"/>
  <c r="N7" i="6"/>
  <c r="V7" i="6"/>
  <c r="AD7" i="6"/>
  <c r="G7" i="6"/>
  <c r="O7" i="6"/>
  <c r="W7" i="6"/>
  <c r="AE7" i="6"/>
  <c r="H7" i="6"/>
  <c r="P7" i="6"/>
  <c r="X7" i="6"/>
  <c r="AF7" i="6"/>
  <c r="B7" i="6"/>
  <c r="L7" i="6"/>
  <c r="T7" i="6"/>
  <c r="AB7" i="6"/>
  <c r="D7" i="6"/>
  <c r="I7" i="6"/>
  <c r="Q7" i="6"/>
  <c r="Y7" i="6"/>
  <c r="AG7" i="6"/>
  <c r="B7" i="10"/>
  <c r="L7" i="10"/>
  <c r="T7" i="10"/>
  <c r="AB7" i="10"/>
  <c r="G7" i="10"/>
  <c r="W7" i="10"/>
  <c r="AE7" i="10"/>
  <c r="E7" i="10"/>
  <c r="M7" i="10"/>
  <c r="U7" i="10"/>
  <c r="AC7" i="10"/>
  <c r="O7" i="10"/>
  <c r="H7" i="10"/>
  <c r="P7" i="10"/>
  <c r="X7" i="10"/>
  <c r="AF7" i="10"/>
  <c r="I7" i="10"/>
  <c r="Q7" i="10"/>
  <c r="Y7" i="10"/>
  <c r="AG7" i="10"/>
  <c r="J7" i="10"/>
  <c r="R7" i="10"/>
  <c r="Z7" i="10"/>
  <c r="AH7" i="10"/>
  <c r="F7" i="10"/>
  <c r="N7" i="10"/>
  <c r="V7" i="10"/>
  <c r="AD7" i="10"/>
  <c r="K7" i="10"/>
  <c r="S7" i="10"/>
  <c r="AA7" i="10"/>
  <c r="AI7" i="10"/>
  <c r="D7" i="10"/>
</calcChain>
</file>

<file path=xl/sharedStrings.xml><?xml version="1.0" encoding="utf-8"?>
<sst xmlns="http://schemas.openxmlformats.org/spreadsheetml/2006/main" count="260" uniqueCount="103">
  <si>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</si>
  <si>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</si>
  <si>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</si>
  <si>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</si>
  <si>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</si>
  <si>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</si>
  <si>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</si>
  <si>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</si>
  <si>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</si>
  <si>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</si>
  <si>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variable "BCEU BAU Components Energy Use" includes only "purchased electricity"</t>
  </si>
  <si>
    <t>(i.e. that which buildings get from the grid, not generate on-site), so the quantities</t>
  </si>
  <si>
    <t>BDEQ BAU Electricity Output from Distributed Sources</t>
  </si>
  <si>
    <t>BDEQ BAU Distributed Electricity Source Capacity</t>
  </si>
  <si>
    <t>Stone</t>
  </si>
  <si>
    <t>Sources:</t>
  </si>
  <si>
    <t>of generation in this variable are additional.</t>
  </si>
  <si>
    <t>lignite</t>
  </si>
  <si>
    <t>hard coal</t>
  </si>
  <si>
    <t>onshore wind</t>
  </si>
  <si>
    <t>offshore wind</t>
  </si>
  <si>
    <t>KSA General Authority for Statistics</t>
  </si>
  <si>
    <t>Household Energy Survey</t>
  </si>
  <si>
    <t>https://www.stats.gov.sa/en/897</t>
  </si>
  <si>
    <t>Page 46</t>
  </si>
  <si>
    <t>Share of households with rooptop solar</t>
  </si>
  <si>
    <t>percent</t>
  </si>
  <si>
    <t>Total number of households</t>
  </si>
  <si>
    <t>households</t>
  </si>
  <si>
    <t>Avg. home solar system capacity</t>
  </si>
  <si>
    <t>kW</t>
  </si>
  <si>
    <t>Total installed capacity</t>
  </si>
  <si>
    <t>MW</t>
  </si>
  <si>
    <t>Rooftop Solar Data (2018)</t>
  </si>
  <si>
    <t>Percentage of Households with Rooftop Solar</t>
  </si>
  <si>
    <t>Riyadh</t>
  </si>
  <si>
    <t>Makkah</t>
  </si>
  <si>
    <t>Madinah</t>
  </si>
  <si>
    <t>Al-Qassim</t>
  </si>
  <si>
    <t>Eastern Region</t>
  </si>
  <si>
    <t>Asir</t>
  </si>
  <si>
    <t>Tabuk</t>
  </si>
  <si>
    <t>Hail</t>
  </si>
  <si>
    <t>Northern Borders</t>
  </si>
  <si>
    <t>Jazan</t>
  </si>
  <si>
    <t>Najran</t>
  </si>
  <si>
    <t>Al-Bahah</t>
  </si>
  <si>
    <t>Al-Jouf</t>
  </si>
  <si>
    <t>Region</t>
  </si>
  <si>
    <t>Urban/Rural</t>
  </si>
  <si>
    <t>U</t>
  </si>
  <si>
    <t>R</t>
  </si>
  <si>
    <t xml:space="preserve"> Administrative Region</t>
  </si>
  <si>
    <t>Construction Material</t>
  </si>
  <si>
    <t>Total</t>
  </si>
  <si>
    <t>Apartment</t>
  </si>
  <si>
    <t>A Floor in  an Old House</t>
  </si>
  <si>
    <t>Old House</t>
  </si>
  <si>
    <t>A Floor in a Villa</t>
  </si>
  <si>
    <t>Villa</t>
  </si>
  <si>
    <t>Al-Baha</t>
  </si>
  <si>
    <t>Concrete</t>
  </si>
  <si>
    <t>Block / Brick</t>
  </si>
  <si>
    <t>Medina</t>
  </si>
  <si>
    <t>Grand Total - # of dwellings</t>
  </si>
  <si>
    <t>Housing Bulletin, Semi Annual 2018</t>
  </si>
  <si>
    <t xml:space="preserve">https://www.stats.gov.sa/en/911-0 </t>
  </si>
  <si>
    <t>Dwellings</t>
  </si>
  <si>
    <t>Urban homes</t>
  </si>
  <si>
    <t>Rural homes</t>
  </si>
  <si>
    <t>Count</t>
  </si>
  <si>
    <t>Percent</t>
  </si>
  <si>
    <t>Number of Homes by Region</t>
  </si>
  <si>
    <t>Chosen to be between India value (1 kW) and U.S. value (6 kW)</t>
  </si>
  <si>
    <t>urban residential capacity</t>
  </si>
  <si>
    <t>rural residential capacity</t>
  </si>
  <si>
    <t>Distributed solar capacity factor</t>
  </si>
  <si>
    <t>Days per year</t>
  </si>
  <si>
    <t>days</t>
  </si>
  <si>
    <t>Unit</t>
  </si>
  <si>
    <t>Value</t>
  </si>
  <si>
    <t>See bldgs/DSCF for source info</t>
  </si>
  <si>
    <t>urban residential generation</t>
  </si>
  <si>
    <t>rural residential generation</t>
  </si>
  <si>
    <t>MWh</t>
  </si>
  <si>
    <t>Hours per day</t>
  </si>
  <si>
    <t>hours / day</t>
  </si>
  <si>
    <t>Distributed Solar Capacity Factor</t>
  </si>
  <si>
    <t>See bldgs/DSCF</t>
  </si>
  <si>
    <t>Annual growth rate</t>
  </si>
  <si>
    <t>This is an assumption, as no targets or projections are available.  A value of 4% results in about a 4x growth from 2018-2050.</t>
  </si>
  <si>
    <t>For KSA, we only include rooftop solar.  Some dwellings do include</t>
  </si>
  <si>
    <t>diesel generators - 37,393 homes, or roughly 1% of homes, according to</t>
  </si>
  <si>
    <t>But we don't have good data on their capacity nor their generation,</t>
  </si>
  <si>
    <t>so we omit them.</t>
  </si>
  <si>
    <t>Average System Size</t>
  </si>
  <si>
    <t>India (reference point)</t>
  </si>
  <si>
    <t>U.S. (reference point)</t>
  </si>
  <si>
    <t>http://www.eai.in/ref/ae/sol/rooftop/cost</t>
  </si>
  <si>
    <t>https://news.energysage.com/average-solar-panel-size-weight/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</si>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</sst>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0.0"/>
    <numFmt numFmtId="166" formatCode="0.000E+00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0" applyNumberFormat="0" applyProtection="0">
      <alignment horizontal="left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2" fillId="0" borderId="4" applyNumberFormat="0" applyProtection="0">
      <alignment wrapText="1"/>
    </xf>
    <xf numFmtId="0" fontId="2" fillId="0" borderId="0"/>
    <xf numFmtId="9" fontId="5" fillId="0" borderId="0" applyFont="0" applyFill="0" applyBorder="0" applyAlignment="0" applyProtection="0"/>
    <xf numFmtId="0" fontId="6" fillId="0" borderId="5" applyNumberFormat="0" applyProtection="0">
      <alignment horizontal="left" wrapText="1"/>
    </xf>
    <xf numFmtId="43" fontId="5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Font="1"/>
    <xf numFmtId="0" fontId="1" fillId="2" borderId="0" xfId="0" applyFont="1" applyFill="1"/>
    <xf numFmtId="164" fontId="0" fillId="0" borderId="0" xfId="8" applyNumberFormat="1" applyFont="1"/>
    <xf numFmtId="166" fontId="0" fillId="0" borderId="0" xfId="0" applyNumberFormat="1"/>
    <xf numFmtId="0" fontId="7" fillId="0" borderId="0" xfId="11"/>
    <xf numFmtId="10" fontId="0" fillId="0" borderId="0" xfId="0" applyNumberFormat="1"/>
    <xf numFmtId="0" fontId="0" fillId="0" borderId="0" xfId="0" applyNumberFormat="1" applyFont="1" applyFill="1" applyBorder="1" applyAlignment="1" applyProtection="1"/>
    <xf numFmtId="0" fontId="8" fillId="0" borderId="0" xfId="0" applyNumberFormat="1" applyFont="1" applyFill="1" applyBorder="1" applyAlignment="1" applyProtection="1"/>
    <xf numFmtId="167" fontId="8" fillId="0" borderId="0" xfId="1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>
      <alignment horizontal="left" vertical="center"/>
    </xf>
    <xf numFmtId="0" fontId="0" fillId="2" borderId="0" xfId="0" applyNumberFormat="1" applyFont="1" applyFill="1" applyBorder="1" applyAlignment="1" applyProtection="1"/>
    <xf numFmtId="0" fontId="1" fillId="0" borderId="0" xfId="0" applyFont="1" applyAlignment="1">
      <alignment horizontal="right"/>
    </xf>
    <xf numFmtId="9" fontId="0" fillId="0" borderId="0" xfId="8" applyNumberFormat="1" applyFont="1"/>
    <xf numFmtId="165" fontId="0" fillId="0" borderId="0" xfId="0" applyNumberFormat="1"/>
    <xf numFmtId="165" fontId="0" fillId="3" borderId="0" xfId="0" applyNumberFormat="1" applyFill="1"/>
    <xf numFmtId="0" fontId="0" fillId="2" borderId="0" xfId="0" applyFill="1"/>
    <xf numFmtId="0" fontId="9" fillId="0" borderId="0" xfId="0" applyFont="1"/>
    <xf numFmtId="1" fontId="0" fillId="3" borderId="0" xfId="0" applyNumberFormat="1" applyFill="1"/>
    <xf numFmtId="9" fontId="0" fillId="4" borderId="0" xfId="0" applyNumberFormat="1" applyFill="1"/>
    <xf numFmtId="166" fontId="0" fillId="4" borderId="0" xfId="0" applyNumberFormat="1" applyFill="1"/>
    <xf numFmtId="0" fontId="1" fillId="5" borderId="0" xfId="0" applyFont="1" applyFill="1"/>
    <xf numFmtId="0" fontId="0" fillId="5" borderId="0" xfId="0" applyFill="1"/>
    <xf numFmtId="0" fontId="0" fillId="0" borderId="0" xfId="0" applyNumberFormat="1"/>
    <xf numFmtId="0" fontId="0" fillId="4" borderId="0" xfId="0" applyFont="1" applyFill="1"/>
  </cellXfs>
  <cellStyles count="12">
    <cellStyle name="Body: normal cell" xfId="5"/>
    <cellStyle name="Comma" xfId="10" builtinId="3"/>
    <cellStyle name="Font: Calibri, 9pt regular" xfId="1"/>
    <cellStyle name="Footnotes: top row" xfId="6"/>
    <cellStyle name="Header: bottom row" xfId="2"/>
    <cellStyle name="Header: top rows" xfId="9"/>
    <cellStyle name="Hyperlink" xfId="11" builtinId="8"/>
    <cellStyle name="Normal" xfId="0" builtinId="0"/>
    <cellStyle name="Normal 2" xfId="7"/>
    <cellStyle name="Parent row" xfId="4"/>
    <cellStyle name="Percent" xfId="8" builtinId="5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ws.energysage.com/average-solar-panel-size-weight/" TargetMode="External"/><Relationship Id="rId2" Type="http://schemas.openxmlformats.org/officeDocument/2006/relationships/hyperlink" Target="http://www.eai.in/ref/ae/sol/rooftop/cost" TargetMode="External"/><Relationship Id="rId1" Type="http://schemas.openxmlformats.org/officeDocument/2006/relationships/hyperlink" Target="https://www.stats.gov.sa/en/911-0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/>
  </sheetViews>
  <sheetFormatPr defaultRowHeight="15" x14ac:dyDescent="0.25"/>
  <cols>
    <col min="2" max="2" width="51" customWidth="1"/>
  </cols>
  <sheetData>
    <row r="1" spans="1:2" x14ac:dyDescent="0.25">
      <c r="A1" s="1" t="s">
        <v>12</v>
      </c>
    </row>
    <row r="2" spans="1:2" x14ac:dyDescent="0.25">
      <c r="A2" s="1" t="s">
        <v>13</v>
      </c>
    </row>
    <row r="4" spans="1:2" x14ac:dyDescent="0.25">
      <c r="A4" s="1" t="s">
        <v>15</v>
      </c>
      <c r="B4" s="5" t="s">
        <v>34</v>
      </c>
    </row>
    <row r="5" spans="1:2" x14ac:dyDescent="0.25">
      <c r="B5" t="s">
        <v>21</v>
      </c>
    </row>
    <row r="6" spans="1:2" x14ac:dyDescent="0.25">
      <c r="B6" s="2">
        <v>2018</v>
      </c>
    </row>
    <row r="7" spans="1:2" x14ac:dyDescent="0.25">
      <c r="B7" t="s">
        <v>22</v>
      </c>
    </row>
    <row r="8" spans="1:2" x14ac:dyDescent="0.25">
      <c r="B8" t="s">
        <v>23</v>
      </c>
    </row>
    <row r="9" spans="1:2" x14ac:dyDescent="0.25">
      <c r="B9" t="s">
        <v>24</v>
      </c>
    </row>
    <row r="11" spans="1:2" x14ac:dyDescent="0.25">
      <c r="B11" s="5" t="s">
        <v>72</v>
      </c>
    </row>
    <row r="12" spans="1:2" x14ac:dyDescent="0.25">
      <c r="B12" t="s">
        <v>21</v>
      </c>
    </row>
    <row r="13" spans="1:2" x14ac:dyDescent="0.25">
      <c r="B13" s="2">
        <v>2018</v>
      </c>
    </row>
    <row r="14" spans="1:2" x14ac:dyDescent="0.25">
      <c r="B14" t="s">
        <v>65</v>
      </c>
    </row>
    <row r="15" spans="1:2" x14ac:dyDescent="0.25">
      <c r="B15" s="8" t="s">
        <v>66</v>
      </c>
    </row>
    <row r="17" spans="1:2" x14ac:dyDescent="0.25">
      <c r="B17" s="5" t="s">
        <v>87</v>
      </c>
    </row>
    <row r="18" spans="1:2" x14ac:dyDescent="0.25">
      <c r="B18" s="21" t="s">
        <v>88</v>
      </c>
    </row>
    <row r="19" spans="1:2" x14ac:dyDescent="0.25">
      <c r="B19" s="4"/>
    </row>
    <row r="20" spans="1:2" x14ac:dyDescent="0.25">
      <c r="B20" s="5" t="s">
        <v>95</v>
      </c>
    </row>
    <row r="21" spans="1:2" x14ac:dyDescent="0.25">
      <c r="B21" s="4" t="s">
        <v>96</v>
      </c>
    </row>
    <row r="22" spans="1:2" x14ac:dyDescent="0.25">
      <c r="B22" s="8" t="s">
        <v>98</v>
      </c>
    </row>
    <row r="23" spans="1:2" x14ac:dyDescent="0.25">
      <c r="B23" s="4" t="s">
        <v>97</v>
      </c>
    </row>
    <row r="24" spans="1:2" x14ac:dyDescent="0.25">
      <c r="B24" s="8" t="s">
        <v>99</v>
      </c>
    </row>
    <row r="26" spans="1:2" x14ac:dyDescent="0.25">
      <c r="A26" s="1" t="s">
        <v>9</v>
      </c>
    </row>
    <row r="27" spans="1:2" x14ac:dyDescent="0.25">
      <c r="A27" s="4" t="s">
        <v>10</v>
      </c>
    </row>
    <row r="28" spans="1:2" x14ac:dyDescent="0.25">
      <c r="A28" s="4" t="s">
        <v>11</v>
      </c>
    </row>
    <row r="29" spans="1:2" x14ac:dyDescent="0.25">
      <c r="A29" s="4" t="s">
        <v>16</v>
      </c>
    </row>
    <row r="30" spans="1:2" x14ac:dyDescent="0.25">
      <c r="A30" s="4"/>
    </row>
    <row r="31" spans="1:2" x14ac:dyDescent="0.25">
      <c r="A31" s="28" t="s">
        <v>91</v>
      </c>
    </row>
    <row r="32" spans="1:2" x14ac:dyDescent="0.25">
      <c r="A32" s="4" t="s">
        <v>92</v>
      </c>
    </row>
    <row r="33" spans="1:1" x14ac:dyDescent="0.25">
      <c r="A33" s="6" t="s">
        <v>23</v>
      </c>
    </row>
    <row r="34" spans="1:1" x14ac:dyDescent="0.25">
      <c r="A34" s="6" t="s">
        <v>93</v>
      </c>
    </row>
    <row r="35" spans="1:1" x14ac:dyDescent="0.25">
      <c r="A35" s="4" t="s">
        <v>94</v>
      </c>
    </row>
  </sheetData>
  <hyperlinks>
    <hyperlink ref="B15" r:id="rId1"/>
    <hyperlink ref="B22" r:id="rId2"/>
    <hyperlink ref="B24" r:id="rId3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42578125" customWidth="1"/>
    <col min="2" max="35" width="9.5703125" bestFit="1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</row>
    <row r="3" spans="1:35" x14ac:dyDescent="0.25">
      <c r="A3" t="s">
        <v>0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</row>
    <row r="4" spans="1:35" x14ac:dyDescent="0.25">
      <c r="A4" t="s">
        <v>1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</row>
    <row r="5" spans="1:35" x14ac:dyDescent="0.25">
      <c r="A5" t="s">
        <v>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</row>
    <row r="6" spans="1:35" x14ac:dyDescent="0.25">
      <c r="A6" t="s">
        <v>19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</row>
    <row r="7" spans="1:35" x14ac:dyDescent="0.25">
      <c r="A7" t="s">
        <v>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</row>
    <row r="8" spans="1:35" x14ac:dyDescent="0.25">
      <c r="A8" t="s">
        <v>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</row>
    <row r="9" spans="1:35" x14ac:dyDescent="0.25">
      <c r="A9" t="s">
        <v>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</row>
    <row r="10" spans="1:35" x14ac:dyDescent="0.25">
      <c r="A10" t="s">
        <v>6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</row>
    <row r="11" spans="1:35" x14ac:dyDescent="0.25">
      <c r="A11" t="s">
        <v>7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</row>
    <row r="12" spans="1:35" x14ac:dyDescent="0.25">
      <c r="A12" t="s">
        <v>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</row>
    <row r="13" spans="1:35" x14ac:dyDescent="0.25">
      <c r="A13" t="s">
        <v>17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</row>
    <row r="14" spans="1:35" x14ac:dyDescent="0.25">
      <c r="A14" t="s">
        <v>20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</row>
    <row r="15" spans="1:35" x14ac:dyDescent="0.2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A36" sqref="A36"/>
    </sheetView>
  </sheetViews>
  <sheetFormatPr defaultColWidth="8.7109375" defaultRowHeight="15" x14ac:dyDescent="0.25"/>
  <cols>
    <col min="1" max="1" width="26.42578125" style="4" customWidth="1"/>
    <col min="2" max="2" width="21.42578125" style="4" customWidth="1"/>
    <col min="3" max="3" width="13" style="4" customWidth="1"/>
    <col min="4" max="4" width="12" style="4" customWidth="1"/>
    <col min="5" max="5" width="21.85546875" style="4" customWidth="1"/>
    <col min="6" max="6" width="12.5703125" style="4" customWidth="1"/>
    <col min="7" max="7" width="16.7109375" style="4" customWidth="1"/>
    <col min="8" max="8" width="10.85546875" style="4" bestFit="1" customWidth="1"/>
    <col min="9" max="16384" width="8.7109375" style="4"/>
  </cols>
  <sheetData>
    <row r="1" spans="1:8" x14ac:dyDescent="0.25">
      <c r="A1" s="11" t="s">
        <v>52</v>
      </c>
      <c r="B1" s="11" t="s">
        <v>53</v>
      </c>
      <c r="C1" s="13" t="s">
        <v>54</v>
      </c>
      <c r="D1" s="13" t="s">
        <v>55</v>
      </c>
      <c r="E1" s="13" t="s">
        <v>56</v>
      </c>
      <c r="F1" s="13" t="s">
        <v>57</v>
      </c>
      <c r="G1" s="13" t="s">
        <v>58</v>
      </c>
      <c r="H1" s="13" t="s">
        <v>59</v>
      </c>
    </row>
    <row r="2" spans="1:8" x14ac:dyDescent="0.25">
      <c r="A2" s="10" t="s">
        <v>60</v>
      </c>
      <c r="B2" s="10" t="s">
        <v>61</v>
      </c>
      <c r="C2" s="10">
        <v>64062</v>
      </c>
      <c r="D2" s="10">
        <v>26529</v>
      </c>
      <c r="E2" s="10">
        <v>0</v>
      </c>
      <c r="F2" s="10">
        <v>4927</v>
      </c>
      <c r="G2" s="10">
        <v>22633</v>
      </c>
      <c r="H2" s="10">
        <v>9973</v>
      </c>
    </row>
    <row r="3" spans="1:8" x14ac:dyDescent="0.25">
      <c r="A3" s="10" t="s">
        <v>60</v>
      </c>
      <c r="B3" s="10" t="s">
        <v>62</v>
      </c>
      <c r="C3" s="10">
        <v>3630</v>
      </c>
      <c r="D3" s="10">
        <v>0</v>
      </c>
      <c r="E3" s="10">
        <v>0</v>
      </c>
      <c r="F3" s="10">
        <v>0</v>
      </c>
      <c r="G3" s="10">
        <v>0</v>
      </c>
      <c r="H3" s="10">
        <v>3630</v>
      </c>
    </row>
    <row r="4" spans="1:8" x14ac:dyDescent="0.25">
      <c r="A4" s="10" t="s">
        <v>47</v>
      </c>
      <c r="B4" s="10" t="s">
        <v>62</v>
      </c>
      <c r="C4" s="10">
        <v>468</v>
      </c>
      <c r="D4" s="10">
        <v>0</v>
      </c>
      <c r="E4" s="10">
        <v>0</v>
      </c>
      <c r="F4" s="10">
        <v>0</v>
      </c>
      <c r="G4" s="10">
        <v>0</v>
      </c>
      <c r="H4" s="10">
        <v>468</v>
      </c>
    </row>
    <row r="5" spans="1:8" x14ac:dyDescent="0.25">
      <c r="A5" s="10" t="s">
        <v>47</v>
      </c>
      <c r="B5" s="10" t="s">
        <v>61</v>
      </c>
      <c r="C5" s="10">
        <v>57114</v>
      </c>
      <c r="D5" s="10">
        <v>19690</v>
      </c>
      <c r="E5" s="10">
        <v>213</v>
      </c>
      <c r="F5" s="10">
        <v>2503</v>
      </c>
      <c r="G5" s="10">
        <v>21027</v>
      </c>
      <c r="H5" s="10">
        <v>13681</v>
      </c>
    </row>
    <row r="6" spans="1:8" x14ac:dyDescent="0.25">
      <c r="A6" s="10" t="s">
        <v>38</v>
      </c>
      <c r="B6" s="10" t="s">
        <v>62</v>
      </c>
      <c r="C6" s="10">
        <v>3940</v>
      </c>
      <c r="D6" s="10">
        <v>0</v>
      </c>
      <c r="E6" s="10">
        <v>0</v>
      </c>
      <c r="F6" s="10">
        <v>3940</v>
      </c>
      <c r="G6" s="10">
        <v>0</v>
      </c>
      <c r="H6" s="10">
        <v>0</v>
      </c>
    </row>
    <row r="7" spans="1:8" x14ac:dyDescent="0.25">
      <c r="A7" s="10" t="s">
        <v>38</v>
      </c>
      <c r="B7" s="10" t="s">
        <v>61</v>
      </c>
      <c r="C7" s="10">
        <v>162625</v>
      </c>
      <c r="D7" s="10">
        <v>14309</v>
      </c>
      <c r="E7" s="10">
        <v>0</v>
      </c>
      <c r="F7" s="10">
        <v>21702</v>
      </c>
      <c r="G7" s="10">
        <v>31402</v>
      </c>
      <c r="H7" s="10">
        <v>95212</v>
      </c>
    </row>
    <row r="8" spans="1:8" x14ac:dyDescent="0.25">
      <c r="A8" s="10" t="s">
        <v>40</v>
      </c>
      <c r="B8" s="10" t="s">
        <v>61</v>
      </c>
      <c r="C8" s="10">
        <v>263870</v>
      </c>
      <c r="D8" s="10">
        <v>108986</v>
      </c>
      <c r="E8" s="10">
        <v>1105</v>
      </c>
      <c r="F8" s="10">
        <v>13836</v>
      </c>
      <c r="G8" s="10">
        <v>31614</v>
      </c>
      <c r="H8" s="10">
        <v>108329</v>
      </c>
    </row>
    <row r="9" spans="1:8" x14ac:dyDescent="0.25">
      <c r="A9" s="10" t="s">
        <v>40</v>
      </c>
      <c r="B9" s="10" t="s">
        <v>62</v>
      </c>
      <c r="C9" s="10">
        <v>42897</v>
      </c>
      <c r="D9" s="10">
        <v>0</v>
      </c>
      <c r="E9" s="10">
        <v>0</v>
      </c>
      <c r="F9" s="10">
        <v>42897</v>
      </c>
      <c r="G9" s="10">
        <v>0</v>
      </c>
      <c r="H9" s="10">
        <v>0</v>
      </c>
    </row>
    <row r="10" spans="1:8" x14ac:dyDescent="0.25">
      <c r="A10" s="10" t="s">
        <v>40</v>
      </c>
      <c r="B10" s="10" t="s">
        <v>14</v>
      </c>
      <c r="C10" s="10">
        <v>249</v>
      </c>
      <c r="D10" s="10">
        <v>0</v>
      </c>
      <c r="E10" s="10">
        <v>0</v>
      </c>
      <c r="F10" s="10">
        <v>249</v>
      </c>
      <c r="G10" s="10">
        <v>0</v>
      </c>
      <c r="H10" s="10">
        <v>0</v>
      </c>
    </row>
    <row r="11" spans="1:8" x14ac:dyDescent="0.25">
      <c r="A11" s="10" t="s">
        <v>39</v>
      </c>
      <c r="B11" s="10" t="s">
        <v>62</v>
      </c>
      <c r="C11" s="10">
        <v>27890</v>
      </c>
      <c r="D11" s="10">
        <v>0</v>
      </c>
      <c r="E11" s="10">
        <v>0</v>
      </c>
      <c r="F11" s="10">
        <v>27890</v>
      </c>
      <c r="G11" s="10">
        <v>0</v>
      </c>
      <c r="H11" s="10">
        <v>0</v>
      </c>
    </row>
    <row r="12" spans="1:8" x14ac:dyDescent="0.25">
      <c r="A12" s="10" t="s">
        <v>39</v>
      </c>
      <c r="B12" s="10" t="s">
        <v>61</v>
      </c>
      <c r="C12" s="10">
        <v>485996</v>
      </c>
      <c r="D12" s="10">
        <v>247548</v>
      </c>
      <c r="E12" s="10">
        <v>10570</v>
      </c>
      <c r="F12" s="10">
        <v>29413</v>
      </c>
      <c r="G12" s="10">
        <v>30158</v>
      </c>
      <c r="H12" s="10">
        <v>168307</v>
      </c>
    </row>
    <row r="13" spans="1:8" x14ac:dyDescent="0.25">
      <c r="A13" s="10" t="s">
        <v>42</v>
      </c>
      <c r="B13" s="10" t="s">
        <v>62</v>
      </c>
      <c r="C13" s="10">
        <v>18145</v>
      </c>
      <c r="D13" s="10">
        <v>0</v>
      </c>
      <c r="E13" s="10">
        <v>0</v>
      </c>
      <c r="F13" s="10">
        <v>0</v>
      </c>
      <c r="G13" s="10">
        <v>0</v>
      </c>
      <c r="H13" s="10">
        <v>18145</v>
      </c>
    </row>
    <row r="14" spans="1:8" x14ac:dyDescent="0.25">
      <c r="A14" s="10" t="s">
        <v>42</v>
      </c>
      <c r="B14" s="10" t="s">
        <v>61</v>
      </c>
      <c r="C14" s="10">
        <v>61640</v>
      </c>
      <c r="D14" s="10">
        <v>13561</v>
      </c>
      <c r="E14" s="10">
        <v>71</v>
      </c>
      <c r="F14" s="10">
        <v>3383</v>
      </c>
      <c r="G14" s="10">
        <v>31713</v>
      </c>
      <c r="H14" s="10">
        <v>12912</v>
      </c>
    </row>
    <row r="15" spans="1:8" x14ac:dyDescent="0.25">
      <c r="A15" s="10" t="s">
        <v>44</v>
      </c>
      <c r="B15" s="10" t="s">
        <v>62</v>
      </c>
      <c r="C15" s="10">
        <v>49708</v>
      </c>
      <c r="D15" s="10">
        <v>0</v>
      </c>
      <c r="E15" s="10">
        <v>0</v>
      </c>
      <c r="F15" s="10">
        <v>0</v>
      </c>
      <c r="G15" s="10">
        <v>0</v>
      </c>
      <c r="H15" s="10">
        <v>49708</v>
      </c>
    </row>
    <row r="16" spans="1:8" x14ac:dyDescent="0.25">
      <c r="A16" s="10" t="s">
        <v>44</v>
      </c>
      <c r="B16" s="10" t="s">
        <v>14</v>
      </c>
      <c r="C16" s="10">
        <v>404</v>
      </c>
      <c r="D16" s="10">
        <v>0</v>
      </c>
      <c r="E16" s="10">
        <v>0</v>
      </c>
      <c r="F16" s="10">
        <v>0</v>
      </c>
      <c r="G16" s="10">
        <v>0</v>
      </c>
      <c r="H16" s="10">
        <v>404</v>
      </c>
    </row>
    <row r="17" spans="1:8" x14ac:dyDescent="0.25">
      <c r="A17" s="10" t="s">
        <v>44</v>
      </c>
      <c r="B17" s="10" t="s">
        <v>61</v>
      </c>
      <c r="C17" s="10">
        <v>127019</v>
      </c>
      <c r="D17" s="10">
        <v>30257</v>
      </c>
      <c r="E17" s="10">
        <v>299</v>
      </c>
      <c r="F17" s="10">
        <v>11233</v>
      </c>
      <c r="G17" s="10">
        <v>32710</v>
      </c>
      <c r="H17" s="10">
        <v>52520</v>
      </c>
    </row>
    <row r="18" spans="1:8" x14ac:dyDescent="0.25">
      <c r="A18" s="10" t="s">
        <v>36</v>
      </c>
      <c r="B18" s="10" t="s">
        <v>62</v>
      </c>
      <c r="C18" s="10">
        <v>146674</v>
      </c>
      <c r="D18" s="10">
        <v>0</v>
      </c>
      <c r="E18" s="10">
        <v>0</v>
      </c>
      <c r="F18" s="10">
        <v>146674</v>
      </c>
      <c r="G18" s="10">
        <v>0</v>
      </c>
      <c r="H18" s="10">
        <v>0</v>
      </c>
    </row>
    <row r="19" spans="1:8" x14ac:dyDescent="0.25">
      <c r="A19" s="10" t="s">
        <v>36</v>
      </c>
      <c r="B19" s="10" t="s">
        <v>61</v>
      </c>
      <c r="C19" s="10">
        <v>749494</v>
      </c>
      <c r="D19" s="10">
        <v>567697</v>
      </c>
      <c r="E19" s="10">
        <v>10123</v>
      </c>
      <c r="F19" s="10">
        <v>36260</v>
      </c>
      <c r="G19" s="10">
        <v>20659</v>
      </c>
      <c r="H19" s="10">
        <v>114755</v>
      </c>
    </row>
    <row r="20" spans="1:8" x14ac:dyDescent="0.25">
      <c r="A20" s="10" t="s">
        <v>63</v>
      </c>
      <c r="B20" s="10" t="s">
        <v>61</v>
      </c>
      <c r="C20" s="10">
        <v>199990</v>
      </c>
      <c r="D20" s="10">
        <v>148536</v>
      </c>
      <c r="E20" s="10">
        <v>684</v>
      </c>
      <c r="F20" s="10">
        <v>11502</v>
      </c>
      <c r="G20" s="10">
        <v>2475</v>
      </c>
      <c r="H20" s="10">
        <v>36793</v>
      </c>
    </row>
    <row r="21" spans="1:8" x14ac:dyDescent="0.25">
      <c r="A21" s="10" t="s">
        <v>63</v>
      </c>
      <c r="B21" s="10" t="s">
        <v>62</v>
      </c>
      <c r="C21" s="10">
        <v>48611</v>
      </c>
      <c r="D21" s="10">
        <v>0</v>
      </c>
      <c r="E21" s="10">
        <v>0</v>
      </c>
      <c r="F21" s="10">
        <v>48611</v>
      </c>
      <c r="G21" s="10">
        <v>0</v>
      </c>
      <c r="H21" s="10">
        <v>0</v>
      </c>
    </row>
    <row r="22" spans="1:8" x14ac:dyDescent="0.25">
      <c r="A22" s="10" t="s">
        <v>45</v>
      </c>
      <c r="B22" s="10" t="s">
        <v>61</v>
      </c>
      <c r="C22" s="10">
        <v>58895</v>
      </c>
      <c r="D22" s="10">
        <v>26606</v>
      </c>
      <c r="E22" s="10">
        <v>0</v>
      </c>
      <c r="F22" s="10">
        <v>3530</v>
      </c>
      <c r="G22" s="10">
        <v>16128</v>
      </c>
      <c r="H22" s="10">
        <v>12631</v>
      </c>
    </row>
    <row r="23" spans="1:8" x14ac:dyDescent="0.25">
      <c r="A23" s="10" t="s">
        <v>45</v>
      </c>
      <c r="B23" s="10" t="s">
        <v>62</v>
      </c>
      <c r="C23" s="10">
        <v>9227</v>
      </c>
      <c r="D23" s="10">
        <v>0</v>
      </c>
      <c r="E23" s="10">
        <v>0</v>
      </c>
      <c r="F23" s="10">
        <v>0</v>
      </c>
      <c r="G23" s="10">
        <v>0</v>
      </c>
      <c r="H23" s="10">
        <v>9227</v>
      </c>
    </row>
    <row r="24" spans="1:8" x14ac:dyDescent="0.25">
      <c r="A24" s="10" t="s">
        <v>43</v>
      </c>
      <c r="B24" s="10" t="s">
        <v>62</v>
      </c>
      <c r="C24" s="10">
        <v>969</v>
      </c>
      <c r="D24" s="10">
        <v>0</v>
      </c>
      <c r="E24" s="10">
        <v>0</v>
      </c>
      <c r="F24" s="10">
        <v>0</v>
      </c>
      <c r="G24" s="10">
        <v>0</v>
      </c>
      <c r="H24" s="10">
        <v>969</v>
      </c>
    </row>
    <row r="25" spans="1:8" x14ac:dyDescent="0.25">
      <c r="A25" s="10" t="s">
        <v>43</v>
      </c>
      <c r="B25" s="10" t="s">
        <v>61</v>
      </c>
      <c r="C25" s="10">
        <v>36319</v>
      </c>
      <c r="D25" s="10">
        <v>9640</v>
      </c>
      <c r="E25" s="10">
        <v>1863</v>
      </c>
      <c r="F25" s="10">
        <v>3985</v>
      </c>
      <c r="G25" s="10">
        <v>15791</v>
      </c>
      <c r="H25" s="10">
        <v>5040</v>
      </c>
    </row>
    <row r="26" spans="1:8" x14ac:dyDescent="0.25">
      <c r="A26" s="10" t="s">
        <v>35</v>
      </c>
      <c r="B26" s="10" t="s">
        <v>62</v>
      </c>
      <c r="C26" s="10">
        <v>11526</v>
      </c>
      <c r="D26" s="10">
        <v>0</v>
      </c>
      <c r="E26" s="10">
        <v>0</v>
      </c>
      <c r="F26" s="10">
        <v>11526</v>
      </c>
      <c r="G26" s="10">
        <v>0</v>
      </c>
      <c r="H26" s="10">
        <v>0</v>
      </c>
    </row>
    <row r="27" spans="1:8" x14ac:dyDescent="0.25">
      <c r="A27" s="10" t="s">
        <v>35</v>
      </c>
      <c r="B27" s="10" t="s">
        <v>61</v>
      </c>
      <c r="C27" s="10">
        <v>838893</v>
      </c>
      <c r="D27" s="10">
        <v>284913</v>
      </c>
      <c r="E27" s="10">
        <v>1607</v>
      </c>
      <c r="F27" s="10">
        <v>36395</v>
      </c>
      <c r="G27" s="10">
        <v>130378</v>
      </c>
      <c r="H27" s="10">
        <v>385600</v>
      </c>
    </row>
    <row r="28" spans="1:8" x14ac:dyDescent="0.25">
      <c r="A28" s="10" t="s">
        <v>41</v>
      </c>
      <c r="B28" s="10" t="s">
        <v>61</v>
      </c>
      <c r="C28" s="10">
        <v>109549</v>
      </c>
      <c r="D28" s="10">
        <v>74382</v>
      </c>
      <c r="E28" s="10">
        <v>273</v>
      </c>
      <c r="F28" s="10">
        <v>26400</v>
      </c>
      <c r="G28" s="10">
        <v>1029</v>
      </c>
      <c r="H28" s="10">
        <v>7465</v>
      </c>
    </row>
    <row r="29" spans="1:8" x14ac:dyDescent="0.25">
      <c r="A29" s="10" t="s">
        <v>41</v>
      </c>
      <c r="B29" s="10" t="s">
        <v>62</v>
      </c>
      <c r="C29" s="10">
        <v>11294</v>
      </c>
      <c r="D29" s="10">
        <v>0</v>
      </c>
      <c r="E29" s="10">
        <v>0</v>
      </c>
      <c r="F29" s="10">
        <v>11294</v>
      </c>
      <c r="G29" s="10">
        <v>0</v>
      </c>
      <c r="H29" s="10">
        <v>0</v>
      </c>
    </row>
    <row r="30" spans="1:8" x14ac:dyDescent="0.25">
      <c r="A30" s="15" t="s">
        <v>54</v>
      </c>
      <c r="B30" s="15" t="s">
        <v>14</v>
      </c>
      <c r="C30" s="15">
        <v>653</v>
      </c>
      <c r="D30" s="15">
        <v>0</v>
      </c>
      <c r="E30" s="15">
        <v>0</v>
      </c>
      <c r="F30" s="15">
        <v>0</v>
      </c>
      <c r="G30" s="15">
        <v>0</v>
      </c>
      <c r="H30" s="15">
        <v>653</v>
      </c>
    </row>
    <row r="31" spans="1:8" x14ac:dyDescent="0.25">
      <c r="A31" s="15" t="s">
        <v>54</v>
      </c>
      <c r="B31" s="15" t="s">
        <v>62</v>
      </c>
      <c r="C31" s="15">
        <v>374979</v>
      </c>
      <c r="D31" s="15">
        <v>0</v>
      </c>
      <c r="E31" s="15">
        <v>0</v>
      </c>
      <c r="F31" s="15">
        <v>0</v>
      </c>
      <c r="G31" s="15">
        <v>0</v>
      </c>
      <c r="H31" s="15">
        <v>374979</v>
      </c>
    </row>
    <row r="32" spans="1:8" x14ac:dyDescent="0.25">
      <c r="A32" s="15" t="s">
        <v>54</v>
      </c>
      <c r="B32" s="15" t="s">
        <v>61</v>
      </c>
      <c r="C32" s="15">
        <v>3215466</v>
      </c>
      <c r="D32" s="15">
        <v>1572654</v>
      </c>
      <c r="E32" s="15">
        <v>26808</v>
      </c>
      <c r="F32" s="15">
        <v>277276</v>
      </c>
      <c r="G32" s="15">
        <v>1056463</v>
      </c>
      <c r="H32" s="15">
        <v>282265</v>
      </c>
    </row>
    <row r="33" spans="1:8" x14ac:dyDescent="0.25">
      <c r="A33" s="14" t="s">
        <v>64</v>
      </c>
      <c r="C33" s="12">
        <f t="shared" ref="C33:H33" si="0">SUM(C2:C29)</f>
        <v>3591098</v>
      </c>
      <c r="D33" s="12">
        <f t="shared" si="0"/>
        <v>1572654</v>
      </c>
      <c r="E33" s="12">
        <f t="shared" si="0"/>
        <v>26808</v>
      </c>
      <c r="F33" s="12">
        <f t="shared" si="0"/>
        <v>498150</v>
      </c>
      <c r="G33" s="12">
        <f t="shared" si="0"/>
        <v>387717</v>
      </c>
      <c r="H33" s="12">
        <f t="shared" si="0"/>
        <v>1105769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9.85546875" customWidth="1"/>
    <col min="2" max="2" width="15" customWidth="1"/>
    <col min="3" max="3" width="12.85546875" customWidth="1"/>
  </cols>
  <sheetData>
    <row r="1" spans="1:3" x14ac:dyDescent="0.25">
      <c r="A1" s="1" t="s">
        <v>48</v>
      </c>
      <c r="B1" s="1" t="s">
        <v>49</v>
      </c>
      <c r="C1" s="16" t="s">
        <v>67</v>
      </c>
    </row>
    <row r="2" spans="1:3" x14ac:dyDescent="0.25">
      <c r="A2" t="s">
        <v>35</v>
      </c>
      <c r="B2" t="s">
        <v>50</v>
      </c>
      <c r="C2">
        <f>SUM('Homes by Region'!C26:C27)</f>
        <v>850419</v>
      </c>
    </row>
    <row r="3" spans="1:3" x14ac:dyDescent="0.25">
      <c r="A3" t="s">
        <v>36</v>
      </c>
      <c r="B3" t="s">
        <v>50</v>
      </c>
      <c r="C3">
        <f>SUM('Homes by Region'!C18:C19)</f>
        <v>896168</v>
      </c>
    </row>
    <row r="4" spans="1:3" x14ac:dyDescent="0.25">
      <c r="A4" t="s">
        <v>37</v>
      </c>
      <c r="B4" t="s">
        <v>50</v>
      </c>
      <c r="C4">
        <f>SUM('Homes by Region'!C20:C21)</f>
        <v>248601</v>
      </c>
    </row>
    <row r="5" spans="1:3" x14ac:dyDescent="0.25">
      <c r="A5" t="s">
        <v>38</v>
      </c>
      <c r="B5" t="s">
        <v>51</v>
      </c>
      <c r="C5">
        <f>SUM('Homes by Region'!C6:C7)</f>
        <v>166565</v>
      </c>
    </row>
    <row r="6" spans="1:3" x14ac:dyDescent="0.25">
      <c r="A6" t="s">
        <v>39</v>
      </c>
      <c r="B6" t="s">
        <v>50</v>
      </c>
      <c r="C6">
        <f>SUM('Homes by Region'!C11:C12)</f>
        <v>513886</v>
      </c>
    </row>
    <row r="7" spans="1:3" x14ac:dyDescent="0.25">
      <c r="A7" t="s">
        <v>40</v>
      </c>
      <c r="B7" t="s">
        <v>51</v>
      </c>
      <c r="C7">
        <f>SUM('Homes by Region'!C8:C10)</f>
        <v>307016</v>
      </c>
    </row>
    <row r="8" spans="1:3" x14ac:dyDescent="0.25">
      <c r="A8" t="s">
        <v>41</v>
      </c>
      <c r="B8" t="s">
        <v>51</v>
      </c>
      <c r="C8">
        <f>SUM('Homes by Region'!C28:C29)</f>
        <v>120843</v>
      </c>
    </row>
    <row r="9" spans="1:3" x14ac:dyDescent="0.25">
      <c r="A9" t="s">
        <v>42</v>
      </c>
      <c r="B9" t="s">
        <v>51</v>
      </c>
      <c r="C9">
        <f>SUM('Homes by Region'!C13:C14)</f>
        <v>79785</v>
      </c>
    </row>
    <row r="10" spans="1:3" x14ac:dyDescent="0.25">
      <c r="A10" t="s">
        <v>43</v>
      </c>
      <c r="B10" t="s">
        <v>51</v>
      </c>
      <c r="C10">
        <f>SUM('Homes by Region'!C24:C25)</f>
        <v>37288</v>
      </c>
    </row>
    <row r="11" spans="1:3" x14ac:dyDescent="0.25">
      <c r="A11" t="s">
        <v>44</v>
      </c>
      <c r="B11" t="s">
        <v>51</v>
      </c>
      <c r="C11">
        <f>SUM('Homes by Region'!C15:C17)</f>
        <v>177131</v>
      </c>
    </row>
    <row r="12" spans="1:3" x14ac:dyDescent="0.25">
      <c r="A12" t="s">
        <v>45</v>
      </c>
      <c r="B12" t="s">
        <v>51</v>
      </c>
      <c r="C12">
        <f>SUM('Homes by Region'!C22:C23)</f>
        <v>68122</v>
      </c>
    </row>
    <row r="13" spans="1:3" x14ac:dyDescent="0.25">
      <c r="A13" t="s">
        <v>46</v>
      </c>
      <c r="B13" t="s">
        <v>51</v>
      </c>
      <c r="C13">
        <f>SUM('Homes by Region'!C2:C3)</f>
        <v>67692</v>
      </c>
    </row>
    <row r="14" spans="1:3" x14ac:dyDescent="0.25">
      <c r="A14" t="s">
        <v>47</v>
      </c>
      <c r="B14" t="s">
        <v>51</v>
      </c>
      <c r="C14">
        <f>SUM('Homes by Region'!C4:C5)</f>
        <v>57582</v>
      </c>
    </row>
    <row r="17" spans="1:3" x14ac:dyDescent="0.25">
      <c r="B17" s="16" t="s">
        <v>70</v>
      </c>
      <c r="C17" s="16" t="s">
        <v>71</v>
      </c>
    </row>
    <row r="18" spans="1:3" x14ac:dyDescent="0.25">
      <c r="A18" t="s">
        <v>68</v>
      </c>
      <c r="B18">
        <f>SUMIFS(C2:C14,B2:B14,"U")</f>
        <v>2509074</v>
      </c>
      <c r="C18" s="17">
        <f>B18/B20</f>
        <v>0.69869271181126213</v>
      </c>
    </row>
    <row r="19" spans="1:3" x14ac:dyDescent="0.25">
      <c r="A19" t="s">
        <v>69</v>
      </c>
      <c r="B19">
        <f>SUMIFS(C2:C14,B2:B14,"R")</f>
        <v>1082024</v>
      </c>
      <c r="C19" s="17">
        <f>B19/B20</f>
        <v>0.30130728818873781</v>
      </c>
    </row>
    <row r="20" spans="1:3" x14ac:dyDescent="0.25">
      <c r="A20" s="1" t="s">
        <v>54</v>
      </c>
      <c r="B20" s="1">
        <f>SUM(B18:B19)</f>
        <v>3591098</v>
      </c>
    </row>
  </sheetData>
  <pageMargins left="0.7" right="0.7" top="0.75" bottom="0.75" header="0.3" footer="0.3"/>
  <ignoredErrors>
    <ignoredError sqref="C2:C1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19"/>
  <sheetViews>
    <sheetView workbookViewId="0"/>
  </sheetViews>
  <sheetFormatPr defaultRowHeight="15" x14ac:dyDescent="0.25"/>
  <cols>
    <col min="1" max="1" width="36.7109375" customWidth="1"/>
    <col min="2" max="2" width="9.5703125" customWidth="1"/>
    <col min="3" max="3" width="12.42578125" customWidth="1"/>
    <col min="4" max="4" width="55.140625" customWidth="1"/>
  </cols>
  <sheetData>
    <row r="1" spans="1:4" x14ac:dyDescent="0.25">
      <c r="A1" s="25" t="s">
        <v>33</v>
      </c>
      <c r="B1" s="26"/>
      <c r="C1" s="26"/>
      <c r="D1" s="26"/>
    </row>
    <row r="2" spans="1:4" x14ac:dyDescent="0.25">
      <c r="A2" s="20"/>
      <c r="B2" s="5" t="s">
        <v>80</v>
      </c>
      <c r="C2" s="5" t="s">
        <v>79</v>
      </c>
      <c r="D2" s="5" t="s">
        <v>9</v>
      </c>
    </row>
    <row r="3" spans="1:4" x14ac:dyDescent="0.25">
      <c r="A3" t="s">
        <v>27</v>
      </c>
      <c r="B3">
        <f>'Urban Rural Split'!B20</f>
        <v>3591098</v>
      </c>
      <c r="C3" t="s">
        <v>28</v>
      </c>
    </row>
    <row r="4" spans="1:4" x14ac:dyDescent="0.25">
      <c r="A4" t="s">
        <v>25</v>
      </c>
      <c r="B4" s="9">
        <v>1.4500000000000001E-2</v>
      </c>
      <c r="C4" t="s">
        <v>26</v>
      </c>
    </row>
    <row r="5" spans="1:4" x14ac:dyDescent="0.25">
      <c r="A5" t="s">
        <v>29</v>
      </c>
      <c r="B5">
        <v>3</v>
      </c>
      <c r="C5" t="s">
        <v>30</v>
      </c>
      <c r="D5" t="s">
        <v>73</v>
      </c>
    </row>
    <row r="6" spans="1:4" x14ac:dyDescent="0.25">
      <c r="A6" t="s">
        <v>31</v>
      </c>
      <c r="B6" s="3">
        <f>B3*B4*B5</f>
        <v>156212.76300000001</v>
      </c>
      <c r="C6" t="s">
        <v>30</v>
      </c>
    </row>
    <row r="7" spans="1:4" x14ac:dyDescent="0.25">
      <c r="A7" t="s">
        <v>31</v>
      </c>
      <c r="B7" s="18">
        <f>B6/10^3</f>
        <v>156.212763</v>
      </c>
      <c r="C7" t="s">
        <v>32</v>
      </c>
    </row>
    <row r="9" spans="1:4" x14ac:dyDescent="0.25">
      <c r="A9" t="s">
        <v>74</v>
      </c>
      <c r="B9" s="19">
        <f>B7*'Urban Rural Split'!C18</f>
        <v>109.14471899999999</v>
      </c>
      <c r="C9" t="s">
        <v>32</v>
      </c>
    </row>
    <row r="10" spans="1:4" x14ac:dyDescent="0.25">
      <c r="A10" t="s">
        <v>75</v>
      </c>
      <c r="B10" s="19">
        <f>B7*'Urban Rural Split'!C19</f>
        <v>47.068044</v>
      </c>
      <c r="C10" t="s">
        <v>32</v>
      </c>
    </row>
    <row r="12" spans="1:4" x14ac:dyDescent="0.25">
      <c r="A12" t="s">
        <v>76</v>
      </c>
      <c r="B12">
        <v>0.214</v>
      </c>
      <c r="D12" s="21" t="s">
        <v>81</v>
      </c>
    </row>
    <row r="13" spans="1:4" x14ac:dyDescent="0.25">
      <c r="A13" t="s">
        <v>77</v>
      </c>
      <c r="B13">
        <v>365</v>
      </c>
      <c r="C13" t="s">
        <v>78</v>
      </c>
    </row>
    <row r="14" spans="1:4" x14ac:dyDescent="0.25">
      <c r="A14" t="s">
        <v>85</v>
      </c>
      <c r="B14">
        <v>24</v>
      </c>
      <c r="C14" t="s">
        <v>86</v>
      </c>
    </row>
    <row r="16" spans="1:4" x14ac:dyDescent="0.25">
      <c r="A16" t="s">
        <v>82</v>
      </c>
      <c r="B16" s="22">
        <f>B9*B$12*B$13*B$14</f>
        <v>204607.05602616002</v>
      </c>
      <c r="C16" t="s">
        <v>84</v>
      </c>
    </row>
    <row r="17" spans="1:4" x14ac:dyDescent="0.25">
      <c r="A17" t="s">
        <v>83</v>
      </c>
      <c r="B17" s="22">
        <f>B10*B$12*B$13*B$14</f>
        <v>88235.638004159991</v>
      </c>
      <c r="C17" t="s">
        <v>84</v>
      </c>
    </row>
    <row r="19" spans="1:4" x14ac:dyDescent="0.25">
      <c r="A19" t="s">
        <v>89</v>
      </c>
      <c r="B19" s="23">
        <v>0.04</v>
      </c>
      <c r="D19" t="s">
        <v>90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42578125" customWidth="1"/>
    <col min="2" max="35" width="9.5703125" bestFit="1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</row>
    <row r="3" spans="1:35" x14ac:dyDescent="0.25">
      <c r="A3" t="s">
        <v>0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</row>
    <row r="4" spans="1:35" x14ac:dyDescent="0.25">
      <c r="A4" t="s">
        <v>1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</row>
    <row r="5" spans="1:35" x14ac:dyDescent="0.25">
      <c r="A5" t="s">
        <v>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</row>
    <row r="6" spans="1:35" x14ac:dyDescent="0.25">
      <c r="A6" t="s">
        <v>19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</row>
    <row r="7" spans="1:35" x14ac:dyDescent="0.25">
      <c r="A7" t="s">
        <v>3</v>
      </c>
      <c r="B7" s="7">
        <f>$C7*(1+'KSA Rooftop Solar'!$B$19)^(B$1-$C$1)</f>
        <v>196737.5538713077</v>
      </c>
      <c r="C7" s="24">
        <f>'KSA Rooftop Solar'!B16</f>
        <v>204607.05602616002</v>
      </c>
      <c r="D7" s="7">
        <f>$C7*(1+'KSA Rooftop Solar'!$B$19)^(D$1-$C$1)</f>
        <v>212791.33826720642</v>
      </c>
      <c r="E7" s="7">
        <f>$C7*(1+'KSA Rooftop Solar'!$B$19)^(E$1-$C$1)</f>
        <v>221302.99179789471</v>
      </c>
      <c r="F7" s="7">
        <f>$C7*(1+'KSA Rooftop Solar'!$B$19)^(F$1-$C$1)</f>
        <v>230155.11146981048</v>
      </c>
      <c r="G7" s="7">
        <f>$C7*(1+'KSA Rooftop Solar'!$B$19)^(G$1-$C$1)</f>
        <v>239361.31592860291</v>
      </c>
      <c r="H7" s="7">
        <f>$C7*(1+'KSA Rooftop Solar'!$B$19)^(H$1-$C$1)</f>
        <v>248935.76856574707</v>
      </c>
      <c r="I7" s="7">
        <f>$C7*(1+'KSA Rooftop Solar'!$B$19)^(I$1-$C$1)</f>
        <v>258893.19930837696</v>
      </c>
      <c r="J7" s="7">
        <f>$C7*(1+'KSA Rooftop Solar'!$B$19)^(J$1-$C$1)</f>
        <v>269248.927280712</v>
      </c>
      <c r="K7" s="7">
        <f>$C7*(1+'KSA Rooftop Solar'!$B$19)^(K$1-$C$1)</f>
        <v>280018.88437194051</v>
      </c>
      <c r="L7" s="7">
        <f>$C7*(1+'KSA Rooftop Solar'!$B$19)^(L$1-$C$1)</f>
        <v>291219.63974681817</v>
      </c>
      <c r="M7" s="7">
        <f>$C7*(1+'KSA Rooftop Solar'!$B$19)^(M$1-$C$1)</f>
        <v>302868.42533669091</v>
      </c>
      <c r="N7" s="7">
        <f>$C7*(1+'KSA Rooftop Solar'!$B$19)^(N$1-$C$1)</f>
        <v>314983.1623501585</v>
      </c>
      <c r="O7" s="7">
        <f>$C7*(1+'KSA Rooftop Solar'!$B$19)^(O$1-$C$1)</f>
        <v>327582.48884416494</v>
      </c>
      <c r="P7" s="7">
        <f>$C7*(1+'KSA Rooftop Solar'!$B$19)^(P$1-$C$1)</f>
        <v>340685.78839793155</v>
      </c>
      <c r="Q7" s="7">
        <f>$C7*(1+'KSA Rooftop Solar'!$B$19)^(Q$1-$C$1)</f>
        <v>354313.21993384877</v>
      </c>
      <c r="R7" s="7">
        <f>$C7*(1+'KSA Rooftop Solar'!$B$19)^(R$1-$C$1)</f>
        <v>368485.74873120274</v>
      </c>
      <c r="S7" s="7">
        <f>$C7*(1+'KSA Rooftop Solar'!$B$19)^(S$1-$C$1)</f>
        <v>383225.17868045089</v>
      </c>
      <c r="T7" s="7">
        <f>$C7*(1+'KSA Rooftop Solar'!$B$19)^(T$1-$C$1)</f>
        <v>398554.18582766893</v>
      </c>
      <c r="U7" s="7">
        <f>$C7*(1+'KSA Rooftop Solar'!$B$19)^(U$1-$C$1)</f>
        <v>414496.35326077574</v>
      </c>
      <c r="V7" s="7">
        <f>$C7*(1+'KSA Rooftop Solar'!$B$19)^(V$1-$C$1)</f>
        <v>431076.20739120676</v>
      </c>
      <c r="W7" s="7">
        <f>$C7*(1+'KSA Rooftop Solar'!$B$19)^(W$1-$C$1)</f>
        <v>448319.25568685506</v>
      </c>
      <c r="X7" s="7">
        <f>$C7*(1+'KSA Rooftop Solar'!$B$19)^(X$1-$C$1)</f>
        <v>466252.0259143294</v>
      </c>
      <c r="Y7" s="7">
        <f>$C7*(1+'KSA Rooftop Solar'!$B$19)^(Y$1-$C$1)</f>
        <v>484902.1069509025</v>
      </c>
      <c r="Z7" s="7">
        <f>$C7*(1+'KSA Rooftop Solar'!$B$19)^(Z$1-$C$1)</f>
        <v>504298.19122893858</v>
      </c>
      <c r="AA7" s="7">
        <f>$C7*(1+'KSA Rooftop Solar'!$B$19)^(AA$1-$C$1)</f>
        <v>524470.11887809623</v>
      </c>
      <c r="AB7" s="7">
        <f>$C7*(1+'KSA Rooftop Solar'!$B$19)^(AB$1-$C$1)</f>
        <v>545448.92363322014</v>
      </c>
      <c r="AC7" s="7">
        <f>$C7*(1+'KSA Rooftop Solar'!$B$19)^(AC$1-$C$1)</f>
        <v>567266.88057854888</v>
      </c>
      <c r="AD7" s="7">
        <f>$C7*(1+'KSA Rooftop Solar'!$B$19)^(AD$1-$C$1)</f>
        <v>589957.55580169079</v>
      </c>
      <c r="AE7" s="7">
        <f>$C7*(1+'KSA Rooftop Solar'!$B$19)^(AE$1-$C$1)</f>
        <v>613555.85803375859</v>
      </c>
      <c r="AF7" s="7">
        <f>$C7*(1+'KSA Rooftop Solar'!$B$19)^(AF$1-$C$1)</f>
        <v>638098.09235510894</v>
      </c>
      <c r="AG7" s="7">
        <f>$C7*(1+'KSA Rooftop Solar'!$B$19)^(AG$1-$C$1)</f>
        <v>663622.01604931324</v>
      </c>
      <c r="AH7" s="7">
        <f>$C7*(1+'KSA Rooftop Solar'!$B$19)^(AH$1-$C$1)</f>
        <v>690166.89669128577</v>
      </c>
      <c r="AI7" s="7">
        <f>$C7*(1+'KSA Rooftop Solar'!$B$19)^(AI$1-$C$1)</f>
        <v>717773.57255893736</v>
      </c>
    </row>
    <row r="8" spans="1:35" x14ac:dyDescent="0.25">
      <c r="A8" t="s">
        <v>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</row>
    <row r="9" spans="1:35" x14ac:dyDescent="0.25">
      <c r="A9" t="s">
        <v>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</row>
    <row r="10" spans="1:35" x14ac:dyDescent="0.25">
      <c r="A10" t="s">
        <v>6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</row>
    <row r="11" spans="1:35" x14ac:dyDescent="0.25">
      <c r="A11" t="s">
        <v>7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</row>
    <row r="12" spans="1:35" x14ac:dyDescent="0.25">
      <c r="A12" t="s">
        <v>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</row>
    <row r="13" spans="1:35" x14ac:dyDescent="0.25">
      <c r="A13" t="s">
        <v>17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</row>
    <row r="14" spans="1:35" x14ac:dyDescent="0.25">
      <c r="A14" t="s">
        <v>20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</row>
    <row r="15" spans="1:35" x14ac:dyDescent="0.2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42578125" customWidth="1"/>
    <col min="2" max="35" width="9.5703125" bestFit="1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</row>
    <row r="3" spans="1:35" x14ac:dyDescent="0.25">
      <c r="A3" t="s">
        <v>0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</row>
    <row r="4" spans="1:35" x14ac:dyDescent="0.25">
      <c r="A4" t="s">
        <v>1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</row>
    <row r="5" spans="1:35" x14ac:dyDescent="0.25">
      <c r="A5" t="s">
        <v>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</row>
    <row r="6" spans="1:35" x14ac:dyDescent="0.25">
      <c r="A6" t="s">
        <v>19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</row>
    <row r="7" spans="1:35" x14ac:dyDescent="0.25">
      <c r="A7" t="s">
        <v>3</v>
      </c>
      <c r="B7" s="7">
        <f>$C7*(1+'KSA Rooftop Solar'!$B$19)^(B$1-$C$1)</f>
        <v>84841.959619384594</v>
      </c>
      <c r="C7" s="24">
        <f>'KSA Rooftop Solar'!B17</f>
        <v>88235.638004159991</v>
      </c>
      <c r="D7" s="7">
        <f>$C7*(1+'KSA Rooftop Solar'!$B$19)^(D$1-$C$1)</f>
        <v>91765.063524326397</v>
      </c>
      <c r="E7" s="7">
        <f>$C7*(1+'KSA Rooftop Solar'!$B$19)^(E$1-$C$1)</f>
        <v>95435.666065299461</v>
      </c>
      <c r="F7" s="7">
        <f>$C7*(1+'KSA Rooftop Solar'!$B$19)^(F$1-$C$1)</f>
        <v>99253.092707911434</v>
      </c>
      <c r="G7" s="7">
        <f>$C7*(1+'KSA Rooftop Solar'!$B$19)^(G$1-$C$1)</f>
        <v>103223.21641622789</v>
      </c>
      <c r="H7" s="7">
        <f>$C7*(1+'KSA Rooftop Solar'!$B$19)^(H$1-$C$1)</f>
        <v>107352.14507287703</v>
      </c>
      <c r="I7" s="7">
        <f>$C7*(1+'KSA Rooftop Solar'!$B$19)^(I$1-$C$1)</f>
        <v>111646.23087579211</v>
      </c>
      <c r="J7" s="7">
        <f>$C7*(1+'KSA Rooftop Solar'!$B$19)^(J$1-$C$1)</f>
        <v>116112.08011082378</v>
      </c>
      <c r="K7" s="7">
        <f>$C7*(1+'KSA Rooftop Solar'!$B$19)^(K$1-$C$1)</f>
        <v>120756.56331525676</v>
      </c>
      <c r="L7" s="7">
        <f>$C7*(1+'KSA Rooftop Solar'!$B$19)^(L$1-$C$1)</f>
        <v>125586.82584786703</v>
      </c>
      <c r="M7" s="7">
        <f>$C7*(1+'KSA Rooftop Solar'!$B$19)^(M$1-$C$1)</f>
        <v>130610.29888178171</v>
      </c>
      <c r="N7" s="7">
        <f>$C7*(1+'KSA Rooftop Solar'!$B$19)^(N$1-$C$1)</f>
        <v>135834.71083705296</v>
      </c>
      <c r="O7" s="7">
        <f>$C7*(1+'KSA Rooftop Solar'!$B$19)^(O$1-$C$1)</f>
        <v>141268.09927053514</v>
      </c>
      <c r="P7" s="7">
        <f>$C7*(1+'KSA Rooftop Solar'!$B$19)^(P$1-$C$1)</f>
        <v>146918.82324135653</v>
      </c>
      <c r="Q7" s="7">
        <f>$C7*(1+'KSA Rooftop Solar'!$B$19)^(Q$1-$C$1)</f>
        <v>152795.57617101079</v>
      </c>
      <c r="R7" s="7">
        <f>$C7*(1+'KSA Rooftop Solar'!$B$19)^(R$1-$C$1)</f>
        <v>158907.39921785123</v>
      </c>
      <c r="S7" s="7">
        <f>$C7*(1+'KSA Rooftop Solar'!$B$19)^(S$1-$C$1)</f>
        <v>165263.69518656531</v>
      </c>
      <c r="T7" s="7">
        <f>$C7*(1+'KSA Rooftop Solar'!$B$19)^(T$1-$C$1)</f>
        <v>171874.24299402791</v>
      </c>
      <c r="U7" s="7">
        <f>$C7*(1+'KSA Rooftop Solar'!$B$19)^(U$1-$C$1)</f>
        <v>178749.21271378905</v>
      </c>
      <c r="V7" s="7">
        <f>$C7*(1+'KSA Rooftop Solar'!$B$19)^(V$1-$C$1)</f>
        <v>185899.18122234062</v>
      </c>
      <c r="W7" s="7">
        <f>$C7*(1+'KSA Rooftop Solar'!$B$19)^(W$1-$C$1)</f>
        <v>193335.14847123422</v>
      </c>
      <c r="X7" s="7">
        <f>$C7*(1+'KSA Rooftop Solar'!$B$19)^(X$1-$C$1)</f>
        <v>201068.55441008366</v>
      </c>
      <c r="Y7" s="7">
        <f>$C7*(1+'KSA Rooftop Solar'!$B$19)^(Y$1-$C$1)</f>
        <v>209111.29658648698</v>
      </c>
      <c r="Z7" s="7">
        <f>$C7*(1+'KSA Rooftop Solar'!$B$19)^(Z$1-$C$1)</f>
        <v>217475.74844994643</v>
      </c>
      <c r="AA7" s="7">
        <f>$C7*(1+'KSA Rooftop Solar'!$B$19)^(AA$1-$C$1)</f>
        <v>226174.77838794433</v>
      </c>
      <c r="AB7" s="7">
        <f>$C7*(1+'KSA Rooftop Solar'!$B$19)^(AB$1-$C$1)</f>
        <v>235221.76952346214</v>
      </c>
      <c r="AC7" s="7">
        <f>$C7*(1+'KSA Rooftop Solar'!$B$19)^(AC$1-$C$1)</f>
        <v>244630.64030440061</v>
      </c>
      <c r="AD7" s="7">
        <f>$C7*(1+'KSA Rooftop Solar'!$B$19)^(AD$1-$C$1)</f>
        <v>254415.86591657664</v>
      </c>
      <c r="AE7" s="7">
        <f>$C7*(1+'KSA Rooftop Solar'!$B$19)^(AE$1-$C$1)</f>
        <v>264592.50055323978</v>
      </c>
      <c r="AF7" s="7">
        <f>$C7*(1+'KSA Rooftop Solar'!$B$19)^(AF$1-$C$1)</f>
        <v>275176.20057536935</v>
      </c>
      <c r="AG7" s="7">
        <f>$C7*(1+'KSA Rooftop Solar'!$B$19)^(AG$1-$C$1)</f>
        <v>286183.24859838409</v>
      </c>
      <c r="AH7" s="7">
        <f>$C7*(1+'KSA Rooftop Solar'!$B$19)^(AH$1-$C$1)</f>
        <v>297630.57854231948</v>
      </c>
      <c r="AI7" s="7">
        <f>$C7*(1+'KSA Rooftop Solar'!$B$19)^(AI$1-$C$1)</f>
        <v>309535.80168401229</v>
      </c>
    </row>
    <row r="8" spans="1:35" x14ac:dyDescent="0.25">
      <c r="A8" t="s">
        <v>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</row>
    <row r="9" spans="1:35" x14ac:dyDescent="0.25">
      <c r="A9" t="s">
        <v>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</row>
    <row r="10" spans="1:35" x14ac:dyDescent="0.25">
      <c r="A10" t="s">
        <v>6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</row>
    <row r="11" spans="1:35" x14ac:dyDescent="0.25">
      <c r="A11" t="s">
        <v>7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</row>
    <row r="12" spans="1:35" x14ac:dyDescent="0.25">
      <c r="A12" t="s">
        <v>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</row>
    <row r="13" spans="1:35" x14ac:dyDescent="0.25">
      <c r="A13" t="s">
        <v>17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</row>
    <row r="14" spans="1:35" x14ac:dyDescent="0.25">
      <c r="A14" t="s">
        <v>20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</row>
    <row r="15" spans="1:35" x14ac:dyDescent="0.2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42578125" customWidth="1"/>
    <col min="2" max="35" width="9.5703125" bestFit="1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</row>
    <row r="3" spans="1:35" x14ac:dyDescent="0.25">
      <c r="A3" t="s">
        <v>0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</row>
    <row r="4" spans="1:35" x14ac:dyDescent="0.25">
      <c r="A4" t="s">
        <v>1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</row>
    <row r="5" spans="1:35" x14ac:dyDescent="0.25">
      <c r="A5" t="s">
        <v>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</row>
    <row r="6" spans="1:35" x14ac:dyDescent="0.25">
      <c r="A6" t="s">
        <v>19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</row>
    <row r="7" spans="1:35" x14ac:dyDescent="0.25">
      <c r="A7" t="s">
        <v>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</row>
    <row r="8" spans="1:35" x14ac:dyDescent="0.25">
      <c r="A8" t="s">
        <v>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</row>
    <row r="9" spans="1:35" x14ac:dyDescent="0.25">
      <c r="A9" t="s">
        <v>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</row>
    <row r="10" spans="1:35" x14ac:dyDescent="0.25">
      <c r="A10" t="s">
        <v>6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</row>
    <row r="11" spans="1:35" x14ac:dyDescent="0.25">
      <c r="A11" t="s">
        <v>7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</row>
    <row r="12" spans="1:35" x14ac:dyDescent="0.25">
      <c r="A12" t="s">
        <v>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</row>
    <row r="13" spans="1:35" x14ac:dyDescent="0.25">
      <c r="A13" t="s">
        <v>17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</row>
    <row r="14" spans="1:35" x14ac:dyDescent="0.25">
      <c r="A14" t="s">
        <v>20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</row>
    <row r="15" spans="1:35" x14ac:dyDescent="0.2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42578125" customWidth="1"/>
    <col min="2" max="2" width="9.5703125" style="7" bestFit="1" customWidth="1"/>
    <col min="3" max="35" width="9.5703125" bestFit="1" customWidth="1"/>
  </cols>
  <sheetData>
    <row r="1" spans="1:35" x14ac:dyDescent="0.25">
      <c r="B1" s="3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</row>
    <row r="3" spans="1:35" x14ac:dyDescent="0.25">
      <c r="A3" t="s">
        <v>0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</row>
    <row r="4" spans="1:35" x14ac:dyDescent="0.25">
      <c r="A4" t="s">
        <v>1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</row>
    <row r="5" spans="1:35" x14ac:dyDescent="0.25">
      <c r="A5" t="s">
        <v>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</row>
    <row r="6" spans="1:35" x14ac:dyDescent="0.25">
      <c r="A6" t="s">
        <v>19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</row>
    <row r="7" spans="1:35" x14ac:dyDescent="0.25">
      <c r="A7" t="s">
        <v>3</v>
      </c>
      <c r="B7" s="7">
        <f>$C7*(1+'KSA Rooftop Solar'!$B$19)^(B$1-$C$1)</f>
        <v>104.94684519230768</v>
      </c>
      <c r="C7" s="24">
        <f>'KSA Rooftop Solar'!B9</f>
        <v>109.14471899999999</v>
      </c>
      <c r="D7" s="7">
        <f>$C7*(1+'KSA Rooftop Solar'!$B$19)^(D$1-$C$1)</f>
        <v>113.51050776</v>
      </c>
      <c r="E7" s="7">
        <f>$C7*(1+'KSA Rooftop Solar'!$B$19)^(E$1-$C$1)</f>
        <v>118.0509280704</v>
      </c>
      <c r="F7" s="7">
        <f>$C7*(1+'KSA Rooftop Solar'!$B$19)^(F$1-$C$1)</f>
        <v>122.77296519321601</v>
      </c>
      <c r="G7" s="7">
        <f>$C7*(1+'KSA Rooftop Solar'!$B$19)^(G$1-$C$1)</f>
        <v>127.68388380094466</v>
      </c>
      <c r="H7" s="7">
        <f>$C7*(1+'KSA Rooftop Solar'!$B$19)^(H$1-$C$1)</f>
        <v>132.79123915298246</v>
      </c>
      <c r="I7" s="7">
        <f>$C7*(1+'KSA Rooftop Solar'!$B$19)^(I$1-$C$1)</f>
        <v>138.10288871910177</v>
      </c>
      <c r="J7" s="7">
        <f>$C7*(1+'KSA Rooftop Solar'!$B$19)^(J$1-$C$1)</f>
        <v>143.6270042678658</v>
      </c>
      <c r="K7" s="7">
        <f>$C7*(1+'KSA Rooftop Solar'!$B$19)^(K$1-$C$1)</f>
        <v>149.37208443858046</v>
      </c>
      <c r="L7" s="7">
        <f>$C7*(1+'KSA Rooftop Solar'!$B$19)^(L$1-$C$1)</f>
        <v>155.34696781612371</v>
      </c>
      <c r="M7" s="7">
        <f>$C7*(1+'KSA Rooftop Solar'!$B$19)^(M$1-$C$1)</f>
        <v>161.56084652876865</v>
      </c>
      <c r="N7" s="7">
        <f>$C7*(1+'KSA Rooftop Solar'!$B$19)^(N$1-$C$1)</f>
        <v>168.02328038991939</v>
      </c>
      <c r="O7" s="7">
        <f>$C7*(1+'KSA Rooftop Solar'!$B$19)^(O$1-$C$1)</f>
        <v>174.7442116055162</v>
      </c>
      <c r="P7" s="7">
        <f>$C7*(1+'KSA Rooftop Solar'!$B$19)^(P$1-$C$1)</f>
        <v>181.73398006973684</v>
      </c>
      <c r="Q7" s="7">
        <f>$C7*(1+'KSA Rooftop Solar'!$B$19)^(Q$1-$C$1)</f>
        <v>189.00333927252632</v>
      </c>
      <c r="R7" s="7">
        <f>$C7*(1+'KSA Rooftop Solar'!$B$19)^(R$1-$C$1)</f>
        <v>196.56347284342738</v>
      </c>
      <c r="S7" s="7">
        <f>$C7*(1+'KSA Rooftop Solar'!$B$19)^(S$1-$C$1)</f>
        <v>204.4260117571645</v>
      </c>
      <c r="T7" s="7">
        <f>$C7*(1+'KSA Rooftop Solar'!$B$19)^(T$1-$C$1)</f>
        <v>212.60305222745109</v>
      </c>
      <c r="U7" s="7">
        <f>$C7*(1+'KSA Rooftop Solar'!$B$19)^(U$1-$C$1)</f>
        <v>221.10717431654916</v>
      </c>
      <c r="V7" s="7">
        <f>$C7*(1+'KSA Rooftop Solar'!$B$19)^(V$1-$C$1)</f>
        <v>229.95146128921112</v>
      </c>
      <c r="W7" s="7">
        <f>$C7*(1+'KSA Rooftop Solar'!$B$19)^(W$1-$C$1)</f>
        <v>239.14951974077957</v>
      </c>
      <c r="X7" s="7">
        <f>$C7*(1+'KSA Rooftop Solar'!$B$19)^(X$1-$C$1)</f>
        <v>248.71550053041079</v>
      </c>
      <c r="Y7" s="7">
        <f>$C7*(1+'KSA Rooftop Solar'!$B$19)^(Y$1-$C$1)</f>
        <v>258.66412055162721</v>
      </c>
      <c r="Z7" s="7">
        <f>$C7*(1+'KSA Rooftop Solar'!$B$19)^(Z$1-$C$1)</f>
        <v>269.0106853736923</v>
      </c>
      <c r="AA7" s="7">
        <f>$C7*(1+'KSA Rooftop Solar'!$B$19)^(AA$1-$C$1)</f>
        <v>279.77111278863998</v>
      </c>
      <c r="AB7" s="7">
        <f>$C7*(1+'KSA Rooftop Solar'!$B$19)^(AB$1-$C$1)</f>
        <v>290.96195730018565</v>
      </c>
      <c r="AC7" s="7">
        <f>$C7*(1+'KSA Rooftop Solar'!$B$19)^(AC$1-$C$1)</f>
        <v>302.60043559219304</v>
      </c>
      <c r="AD7" s="7">
        <f>$C7*(1+'KSA Rooftop Solar'!$B$19)^(AD$1-$C$1)</f>
        <v>314.7044530158808</v>
      </c>
      <c r="AE7" s="7">
        <f>$C7*(1+'KSA Rooftop Solar'!$B$19)^(AE$1-$C$1)</f>
        <v>327.29263113651609</v>
      </c>
      <c r="AF7" s="7">
        <f>$C7*(1+'KSA Rooftop Solar'!$B$19)^(AF$1-$C$1)</f>
        <v>340.38433638197677</v>
      </c>
      <c r="AG7" s="7">
        <f>$C7*(1+'KSA Rooftop Solar'!$B$19)^(AG$1-$C$1)</f>
        <v>353.99970983725575</v>
      </c>
      <c r="AH7" s="7">
        <f>$C7*(1+'KSA Rooftop Solar'!$B$19)^(AH$1-$C$1)</f>
        <v>368.15969823074602</v>
      </c>
      <c r="AI7" s="7">
        <f>$C7*(1+'KSA Rooftop Solar'!$B$19)^(AI$1-$C$1)</f>
        <v>382.88608615997589</v>
      </c>
    </row>
    <row r="8" spans="1:35" x14ac:dyDescent="0.25">
      <c r="A8" t="s">
        <v>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</row>
    <row r="9" spans="1:35" x14ac:dyDescent="0.25">
      <c r="A9" t="s">
        <v>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</row>
    <row r="10" spans="1:35" x14ac:dyDescent="0.25">
      <c r="A10" t="s">
        <v>6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</row>
    <row r="11" spans="1:35" x14ac:dyDescent="0.25">
      <c r="A11" t="s">
        <v>7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</row>
    <row r="12" spans="1:35" x14ac:dyDescent="0.25">
      <c r="A12" t="s">
        <v>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</row>
    <row r="13" spans="1:35" x14ac:dyDescent="0.25">
      <c r="A13" t="s">
        <v>17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</row>
    <row r="14" spans="1:35" x14ac:dyDescent="0.25">
      <c r="A14" t="s">
        <v>20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</row>
    <row r="15" spans="1:35" x14ac:dyDescent="0.25">
      <c r="A15" t="s">
        <v>100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</row>
    <row r="16" spans="1:35" x14ac:dyDescent="0.25">
      <c r="A16" t="s">
        <v>101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</row>
    <row r="17" spans="1:35" x14ac:dyDescent="0.25">
      <c r="A17" t="s">
        <v>102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  <c r="AG17" s="27">
        <v>0</v>
      </c>
      <c r="AH17" s="27">
        <v>0</v>
      </c>
      <c r="AI17" s="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17"/>
  <sheetViews>
    <sheetView workbookViewId="0">
      <selection activeCell="B15" sqref="B15:AI17"/>
    </sheetView>
  </sheetViews>
  <sheetFormatPr defaultRowHeight="15" x14ac:dyDescent="0.25"/>
  <cols>
    <col min="1" max="1" width="23.42578125" customWidth="1"/>
    <col min="2" max="35" width="9.5703125" bestFit="1" customWidth="1"/>
  </cols>
  <sheetData>
    <row r="1" spans="1:35" x14ac:dyDescent="0.2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18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</row>
    <row r="3" spans="1:35" x14ac:dyDescent="0.25">
      <c r="A3" t="s">
        <v>0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</row>
    <row r="4" spans="1:35" x14ac:dyDescent="0.25">
      <c r="A4" t="s">
        <v>1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</row>
    <row r="5" spans="1:35" x14ac:dyDescent="0.25">
      <c r="A5" t="s">
        <v>2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</row>
    <row r="6" spans="1:35" x14ac:dyDescent="0.25">
      <c r="A6" t="s">
        <v>19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</row>
    <row r="7" spans="1:35" x14ac:dyDescent="0.25">
      <c r="A7" t="s">
        <v>3</v>
      </c>
      <c r="B7" s="7">
        <f>$C7*(1+'KSA Rooftop Solar'!$B$19)^(B$1-$C$1)</f>
        <v>45.257734615384614</v>
      </c>
      <c r="C7" s="24">
        <f>'KSA Rooftop Solar'!B10</f>
        <v>47.068044</v>
      </c>
      <c r="D7" s="7">
        <f>$C7*(1+'KSA Rooftop Solar'!$B$19)^(D$1-$C$1)</f>
        <v>48.950765760000003</v>
      </c>
      <c r="E7" s="7">
        <f>$C7*(1+'KSA Rooftop Solar'!$B$19)^(E$1-$C$1)</f>
        <v>50.908796390400006</v>
      </c>
      <c r="F7" s="7">
        <f>$C7*(1+'KSA Rooftop Solar'!$B$19)^(F$1-$C$1)</f>
        <v>52.945148246016004</v>
      </c>
      <c r="G7" s="7">
        <f>$C7*(1+'KSA Rooftop Solar'!$B$19)^(G$1-$C$1)</f>
        <v>55.062954175856653</v>
      </c>
      <c r="H7" s="7">
        <f>$C7*(1+'KSA Rooftop Solar'!$B$19)^(H$1-$C$1)</f>
        <v>57.265472342890924</v>
      </c>
      <c r="I7" s="7">
        <f>$C7*(1+'KSA Rooftop Solar'!$B$19)^(I$1-$C$1)</f>
        <v>59.556091236606562</v>
      </c>
      <c r="J7" s="7">
        <f>$C7*(1+'KSA Rooftop Solar'!$B$19)^(J$1-$C$1)</f>
        <v>61.93833488607082</v>
      </c>
      <c r="K7" s="7">
        <f>$C7*(1+'KSA Rooftop Solar'!$B$19)^(K$1-$C$1)</f>
        <v>64.415868281513653</v>
      </c>
      <c r="L7" s="7">
        <f>$C7*(1+'KSA Rooftop Solar'!$B$19)^(L$1-$C$1)</f>
        <v>66.992503012774208</v>
      </c>
      <c r="M7" s="7">
        <f>$C7*(1+'KSA Rooftop Solar'!$B$19)^(M$1-$C$1)</f>
        <v>69.67220313328518</v>
      </c>
      <c r="N7" s="7">
        <f>$C7*(1+'KSA Rooftop Solar'!$B$19)^(N$1-$C$1)</f>
        <v>72.459091258616581</v>
      </c>
      <c r="O7" s="7">
        <f>$C7*(1+'KSA Rooftop Solar'!$B$19)^(O$1-$C$1)</f>
        <v>75.357454908961259</v>
      </c>
      <c r="P7" s="7">
        <f>$C7*(1+'KSA Rooftop Solar'!$B$19)^(P$1-$C$1)</f>
        <v>78.371753105319712</v>
      </c>
      <c r="Q7" s="7">
        <f>$C7*(1+'KSA Rooftop Solar'!$B$19)^(Q$1-$C$1)</f>
        <v>81.506623229532508</v>
      </c>
      <c r="R7" s="7">
        <f>$C7*(1+'KSA Rooftop Solar'!$B$19)^(R$1-$C$1)</f>
        <v>84.766888158713797</v>
      </c>
      <c r="S7" s="7">
        <f>$C7*(1+'KSA Rooftop Solar'!$B$19)^(S$1-$C$1)</f>
        <v>88.157563685062371</v>
      </c>
      <c r="T7" s="7">
        <f>$C7*(1+'KSA Rooftop Solar'!$B$19)^(T$1-$C$1)</f>
        <v>91.683866232464865</v>
      </c>
      <c r="U7" s="7">
        <f>$C7*(1+'KSA Rooftop Solar'!$B$19)^(U$1-$C$1)</f>
        <v>95.351220881763467</v>
      </c>
      <c r="V7" s="7">
        <f>$C7*(1+'KSA Rooftop Solar'!$B$19)^(V$1-$C$1)</f>
        <v>99.165269717034008</v>
      </c>
      <c r="W7" s="7">
        <f>$C7*(1+'KSA Rooftop Solar'!$B$19)^(W$1-$C$1)</f>
        <v>103.13188050571537</v>
      </c>
      <c r="X7" s="7">
        <f>$C7*(1+'KSA Rooftop Solar'!$B$19)^(X$1-$C$1)</f>
        <v>107.257155725944</v>
      </c>
      <c r="Y7" s="7">
        <f>$C7*(1+'KSA Rooftop Solar'!$B$19)^(Y$1-$C$1)</f>
        <v>111.54744195498176</v>
      </c>
      <c r="Z7" s="7">
        <f>$C7*(1+'KSA Rooftop Solar'!$B$19)^(Z$1-$C$1)</f>
        <v>116.00933963318103</v>
      </c>
      <c r="AA7" s="7">
        <f>$C7*(1+'KSA Rooftop Solar'!$B$19)^(AA$1-$C$1)</f>
        <v>120.64971321850827</v>
      </c>
      <c r="AB7" s="7">
        <f>$C7*(1+'KSA Rooftop Solar'!$B$19)^(AB$1-$C$1)</f>
        <v>125.47570174724864</v>
      </c>
      <c r="AC7" s="7">
        <f>$C7*(1+'KSA Rooftop Solar'!$B$19)^(AC$1-$C$1)</f>
        <v>130.49472981713856</v>
      </c>
      <c r="AD7" s="7">
        <f>$C7*(1+'KSA Rooftop Solar'!$B$19)^(AD$1-$C$1)</f>
        <v>135.7145190098241</v>
      </c>
      <c r="AE7" s="7">
        <f>$C7*(1+'KSA Rooftop Solar'!$B$19)^(AE$1-$C$1)</f>
        <v>141.14309977021711</v>
      </c>
      <c r="AF7" s="7">
        <f>$C7*(1+'KSA Rooftop Solar'!$B$19)^(AF$1-$C$1)</f>
        <v>146.78882376102578</v>
      </c>
      <c r="AG7" s="7">
        <f>$C7*(1+'KSA Rooftop Solar'!$B$19)^(AG$1-$C$1)</f>
        <v>152.6603767114668</v>
      </c>
      <c r="AH7" s="7">
        <f>$C7*(1+'KSA Rooftop Solar'!$B$19)^(AH$1-$C$1)</f>
        <v>158.76679177992548</v>
      </c>
      <c r="AI7" s="7">
        <f>$C7*(1+'KSA Rooftop Solar'!$B$19)^(AI$1-$C$1)</f>
        <v>165.11746345112252</v>
      </c>
    </row>
    <row r="8" spans="1:35" x14ac:dyDescent="0.25">
      <c r="A8" t="s">
        <v>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</row>
    <row r="9" spans="1:35" x14ac:dyDescent="0.25">
      <c r="A9" t="s">
        <v>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</row>
    <row r="10" spans="1:35" x14ac:dyDescent="0.25">
      <c r="A10" t="s">
        <v>6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</row>
    <row r="11" spans="1:35" x14ac:dyDescent="0.25">
      <c r="A11" t="s">
        <v>7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</row>
    <row r="12" spans="1:35" x14ac:dyDescent="0.25">
      <c r="A12" t="s">
        <v>8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</row>
    <row r="13" spans="1:35" x14ac:dyDescent="0.25">
      <c r="A13" t="s">
        <v>17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7">
        <v>0</v>
      </c>
      <c r="AH13" s="27">
        <v>0</v>
      </c>
      <c r="AI13" s="27">
        <v>0</v>
      </c>
    </row>
    <row r="14" spans="1:35" x14ac:dyDescent="0.25">
      <c r="A14" t="s">
        <v>20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</row>
    <row r="15" spans="1:35" x14ac:dyDescent="0.25">
      <c r="A15" t="s">
        <v>100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x14ac:dyDescent="0.25">
      <c r="A16" t="s">
        <v>101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x14ac:dyDescent="0.25">
      <c r="A17" t="s">
        <v>102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Homes by Region</vt:lpstr>
      <vt:lpstr>Urban Rural Split</vt:lpstr>
      <vt:lpstr>KSA Rooftop Solar</vt:lpstr>
      <vt:lpstr>BDEQ-BEOfDS-urban-residential</vt:lpstr>
      <vt:lpstr>BDEQ-BEOfDS-rural-residential</vt:lpstr>
      <vt:lpstr>BDEQ-BEOfDS-commercial</vt:lpstr>
      <vt:lpstr>BDEQ-BDESC-urban-residential</vt:lpstr>
      <vt:lpstr>BDEQ-BDESC-rural-residential</vt:lpstr>
      <vt:lpstr>BDEQ-BDESC-commercial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2016-01-26T19:10:58Z</dcterms:created>
  <dcterms:modified xsi:type="dcterms:W3CDTF">2019-08-27T15:58:37Z</dcterms:modified>
</cp:coreProperties>
</file>