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1020"/>
  </bookViews>
  <sheets>
    <sheet name="About" sheetId="1" r:id="rId1"/>
    <sheet name="KSA Existing Projects" sheetId="10" r:id="rId2"/>
    <sheet name="KSA Potential" sheetId="11" r:id="rId3"/>
    <sheet name="CSA-BTCS" sheetId="5" r:id="rId4"/>
    <sheet name="CSA-ACP" sheetId="6" r:id="rId5"/>
  </sheets>
  <calcPr calcId="145621"/>
</workbook>
</file>

<file path=xl/calcChain.xml><?xml version="1.0" encoding="utf-8"?>
<calcChain xmlns="http://schemas.openxmlformats.org/spreadsheetml/2006/main">
  <c r="A46" i="11" l="1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D2" i="6"/>
  <c r="B2" i="5"/>
  <c r="D2" i="5" s="1"/>
  <c r="A22" i="11"/>
  <c r="A23" i="11" s="1"/>
  <c r="A24" i="11" s="1"/>
  <c r="A20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D36" i="11"/>
  <c r="E36" i="11"/>
  <c r="F36" i="11"/>
  <c r="C36" i="11"/>
  <c r="AI2" i="5" l="1"/>
  <c r="AA2" i="5"/>
  <c r="S2" i="5"/>
  <c r="K2" i="5"/>
  <c r="AH2" i="5"/>
  <c r="Z2" i="5"/>
  <c r="R2" i="5"/>
  <c r="J2" i="5"/>
  <c r="AE2" i="5"/>
  <c r="W2" i="5"/>
  <c r="O2" i="5"/>
  <c r="G2" i="5"/>
  <c r="AD2" i="5"/>
  <c r="V2" i="5"/>
  <c r="N2" i="5"/>
  <c r="F2" i="5"/>
  <c r="AG2" i="5"/>
  <c r="AC2" i="5"/>
  <c r="Y2" i="5"/>
  <c r="U2" i="5"/>
  <c r="Q2" i="5"/>
  <c r="M2" i="5"/>
  <c r="I2" i="5"/>
  <c r="E2" i="5"/>
  <c r="C2" i="5"/>
  <c r="AF2" i="5"/>
  <c r="AB2" i="5"/>
  <c r="X2" i="5"/>
  <c r="T2" i="5"/>
  <c r="P2" i="5"/>
  <c r="L2" i="5"/>
  <c r="H2" i="5"/>
  <c r="A39" i="11"/>
</calcChain>
</file>

<file path=xl/sharedStrings.xml><?xml version="1.0" encoding="utf-8"?>
<sst xmlns="http://schemas.openxmlformats.org/spreadsheetml/2006/main" count="70" uniqueCount="66">
  <si>
    <t>Source:</t>
  </si>
  <si>
    <t>Year</t>
  </si>
  <si>
    <t>BAU CO2 Stored (tons/yr)</t>
  </si>
  <si>
    <t>CSA BAU Tons CO2 Sequestered</t>
  </si>
  <si>
    <t>CSA Additional CCS Potential</t>
  </si>
  <si>
    <t>Additional Potential CO2 Stored (tons/yr)</t>
  </si>
  <si>
    <t>Additional CCS Potential</t>
  </si>
  <si>
    <t>Project</t>
  </si>
  <si>
    <t>Size (million tons/yr)</t>
  </si>
  <si>
    <t>Status</t>
  </si>
  <si>
    <t>Uthmaniyah - ARAMCO</t>
  </si>
  <si>
    <t>Operational since 2015</t>
  </si>
  <si>
    <t>United Jubail - SABIC</t>
  </si>
  <si>
    <t>Uthmaniyah - ARAMCO project</t>
  </si>
  <si>
    <t>Uthmaniyah Carbon Dioxide Enhanced Oil Recovery (CO2-EOR) Demonstration Project</t>
  </si>
  <si>
    <t>Carbon Sequestration Leadership Forum</t>
  </si>
  <si>
    <t>https://www.cslforum.org/cslf/Projects/Uthmaniyah</t>
  </si>
  <si>
    <t>https://www.sabic.com/en/news/4076-sabic-bolsters-gcc-delegation-to-un-climate-conference-with-sustainable-initiatives</t>
  </si>
  <si>
    <t>SABIC Bolsters GCC Delegation to UN Climate Conference with Sustainable Initiatives</t>
  </si>
  <si>
    <t>SABIC</t>
  </si>
  <si>
    <t>KAPSARC found that KSA has a storage potential of 25 GtCO2</t>
  </si>
  <si>
    <t>via enhanced oil recovery (EOR), the technology most likely to be</t>
  </si>
  <si>
    <t>used for CO2 storage in KSA in the forseeable future, given realistic</t>
  </si>
  <si>
    <t>oil and CO2 prices.</t>
  </si>
  <si>
    <t>Gt CO2</t>
  </si>
  <si>
    <t>storage potential</t>
  </si>
  <si>
    <t>This is a total amount, not an annual amount.  We assume the</t>
  </si>
  <si>
    <t>storage could be filled by the end of the model run (2050),</t>
  </si>
  <si>
    <t>(More storage would be possible with higher oil prices or higher</t>
  </si>
  <si>
    <t>CO2 prices than assumed in the KAPSARC study.)</t>
  </si>
  <si>
    <t>if policies start in 2020.</t>
  </si>
  <si>
    <t>following an S-curve.</t>
  </si>
  <si>
    <t>L</t>
  </si>
  <si>
    <t>k</t>
  </si>
  <si>
    <t>Xo</t>
  </si>
  <si>
    <t>Phase-In Schedule</t>
  </si>
  <si>
    <t>Total Amount Sequestered through 2050</t>
  </si>
  <si>
    <t>Sigmoidal Curve Values for CCS Phase-In</t>
  </si>
  <si>
    <t>First, we subtract the amount of CO2 that would be stored by</t>
  </si>
  <si>
    <t>the existing projects during the model run period.</t>
  </si>
  <si>
    <t>first simulated year</t>
  </si>
  <si>
    <t>last simulated year</t>
  </si>
  <si>
    <t>number of years</t>
  </si>
  <si>
    <t>Mt CO2/yr from existing projects</t>
  </si>
  <si>
    <t>Mt CO2 stored by existing projects during model run period</t>
  </si>
  <si>
    <t>Remaining storage potential in Mt CO2</t>
  </si>
  <si>
    <t>We want additional storage potential to increase gradually over the period,</t>
  </si>
  <si>
    <t>Mt CO2/yr</t>
  </si>
  <si>
    <t>Mt CO2</t>
  </si>
  <si>
    <t>Enhanced Oil Recovery and CO2 Storage Potential Outside North America: An Economic Assessment</t>
  </si>
  <si>
    <t>https://www.kapsarc.org/wp-content/uploads/2018/01/KS-2018-DP27-Enhanced-Oil-Recovery-and-CO2-Storage-Potential-Outside-North-America-An-Economic-Assessment.pdf</t>
  </si>
  <si>
    <t>KAPSARC</t>
  </si>
  <si>
    <t>Page 3</t>
  </si>
  <si>
    <t>Notes</t>
  </si>
  <si>
    <t>See "KSA Potential" tab for calculation approach.</t>
  </si>
  <si>
    <t>These amounts appear reasonable when</t>
  </si>
  <si>
    <t>https://www.iea.org/etp/explore/</t>
  </si>
  <si>
    <t>in light of the IEA's estimates of CCS potential</t>
  </si>
  <si>
    <t>from Energy Technology Perspectives 2017,</t>
  </si>
  <si>
    <t>which finds 8 Gt CO2/yr sequestered in 2050</t>
  </si>
  <si>
    <t>Gt CO2/yr in 2050</t>
  </si>
  <si>
    <t>A reasonable share of the world total given</t>
  </si>
  <si>
    <t>KSA's oil infrastructure and EOR potential.</t>
  </si>
  <si>
    <t>Reference for IEA global value:</t>
  </si>
  <si>
    <t>IEA's ETP 2017 data viewer at</t>
  </si>
  <si>
    <t>worldwide.  Our KSA value for 2050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</si>
</sst>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1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Annual</a:t>
            </a:r>
            <a:r>
              <a:rPr lang="en-US" sz="1400" baseline="0"/>
              <a:t> CO2 Sequestration (Gt CO2/yr)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'KSA Potential'!$B$36:$AG$36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27.569693638321635</c:v>
                </c:pt>
                <c:pt idx="2">
                  <c:v>35.924636305441886</c:v>
                </c:pt>
                <c:pt idx="3">
                  <c:v>46.736747696508623</c:v>
                </c:pt>
                <c:pt idx="4">
                  <c:v>60.677503718855526</c:v>
                </c:pt>
                <c:pt idx="5">
                  <c:v>78.567554028067974</c:v>
                </c:pt>
                <c:pt idx="6">
                  <c:v>101.38710325176433</c:v>
                </c:pt>
                <c:pt idx="7">
                  <c:v>130.27068221689919</c:v>
                </c:pt>
                <c:pt idx="8">
                  <c:v>166.4747268477818</c:v>
                </c:pt>
                <c:pt idx="9">
                  <c:v>211.30359579602253</c:v>
                </c:pt>
                <c:pt idx="10">
                  <c:v>265.9798410068895</c:v>
                </c:pt>
                <c:pt idx="11">
                  <c:v>331.45129859952522</c:v>
                </c:pt>
                <c:pt idx="12">
                  <c:v>408.14468682636385</c:v>
                </c:pt>
                <c:pt idx="13">
                  <c:v>495.70369807412101</c:v>
                </c:pt>
                <c:pt idx="14">
                  <c:v>592.78200744487629</c:v>
                </c:pt>
                <c:pt idx="15">
                  <c:v>696.9804230056186</c:v>
                </c:pt>
                <c:pt idx="16">
                  <c:v>805</c:v>
                </c:pt>
                <c:pt idx="17">
                  <c:v>913.0195769943814</c:v>
                </c:pt>
                <c:pt idx="18">
                  <c:v>1017.2179925551236</c:v>
                </c:pt>
                <c:pt idx="19">
                  <c:v>1114.2963019258789</c:v>
                </c:pt>
                <c:pt idx="20">
                  <c:v>1201.855313173636</c:v>
                </c:pt>
                <c:pt idx="21">
                  <c:v>1278.5487014004748</c:v>
                </c:pt>
                <c:pt idx="22">
                  <c:v>1344.0201589931105</c:v>
                </c:pt>
                <c:pt idx="23">
                  <c:v>1398.6964042039776</c:v>
                </c:pt>
                <c:pt idx="24">
                  <c:v>1443.525273152218</c:v>
                </c:pt>
                <c:pt idx="25">
                  <c:v>1479.7293177831007</c:v>
                </c:pt>
                <c:pt idx="26">
                  <c:v>1508.6128967482357</c:v>
                </c:pt>
                <c:pt idx="27">
                  <c:v>1531.4324459719319</c:v>
                </c:pt>
                <c:pt idx="28">
                  <c:v>1549.3224962811446</c:v>
                </c:pt>
                <c:pt idx="29">
                  <c:v>1563.2632523034913</c:v>
                </c:pt>
                <c:pt idx="30">
                  <c:v>1574.0753636945578</c:v>
                </c:pt>
                <c:pt idx="31">
                  <c:v>1582.4303063616785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62144"/>
        <c:axId val="232663680"/>
      </c:lineChart>
      <c:catAx>
        <c:axId val="2326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63680"/>
        <c:crosses val="autoZero"/>
        <c:auto val="1"/>
        <c:lblAlgn val="ctr"/>
        <c:lblOffset val="100"/>
        <c:noMultiLvlLbl val="0"/>
      </c:catAx>
      <c:valAx>
        <c:axId val="2326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6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37</xdr:row>
      <xdr:rowOff>15874</xdr:rowOff>
    </xdr:from>
    <xdr:to>
      <xdr:col>12</xdr:col>
      <xdr:colOff>171449</xdr:colOff>
      <xdr:row>53</xdr:row>
      <xdr:rowOff>88899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psarc.org/wp-content/uploads/2018/01/KS-2018-DP27-Enhanced-Oil-Recovery-and-CO2-Storage-Potential-Outside-North-America-An-Economic-Assessment.pdf" TargetMode="External"/><Relationship Id="rId2" Type="http://schemas.openxmlformats.org/officeDocument/2006/relationships/hyperlink" Target="https://www.cslforum.org/cslf/Projects/Uthmaniyah" TargetMode="External"/><Relationship Id="rId1" Type="http://schemas.openxmlformats.org/officeDocument/2006/relationships/hyperlink" Target="https://www.sabic.com/en/news/4076-sabic-bolsters-gcc-delegation-to-un-climate-conference-with-sustainable-initiatives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ea.org/etp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/>
  </sheetViews>
  <sheetFormatPr defaultRowHeight="14.5" x14ac:dyDescent="0.35"/>
  <cols>
    <col min="2" max="2" width="103.36328125" customWidth="1"/>
    <col min="3" max="3" width="17.08984375" customWidth="1"/>
    <col min="4" max="4" width="22.08984375" customWidth="1"/>
    <col min="5" max="5" width="18.36328125" customWidth="1"/>
  </cols>
  <sheetData>
    <row r="1" spans="1:2" ht="15" x14ac:dyDescent="0.25">
      <c r="A1" s="1" t="s">
        <v>3</v>
      </c>
    </row>
    <row r="2" spans="1:2" ht="15" x14ac:dyDescent="0.25">
      <c r="A2" s="1" t="s">
        <v>4</v>
      </c>
    </row>
    <row r="4" spans="1:2" x14ac:dyDescent="0.35">
      <c r="A4" s="1" t="s">
        <v>0</v>
      </c>
      <c r="B4" s="8" t="s">
        <v>13</v>
      </c>
    </row>
    <row r="5" spans="1:2" x14ac:dyDescent="0.35">
      <c r="B5" t="s">
        <v>15</v>
      </c>
    </row>
    <row r="6" spans="1:2" x14ac:dyDescent="0.35">
      <c r="B6" s="2">
        <v>2019</v>
      </c>
    </row>
    <row r="7" spans="1:2" x14ac:dyDescent="0.35">
      <c r="B7" t="s">
        <v>14</v>
      </c>
    </row>
    <row r="8" spans="1:2" x14ac:dyDescent="0.35">
      <c r="B8" s="7" t="s">
        <v>16</v>
      </c>
    </row>
    <row r="10" spans="1:2" x14ac:dyDescent="0.35">
      <c r="B10" s="8" t="s">
        <v>12</v>
      </c>
    </row>
    <row r="11" spans="1:2" x14ac:dyDescent="0.35">
      <c r="B11" t="s">
        <v>19</v>
      </c>
    </row>
    <row r="12" spans="1:2" ht="15" x14ac:dyDescent="0.25">
      <c r="B12" s="2">
        <v>2016</v>
      </c>
    </row>
    <row r="13" spans="1:2" x14ac:dyDescent="0.35">
      <c r="B13" t="s">
        <v>18</v>
      </c>
    </row>
    <row r="14" spans="1:2" x14ac:dyDescent="0.35">
      <c r="B14" s="7" t="s">
        <v>17</v>
      </c>
    </row>
    <row r="16" spans="1:2" x14ac:dyDescent="0.35">
      <c r="B16" s="8" t="s">
        <v>6</v>
      </c>
    </row>
    <row r="17" spans="1:3" x14ac:dyDescent="0.35">
      <c r="B17" t="s">
        <v>51</v>
      </c>
    </row>
    <row r="18" spans="1:3" x14ac:dyDescent="0.35">
      <c r="B18" s="2">
        <v>2018</v>
      </c>
    </row>
    <row r="19" spans="1:3" x14ac:dyDescent="0.35">
      <c r="B19" s="22" t="s">
        <v>49</v>
      </c>
    </row>
    <row r="20" spans="1:3" x14ac:dyDescent="0.35">
      <c r="B20" s="7" t="s">
        <v>50</v>
      </c>
    </row>
    <row r="21" spans="1:3" x14ac:dyDescent="0.35">
      <c r="B21" t="s">
        <v>52</v>
      </c>
    </row>
    <row r="23" spans="1:3" x14ac:dyDescent="0.35">
      <c r="A23" s="1" t="s">
        <v>53</v>
      </c>
    </row>
    <row r="24" spans="1:3" x14ac:dyDescent="0.35">
      <c r="A24" t="s">
        <v>54</v>
      </c>
    </row>
    <row r="29" spans="1:3" x14ac:dyDescent="0.35">
      <c r="B29" s="4"/>
      <c r="C29" s="5"/>
    </row>
    <row r="30" spans="1:3" x14ac:dyDescent="0.35">
      <c r="B30" s="3"/>
      <c r="C30" s="3"/>
    </row>
    <row r="31" spans="1:3" x14ac:dyDescent="0.35">
      <c r="B31" s="3"/>
      <c r="C31" s="3"/>
    </row>
  </sheetData>
  <hyperlinks>
    <hyperlink ref="B14" r:id="rId1"/>
    <hyperlink ref="B8" r:id="rId2"/>
    <hyperlink ref="B20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28" customWidth="1"/>
    <col min="2" max="2" width="24" customWidth="1"/>
    <col min="3" max="3" width="27.6328125" customWidth="1"/>
  </cols>
  <sheetData>
    <row r="1" spans="1:3" x14ac:dyDescent="0.35">
      <c r="A1" s="8" t="s">
        <v>7</v>
      </c>
      <c r="B1" s="10" t="s">
        <v>8</v>
      </c>
      <c r="C1" s="10" t="s">
        <v>9</v>
      </c>
    </row>
    <row r="2" spans="1:3" x14ac:dyDescent="0.35">
      <c r="A2" t="s">
        <v>10</v>
      </c>
      <c r="B2">
        <v>0.8</v>
      </c>
      <c r="C2" s="9" t="s">
        <v>11</v>
      </c>
    </row>
    <row r="3" spans="1:3" x14ac:dyDescent="0.35">
      <c r="A3" t="s">
        <v>12</v>
      </c>
      <c r="B3">
        <v>0.5</v>
      </c>
      <c r="C3" s="9" t="s">
        <v>11</v>
      </c>
    </row>
    <row r="4" spans="1:3" x14ac:dyDescent="0.35">
      <c r="C4" s="9"/>
    </row>
    <row r="5" spans="1:3" x14ac:dyDescent="0.35">
      <c r="C5" s="9"/>
    </row>
    <row r="6" spans="1:3" x14ac:dyDescent="0.35">
      <c r="C6" s="9"/>
    </row>
    <row r="7" spans="1:3" x14ac:dyDescent="0.35">
      <c r="C7" s="9"/>
    </row>
    <row r="8" spans="1:3" x14ac:dyDescent="0.35">
      <c r="C8" s="9"/>
    </row>
    <row r="9" spans="1:3" x14ac:dyDescent="0.35">
      <c r="C9" s="9"/>
    </row>
    <row r="10" spans="1:3" x14ac:dyDescent="0.35">
      <c r="C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/>
  </sheetViews>
  <sheetFormatPr defaultRowHeight="14.5" x14ac:dyDescent="0.35"/>
  <cols>
    <col min="1" max="1" width="17.1796875" customWidth="1"/>
    <col min="3" max="19" width="8.81640625" bestFit="1" customWidth="1"/>
    <col min="20" max="33" width="9.36328125" bestFit="1" customWidth="1"/>
  </cols>
  <sheetData>
    <row r="1" spans="1:3" x14ac:dyDescent="0.35">
      <c r="A1" t="s">
        <v>20</v>
      </c>
    </row>
    <row r="2" spans="1:3" x14ac:dyDescent="0.35">
      <c r="A2" t="s">
        <v>21</v>
      </c>
    </row>
    <row r="3" spans="1:3" x14ac:dyDescent="0.35">
      <c r="A3" t="s">
        <v>22</v>
      </c>
    </row>
    <row r="4" spans="1:3" x14ac:dyDescent="0.35">
      <c r="A4" t="s">
        <v>23</v>
      </c>
    </row>
    <row r="6" spans="1:3" x14ac:dyDescent="0.35">
      <c r="A6">
        <v>25</v>
      </c>
      <c r="B6" t="s">
        <v>24</v>
      </c>
      <c r="C6" t="s">
        <v>25</v>
      </c>
    </row>
    <row r="8" spans="1:3" x14ac:dyDescent="0.35">
      <c r="A8" t="s">
        <v>28</v>
      </c>
    </row>
    <row r="9" spans="1:3" x14ac:dyDescent="0.35">
      <c r="A9" t="s">
        <v>29</v>
      </c>
    </row>
    <row r="11" spans="1:3" x14ac:dyDescent="0.35">
      <c r="A11" t="s">
        <v>26</v>
      </c>
    </row>
    <row r="12" spans="1:3" x14ac:dyDescent="0.35">
      <c r="A12" t="s">
        <v>27</v>
      </c>
    </row>
    <row r="13" spans="1:3" x14ac:dyDescent="0.35">
      <c r="A13" t="s">
        <v>30</v>
      </c>
    </row>
    <row r="15" spans="1:3" x14ac:dyDescent="0.35">
      <c r="A15" t="s">
        <v>38</v>
      </c>
    </row>
    <row r="16" spans="1:3" x14ac:dyDescent="0.35">
      <c r="A16" t="s">
        <v>39</v>
      </c>
    </row>
    <row r="18" spans="1:4" x14ac:dyDescent="0.35">
      <c r="A18">
        <v>2018</v>
      </c>
      <c r="B18" t="s">
        <v>40</v>
      </c>
    </row>
    <row r="19" spans="1:4" x14ac:dyDescent="0.35">
      <c r="A19">
        <v>2050</v>
      </c>
      <c r="B19" t="s">
        <v>41</v>
      </c>
    </row>
    <row r="20" spans="1:4" x14ac:dyDescent="0.35">
      <c r="A20">
        <f>A19-A18+1</f>
        <v>33</v>
      </c>
      <c r="B20" t="s">
        <v>42</v>
      </c>
    </row>
    <row r="22" spans="1:4" x14ac:dyDescent="0.35">
      <c r="A22">
        <f>SUM('KSA Existing Projects'!B2:B3)</f>
        <v>1.3</v>
      </c>
      <c r="B22" t="s">
        <v>43</v>
      </c>
    </row>
    <row r="23" spans="1:4" x14ac:dyDescent="0.35">
      <c r="A23">
        <f>A22*A20</f>
        <v>42.9</v>
      </c>
      <c r="B23" t="s">
        <v>44</v>
      </c>
    </row>
    <row r="24" spans="1:4" x14ac:dyDescent="0.35">
      <c r="A24" s="21">
        <f>A6*1000-A23</f>
        <v>24957.1</v>
      </c>
      <c r="B24" t="s">
        <v>45</v>
      </c>
    </row>
    <row r="26" spans="1:4" x14ac:dyDescent="0.35">
      <c r="A26" t="s">
        <v>46</v>
      </c>
    </row>
    <row r="27" spans="1:4" x14ac:dyDescent="0.35">
      <c r="A27" t="s">
        <v>31</v>
      </c>
    </row>
    <row r="28" spans="1:4" ht="15" thickBot="1" x14ac:dyDescent="0.4"/>
    <row r="29" spans="1:4" x14ac:dyDescent="0.35">
      <c r="A29" s="11" t="s">
        <v>37</v>
      </c>
      <c r="B29" s="12"/>
      <c r="C29" s="12"/>
      <c r="D29" s="13"/>
    </row>
    <row r="30" spans="1:4" x14ac:dyDescent="0.35">
      <c r="A30" s="14" t="s">
        <v>32</v>
      </c>
      <c r="B30" s="15">
        <v>1610</v>
      </c>
      <c r="C30" s="15"/>
      <c r="D30" s="16"/>
    </row>
    <row r="31" spans="1:4" x14ac:dyDescent="0.35">
      <c r="A31" s="14" t="s">
        <v>33</v>
      </c>
      <c r="B31" s="15">
        <v>-0.27</v>
      </c>
      <c r="C31" s="15"/>
      <c r="D31" s="16"/>
    </row>
    <row r="32" spans="1:4" ht="15" thickBot="1" x14ac:dyDescent="0.4">
      <c r="A32" s="17" t="s">
        <v>34</v>
      </c>
      <c r="B32" s="18">
        <v>-16</v>
      </c>
      <c r="C32" s="18"/>
      <c r="D32" s="19"/>
    </row>
    <row r="34" spans="1:33" x14ac:dyDescent="0.35">
      <c r="A34" s="1" t="s">
        <v>35</v>
      </c>
      <c r="B34" s="1"/>
    </row>
    <row r="35" spans="1:33" x14ac:dyDescent="0.35">
      <c r="A35" t="s">
        <v>1</v>
      </c>
      <c r="B35">
        <v>2019</v>
      </c>
      <c r="C35">
        <v>2020</v>
      </c>
      <c r="D35">
        <v>2021</v>
      </c>
      <c r="E35">
        <v>2022</v>
      </c>
      <c r="F35">
        <v>2023</v>
      </c>
      <c r="G35">
        <v>2024</v>
      </c>
      <c r="H35">
        <v>2025</v>
      </c>
      <c r="I35">
        <v>2026</v>
      </c>
      <c r="J35">
        <v>2027</v>
      </c>
      <c r="K35">
        <v>2028</v>
      </c>
      <c r="L35">
        <v>2029</v>
      </c>
      <c r="M35">
        <v>2030</v>
      </c>
      <c r="N35">
        <v>2031</v>
      </c>
      <c r="O35">
        <v>2032</v>
      </c>
      <c r="P35">
        <v>2033</v>
      </c>
      <c r="Q35">
        <v>2034</v>
      </c>
      <c r="R35">
        <v>2035</v>
      </c>
      <c r="S35">
        <v>2036</v>
      </c>
      <c r="T35">
        <v>2037</v>
      </c>
      <c r="U35">
        <v>2038</v>
      </c>
      <c r="V35">
        <v>2039</v>
      </c>
      <c r="W35">
        <v>2040</v>
      </c>
      <c r="X35">
        <v>2041</v>
      </c>
      <c r="Y35">
        <v>2042</v>
      </c>
      <c r="Z35">
        <v>2043</v>
      </c>
      <c r="AA35">
        <v>2044</v>
      </c>
      <c r="AB35">
        <v>2045</v>
      </c>
      <c r="AC35">
        <v>2046</v>
      </c>
      <c r="AD35">
        <v>2047</v>
      </c>
      <c r="AE35">
        <v>2048</v>
      </c>
      <c r="AF35">
        <v>2049</v>
      </c>
      <c r="AG35">
        <v>2050</v>
      </c>
    </row>
    <row r="36" spans="1:33" x14ac:dyDescent="0.35">
      <c r="A36" t="s">
        <v>47</v>
      </c>
      <c r="B36">
        <v>0</v>
      </c>
      <c r="C36" s="21">
        <f t="shared" ref="C36:AG36" si="0">$B$30/(1+EXP($B$31*(C35-$B35+$B$32)))</f>
        <v>27.569693638321635</v>
      </c>
      <c r="D36" s="21">
        <f t="shared" si="0"/>
        <v>35.924636305441886</v>
      </c>
      <c r="E36" s="21">
        <f t="shared" si="0"/>
        <v>46.736747696508623</v>
      </c>
      <c r="F36" s="21">
        <f t="shared" si="0"/>
        <v>60.677503718855526</v>
      </c>
      <c r="G36" s="21">
        <f t="shared" si="0"/>
        <v>78.567554028067974</v>
      </c>
      <c r="H36" s="21">
        <f t="shared" si="0"/>
        <v>101.38710325176433</v>
      </c>
      <c r="I36" s="21">
        <f t="shared" si="0"/>
        <v>130.27068221689919</v>
      </c>
      <c r="J36" s="21">
        <f t="shared" si="0"/>
        <v>166.4747268477818</v>
      </c>
      <c r="K36" s="21">
        <f t="shared" si="0"/>
        <v>211.30359579602253</v>
      </c>
      <c r="L36" s="21">
        <f t="shared" si="0"/>
        <v>265.9798410068895</v>
      </c>
      <c r="M36" s="21">
        <f t="shared" si="0"/>
        <v>331.45129859952522</v>
      </c>
      <c r="N36" s="21">
        <f t="shared" si="0"/>
        <v>408.14468682636385</v>
      </c>
      <c r="O36" s="21">
        <f t="shared" si="0"/>
        <v>495.70369807412101</v>
      </c>
      <c r="P36" s="21">
        <f t="shared" si="0"/>
        <v>592.78200744487629</v>
      </c>
      <c r="Q36" s="21">
        <f t="shared" si="0"/>
        <v>696.9804230056186</v>
      </c>
      <c r="R36" s="21">
        <f t="shared" si="0"/>
        <v>805</v>
      </c>
      <c r="S36" s="21">
        <f t="shared" si="0"/>
        <v>913.0195769943814</v>
      </c>
      <c r="T36" s="21">
        <f t="shared" si="0"/>
        <v>1017.2179925551236</v>
      </c>
      <c r="U36" s="21">
        <f t="shared" si="0"/>
        <v>1114.2963019258789</v>
      </c>
      <c r="V36" s="21">
        <f t="shared" si="0"/>
        <v>1201.855313173636</v>
      </c>
      <c r="W36" s="21">
        <f t="shared" si="0"/>
        <v>1278.5487014004748</v>
      </c>
      <c r="X36" s="21">
        <f t="shared" si="0"/>
        <v>1344.0201589931105</v>
      </c>
      <c r="Y36" s="21">
        <f t="shared" si="0"/>
        <v>1398.6964042039776</v>
      </c>
      <c r="Z36" s="21">
        <f t="shared" si="0"/>
        <v>1443.525273152218</v>
      </c>
      <c r="AA36" s="21">
        <f t="shared" si="0"/>
        <v>1479.7293177831007</v>
      </c>
      <c r="AB36" s="21">
        <f t="shared" si="0"/>
        <v>1508.6128967482357</v>
      </c>
      <c r="AC36" s="21">
        <f t="shared" si="0"/>
        <v>1531.4324459719319</v>
      </c>
      <c r="AD36" s="21">
        <f t="shared" si="0"/>
        <v>1549.3224962811446</v>
      </c>
      <c r="AE36" s="21">
        <f t="shared" si="0"/>
        <v>1563.2632523034913</v>
      </c>
      <c r="AF36" s="21">
        <f t="shared" si="0"/>
        <v>1574.0753636945578</v>
      </c>
      <c r="AG36" s="21">
        <f t="shared" si="0"/>
        <v>1582.4303063616785</v>
      </c>
    </row>
    <row r="38" spans="1:33" x14ac:dyDescent="0.35">
      <c r="A38" s="1" t="s">
        <v>36</v>
      </c>
    </row>
    <row r="39" spans="1:33" x14ac:dyDescent="0.35">
      <c r="A39" s="21">
        <f>SUM(B36:AG36)</f>
        <v>24955</v>
      </c>
      <c r="B39" t="s">
        <v>48</v>
      </c>
    </row>
    <row r="41" spans="1:33" x14ac:dyDescent="0.35">
      <c r="A41" s="20" t="s">
        <v>55</v>
      </c>
    </row>
    <row r="42" spans="1:33" x14ac:dyDescent="0.35">
      <c r="A42" t="s">
        <v>57</v>
      </c>
    </row>
    <row r="43" spans="1:33" x14ac:dyDescent="0.35">
      <c r="A43" t="s">
        <v>58</v>
      </c>
    </row>
    <row r="44" spans="1:33" x14ac:dyDescent="0.35">
      <c r="A44" t="s">
        <v>59</v>
      </c>
    </row>
    <row r="45" spans="1:33" x14ac:dyDescent="0.35">
      <c r="A45" t="s">
        <v>65</v>
      </c>
    </row>
    <row r="46" spans="1:33" x14ac:dyDescent="0.35">
      <c r="A46" s="23">
        <f>AG36/10^3</f>
        <v>1.5824303063616785</v>
      </c>
      <c r="B46" t="s">
        <v>60</v>
      </c>
    </row>
    <row r="47" spans="1:33" x14ac:dyDescent="0.35">
      <c r="A47" t="s">
        <v>61</v>
      </c>
    </row>
    <row r="48" spans="1:33" x14ac:dyDescent="0.35">
      <c r="A48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s="7" t="s">
        <v>56</v>
      </c>
    </row>
  </sheetData>
  <hyperlinks>
    <hyperlink ref="A5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4.5" x14ac:dyDescent="0.35"/>
  <cols>
    <col min="1" max="1" width="29.08984375" customWidth="1"/>
    <col min="10" max="10" width="10" bestFit="1" customWidth="1"/>
    <col min="15" max="15" width="10" bestFit="1" customWidth="1"/>
  </cols>
  <sheetData>
    <row r="1" spans="1:35" x14ac:dyDescent="0.25">
      <c r="A1" t="s">
        <v>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 s="6">
        <f>'KSA Potential'!A22*10^6</f>
        <v>1300000</v>
      </c>
      <c r="C2" s="6">
        <f>$B2</f>
        <v>1300000</v>
      </c>
      <c r="D2" s="6">
        <f t="shared" ref="D2:AI2" si="0">$B2</f>
        <v>1300000</v>
      </c>
      <c r="E2" s="6">
        <f t="shared" si="0"/>
        <v>1300000</v>
      </c>
      <c r="F2" s="6">
        <f t="shared" si="0"/>
        <v>1300000</v>
      </c>
      <c r="G2" s="6">
        <f t="shared" si="0"/>
        <v>1300000</v>
      </c>
      <c r="H2" s="6">
        <f t="shared" si="0"/>
        <v>1300000</v>
      </c>
      <c r="I2" s="6">
        <f t="shared" si="0"/>
        <v>1300000</v>
      </c>
      <c r="J2" s="6">
        <f t="shared" si="0"/>
        <v>1300000</v>
      </c>
      <c r="K2" s="6">
        <f t="shared" si="0"/>
        <v>1300000</v>
      </c>
      <c r="L2" s="6">
        <f t="shared" si="0"/>
        <v>1300000</v>
      </c>
      <c r="M2" s="6">
        <f t="shared" si="0"/>
        <v>1300000</v>
      </c>
      <c r="N2" s="6">
        <f t="shared" si="0"/>
        <v>1300000</v>
      </c>
      <c r="O2" s="6">
        <f t="shared" si="0"/>
        <v>1300000</v>
      </c>
      <c r="P2" s="6">
        <f t="shared" si="0"/>
        <v>1300000</v>
      </c>
      <c r="Q2" s="6">
        <f t="shared" si="0"/>
        <v>1300000</v>
      </c>
      <c r="R2" s="6">
        <f t="shared" si="0"/>
        <v>1300000</v>
      </c>
      <c r="S2" s="6">
        <f t="shared" si="0"/>
        <v>1300000</v>
      </c>
      <c r="T2" s="6">
        <f t="shared" si="0"/>
        <v>1300000</v>
      </c>
      <c r="U2" s="6">
        <f t="shared" si="0"/>
        <v>1300000</v>
      </c>
      <c r="V2" s="6">
        <f t="shared" si="0"/>
        <v>1300000</v>
      </c>
      <c r="W2" s="6">
        <f t="shared" si="0"/>
        <v>1300000</v>
      </c>
      <c r="X2" s="6">
        <f t="shared" si="0"/>
        <v>1300000</v>
      </c>
      <c r="Y2" s="6">
        <f t="shared" si="0"/>
        <v>1300000</v>
      </c>
      <c r="Z2" s="6">
        <f t="shared" si="0"/>
        <v>1300000</v>
      </c>
      <c r="AA2" s="6">
        <f t="shared" si="0"/>
        <v>1300000</v>
      </c>
      <c r="AB2" s="6">
        <f t="shared" si="0"/>
        <v>1300000</v>
      </c>
      <c r="AC2" s="6">
        <f t="shared" si="0"/>
        <v>1300000</v>
      </c>
      <c r="AD2" s="6">
        <f t="shared" si="0"/>
        <v>1300000</v>
      </c>
      <c r="AE2" s="6">
        <f t="shared" si="0"/>
        <v>1300000</v>
      </c>
      <c r="AF2" s="6">
        <f t="shared" si="0"/>
        <v>1300000</v>
      </c>
      <c r="AG2" s="6">
        <f t="shared" si="0"/>
        <v>1300000</v>
      </c>
      <c r="AH2" s="6">
        <f t="shared" si="0"/>
        <v>1300000</v>
      </c>
      <c r="AI2" s="6">
        <f t="shared" si="0"/>
        <v>1300000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4.5" x14ac:dyDescent="0.35"/>
  <cols>
    <col min="1" max="1" width="38.26953125" customWidth="1"/>
    <col min="2" max="15" width="9.6328125" customWidth="1"/>
  </cols>
  <sheetData>
    <row r="1" spans="1:35" x14ac:dyDescent="0.25">
      <c r="A1" t="s">
        <v>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</v>
      </c>
      <c r="B2" s="6">
        <v>0</v>
      </c>
      <c r="C2" s="6">
        <v>0</v>
      </c>
      <c r="D2" s="6">
        <f>'KSA Potential'!B36*10^6</f>
        <v>0</v>
      </c>
      <c r="E2" s="6">
        <f>'KSA Potential'!C36*10^6</f>
        <v>27569693.638321634</v>
      </c>
      <c r="F2" s="6">
        <f>'KSA Potential'!D36*10^6</f>
        <v>35924636.305441886</v>
      </c>
      <c r="G2" s="6">
        <f>'KSA Potential'!E36*10^6</f>
        <v>46736747.696508624</v>
      </c>
      <c r="H2" s="6">
        <f>'KSA Potential'!F36*10^6</f>
        <v>60677503.718855523</v>
      </c>
      <c r="I2" s="6">
        <f>'KSA Potential'!G36*10^6</f>
        <v>78567554.028067976</v>
      </c>
      <c r="J2" s="6">
        <f>'KSA Potential'!H36*10^6</f>
        <v>101387103.25176433</v>
      </c>
      <c r="K2" s="6">
        <f>'KSA Potential'!I36*10^6</f>
        <v>130270682.21689919</v>
      </c>
      <c r="L2" s="6">
        <f>'KSA Potential'!J36*10^6</f>
        <v>166474726.84778181</v>
      </c>
      <c r="M2" s="6">
        <f>'KSA Potential'!K36*10^6</f>
        <v>211303595.79602253</v>
      </c>
      <c r="N2" s="6">
        <f>'KSA Potential'!L36*10^6</f>
        <v>265979841.00688949</v>
      </c>
      <c r="O2" s="6">
        <f>'KSA Potential'!M36*10^6</f>
        <v>331451298.59952521</v>
      </c>
      <c r="P2" s="6">
        <f>'KSA Potential'!N36*10^6</f>
        <v>408144686.82636386</v>
      </c>
      <c r="Q2" s="6">
        <f>'KSA Potential'!O36*10^6</f>
        <v>495703698.074121</v>
      </c>
      <c r="R2" s="6">
        <f>'KSA Potential'!P36*10^6</f>
        <v>592782007.44487631</v>
      </c>
      <c r="S2" s="6">
        <f>'KSA Potential'!Q36*10^6</f>
        <v>696980423.00561857</v>
      </c>
      <c r="T2" s="6">
        <f>'KSA Potential'!R36*10^6</f>
        <v>805000000</v>
      </c>
      <c r="U2" s="6">
        <f>'KSA Potential'!S36*10^6</f>
        <v>913019576.99438143</v>
      </c>
      <c r="V2" s="6">
        <f>'KSA Potential'!T36*10^6</f>
        <v>1017217992.5551236</v>
      </c>
      <c r="W2" s="6">
        <f>'KSA Potential'!U36*10^6</f>
        <v>1114296301.9258788</v>
      </c>
      <c r="X2" s="6">
        <f>'KSA Potential'!V36*10^6</f>
        <v>1201855313.173636</v>
      </c>
      <c r="Y2" s="6">
        <f>'KSA Potential'!W36*10^6</f>
        <v>1278548701.4004748</v>
      </c>
      <c r="Z2" s="6">
        <f>'KSA Potential'!X36*10^6</f>
        <v>1344020158.9931104</v>
      </c>
      <c r="AA2" s="6">
        <f>'KSA Potential'!Y36*10^6</f>
        <v>1398696404.2039776</v>
      </c>
      <c r="AB2" s="6">
        <f>'KSA Potential'!Z36*10^6</f>
        <v>1443525273.1522181</v>
      </c>
      <c r="AC2" s="6">
        <f>'KSA Potential'!AA36*10^6</f>
        <v>1479729317.7831006</v>
      </c>
      <c r="AD2" s="6">
        <f>'KSA Potential'!AB36*10^6</f>
        <v>1508612896.7482357</v>
      </c>
      <c r="AE2" s="6">
        <f>'KSA Potential'!AC36*10^6</f>
        <v>1531432445.9719319</v>
      </c>
      <c r="AF2" s="6">
        <f>'KSA Potential'!AD36*10^6</f>
        <v>1549322496.2811446</v>
      </c>
      <c r="AG2" s="6">
        <f>'KSA Potential'!AE36*10^6</f>
        <v>1563263252.3034914</v>
      </c>
      <c r="AH2" s="6">
        <f>'KSA Potential'!AF36*10^6</f>
        <v>1574075363.6945579</v>
      </c>
      <c r="AI2" s="6">
        <f>'KSA Potential'!AG36*10^6</f>
        <v>1582430306.3616786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KSA Existing Projects</vt:lpstr>
      <vt:lpstr>KSA Potential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2019-03-27T14:08:33Z</dcterms:modified>
</cp:coreProperties>
</file>