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elec\WUbPPT\"/>
    </mc:Choice>
  </mc:AlternateContent>
  <bookViews>
    <workbookView xWindow="0" yWindow="0" windowWidth="28800" windowHeight="13500"/>
  </bookViews>
  <sheets>
    <sheet name="About" sheetId="1" r:id="rId1"/>
    <sheet name="Generation" sheetId="4" r:id="rId2"/>
    <sheet name="Water Withdrawals" sheetId="2" r:id="rId3"/>
    <sheet name="Water Consumption" sheetId="3" r:id="rId4"/>
    <sheet name="Desalination Plants" sheetId="9" r:id="rId5"/>
    <sheet name="2015 Consolidated Data" sheetId="5" r:id="rId6"/>
    <sheet name="WUbPPT-withdrawals" sheetId="6" r:id="rId7"/>
    <sheet name="WUbPPT-consump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5" l="1"/>
  <c r="B10" i="8" s="1"/>
  <c r="F20" i="5"/>
  <c r="C20" i="5"/>
  <c r="B20" i="5"/>
  <c r="D20" i="5" s="1"/>
  <c r="A34" i="9"/>
  <c r="A33" i="9"/>
  <c r="A32" i="9"/>
  <c r="A31" i="9"/>
  <c r="A30" i="9"/>
  <c r="A15" i="9"/>
  <c r="E20" i="5" l="1"/>
  <c r="G20" i="5" s="1"/>
  <c r="B10" i="6" s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44" i="1" l="1"/>
  <c r="E3" i="5" l="1"/>
  <c r="G3" i="5" s="1"/>
  <c r="B9" i="6" s="1"/>
  <c r="B17" i="6" s="1"/>
  <c r="F3" i="5"/>
  <c r="H3" i="5" s="1"/>
  <c r="B9" i="8" s="1"/>
  <c r="B17" i="8" s="1"/>
  <c r="E4" i="5"/>
  <c r="G4" i="5" s="1"/>
  <c r="F4" i="5"/>
  <c r="H4" i="5" s="1"/>
  <c r="E5" i="5"/>
  <c r="G5" i="5" s="1"/>
  <c r="B2" i="6" s="1"/>
  <c r="F5" i="5"/>
  <c r="H5" i="5" s="1"/>
  <c r="B13" i="8" s="1"/>
  <c r="E6" i="5"/>
  <c r="G6" i="5" s="1"/>
  <c r="B3" i="6" s="1"/>
  <c r="F6" i="5"/>
  <c r="H6" i="5" s="1"/>
  <c r="B3" i="8" s="1"/>
  <c r="E7" i="5"/>
  <c r="G7" i="5" s="1"/>
  <c r="B12" i="6" s="1"/>
  <c r="F7" i="5"/>
  <c r="H7" i="5" s="1"/>
  <c r="B12" i="8" s="1"/>
  <c r="E8" i="5"/>
  <c r="G8" i="5" s="1"/>
  <c r="F8" i="5"/>
  <c r="H8" i="5" s="1"/>
  <c r="E9" i="5"/>
  <c r="G9" i="5" s="1"/>
  <c r="B5" i="6" s="1"/>
  <c r="F9" i="5"/>
  <c r="H9" i="5" s="1"/>
  <c r="B5" i="8" s="1"/>
  <c r="E10" i="5"/>
  <c r="G10" i="5" s="1"/>
  <c r="F10" i="5"/>
  <c r="H10" i="5" s="1"/>
  <c r="E11" i="5"/>
  <c r="G11" i="5" s="1"/>
  <c r="B4" i="6" s="1"/>
  <c r="F11" i="5"/>
  <c r="H11" i="5" s="1"/>
  <c r="B4" i="8" s="1"/>
  <c r="E12" i="5"/>
  <c r="G12" i="5" s="1"/>
  <c r="F12" i="5"/>
  <c r="H12" i="5" s="1"/>
  <c r="E13" i="5"/>
  <c r="G13" i="5" s="1"/>
  <c r="B11" i="6" s="1"/>
  <c r="F13" i="5"/>
  <c r="H13" i="5" s="1"/>
  <c r="B11" i="8" s="1"/>
  <c r="E14" i="5"/>
  <c r="G14" i="5" s="1"/>
  <c r="B8" i="6" s="1"/>
  <c r="F14" i="5"/>
  <c r="H14" i="5" s="1"/>
  <c r="B8" i="8" s="1"/>
  <c r="E15" i="5"/>
  <c r="G15" i="5" s="1"/>
  <c r="F15" i="5"/>
  <c r="H15" i="5" s="1"/>
  <c r="E16" i="5"/>
  <c r="G16" i="5" s="1"/>
  <c r="B7" i="6" s="1"/>
  <c r="F16" i="5"/>
  <c r="H16" i="5" s="1"/>
  <c r="B7" i="8" s="1"/>
  <c r="E17" i="5"/>
  <c r="G17" i="5" s="1"/>
  <c r="F17" i="5"/>
  <c r="H17" i="5" s="1"/>
  <c r="F2" i="5"/>
  <c r="H2" i="5" s="1"/>
  <c r="E2" i="5"/>
  <c r="G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B2" i="8" l="1"/>
  <c r="B13" i="6"/>
  <c r="B16" i="8"/>
  <c r="B15" i="8"/>
  <c r="B15" i="6"/>
  <c r="B16" i="6"/>
</calcChain>
</file>

<file path=xl/sharedStrings.xml><?xml version="1.0" encoding="utf-8"?>
<sst xmlns="http://schemas.openxmlformats.org/spreadsheetml/2006/main" count="516" uniqueCount="141">
  <si>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</si>
  <si>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</si>
  <si>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</si>
  <si>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</si>
  <si>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</si>
  <si>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</si>
  <si>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</si>
  <si>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</si>
  <si>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</si>
  <si>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</si>
  <si>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</si>
  <si>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</si>
  <si>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</si>
  <si>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</si>
  <si>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</si>
  <si>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</si>
  <si>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</si>
  <si>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</si>
  <si>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</si>
  <si>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</si>
  <si>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</si>
  <si>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</si>
  <si>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</si>
  <si>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</si>
  <si>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</si>
  <si>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</si>
  <si>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</si>
  <si>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</si>
  <si>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</si>
  <si>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</si>
  <si>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</si>
  <si>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</si>
  <si>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</si>
  <si>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</si>
  <si>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</si>
  <si>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</si>
  <si>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</si>
  <si>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</si>
  <si>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</si>
  <si>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</si>
  <si>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</si>
  <si>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</si>
  <si>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</si>
  <si>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</si>
  <si>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</si>
  <si>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</si>
  <si>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</si>
  <si>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</si>
  <si>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</si>
  <si>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</si>
  <si>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</si>
  <si>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</si>
  <si>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</si>
  <si>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</si>
  <si>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</si>
  <si>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</si>
  <si>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</si>
  <si>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</si>
  <si>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</si>
  <si>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</si>
  <si>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</si>
  <si>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</si>
  <si>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</si>
  <si>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</si>
  <si>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</si>
  <si>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</si>
  <si>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</si>
  <si>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</si>
  <si>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</si>
  <si>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</si>
  <si>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</si>
  <si>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Water withdrawals</t>
  </si>
  <si>
    <t>Water consumption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</si>
  <si>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</si>
  <si>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</si>
  <si>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</si>
  <si>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</si>
  <si>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</si>
  <si>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</si>
  <si>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</si>
  <si>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</si>
  <si>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</si>
  <si>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</si>
  <si>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</si>
  <si>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</si>
  <si>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</si>
  <si>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</si>
  <si>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</si>
  <si>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Energy and Water</t>
  </si>
  <si>
    <t>الطاقة والمياه</t>
  </si>
  <si>
    <t xml:space="preserve"> Electricity Generated by Desalination Plants for Years 2012 to 2016 A.D.  (MWH)</t>
  </si>
  <si>
    <t xml:space="preserve"> الكهرباء المنتجة حسب محطات التحلية للأعوام من  
2012 إلى 2016م (ميجاوات ساعة)</t>
  </si>
  <si>
    <t>Table 8-2</t>
  </si>
  <si>
    <t>جدول 8-2</t>
  </si>
  <si>
    <t>المحطات                                                         Plants</t>
  </si>
  <si>
    <t>السنة
Year</t>
  </si>
  <si>
    <t>المجموع</t>
  </si>
  <si>
    <t>الشقيق</t>
  </si>
  <si>
    <t>الشعيبة</t>
  </si>
  <si>
    <t>جدة</t>
  </si>
  <si>
    <t>ينبع</t>
  </si>
  <si>
    <t>الخفجي</t>
  </si>
  <si>
    <t>الخبر</t>
  </si>
  <si>
    <t>رأس الخير</t>
  </si>
  <si>
    <t>الجبيل</t>
  </si>
  <si>
    <t>Total</t>
  </si>
  <si>
    <t>AL-Shoqiq</t>
  </si>
  <si>
    <t>AL-Shuaibah</t>
  </si>
  <si>
    <t>Jeddah</t>
  </si>
  <si>
    <t>Yanbu</t>
  </si>
  <si>
    <t>khafji</t>
  </si>
  <si>
    <t>Al-Khobar</t>
  </si>
  <si>
    <t>Ras Alkhair</t>
  </si>
  <si>
    <t>Al-Jubail</t>
  </si>
  <si>
    <t>ـ</t>
  </si>
  <si>
    <t xml:space="preserve">Source : General Organization for Desalination               </t>
  </si>
  <si>
    <t>المصدر: المؤسسة العامة لتحلية  المياه  المالحة.</t>
  </si>
  <si>
    <t xml:space="preserve"> Water Prouduced  by Desalination Plants for Years  2012  to 2016 A.D.(In thousands of cubic meters)</t>
  </si>
  <si>
    <t xml:space="preserve"> المياه المنتجة حسب محطات التحلية للأعوام من 
2012 إلى 2016م (ألف متر مكعب)</t>
  </si>
  <si>
    <t>Table 8-3</t>
  </si>
  <si>
    <t>جدول 8-3</t>
  </si>
  <si>
    <t>المحطة                                                              Plant</t>
  </si>
  <si>
    <t>المحطات الأخرى</t>
  </si>
  <si>
    <t>راس الخير</t>
  </si>
  <si>
    <t xml:space="preserve">Other </t>
  </si>
  <si>
    <t>Al-Khafji</t>
  </si>
  <si>
    <t>Plants</t>
  </si>
  <si>
    <t>Source : General Organization for Desalination.</t>
  </si>
  <si>
    <t>المصدر : المؤسسة العامة لتحلية المياه المالحة</t>
  </si>
  <si>
    <t>desalination</t>
  </si>
  <si>
    <t>cubic meter/cubic km</t>
  </si>
  <si>
    <t>All plant types except desalination</t>
  </si>
  <si>
    <t>Desalination plants</t>
  </si>
  <si>
    <t>General Authority for Statistics</t>
  </si>
  <si>
    <t>Statistical Yearbook of 2016</t>
  </si>
  <si>
    <t>https://www.stats.gov.sa/en/872-0</t>
  </si>
  <si>
    <t>Chapter 08: Energy and Water: Electricity Generated by Desalination Plants and Water Produced by Desalination Plants</t>
  </si>
  <si>
    <t>For desalination plants, we take take from KSA on produced water and electricity generation.</t>
  </si>
  <si>
    <t xml:space="preserve">For consumption, we assign these plants the rate for gas CC plants. The total consumption </t>
  </si>
  <si>
    <t>value is assumed to be the produced water plus the consumed water. It is possible there</t>
  </si>
  <si>
    <t>may be losses in the desalination process, but these are not included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</si>
</sst>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31869B"/>
      <name val="Frutiger LT Arabic 55 Roman"/>
    </font>
    <font>
      <sz val="13"/>
      <color theme="1"/>
      <name val="Frutiger LT Arabic 55 Roman"/>
    </font>
    <font>
      <sz val="12"/>
      <color rgb="FF474D9B"/>
      <name val="Frutiger LT Arabic 45 Light"/>
    </font>
    <font>
      <sz val="8"/>
      <color rgb="FF8C96A7"/>
      <name val="Frutiger LT Arabic 55 Roman"/>
    </font>
    <font>
      <sz val="10"/>
      <color theme="0"/>
      <name val="Frutiger LT Arabic 55 Roman"/>
    </font>
    <font>
      <sz val="10"/>
      <color theme="1"/>
      <name val="Frutiger LT Arabic 55 Roman"/>
    </font>
    <font>
      <sz val="11"/>
      <color rgb="FF31869B"/>
      <name val="Frutiger LT Arabic 55 Roman"/>
    </font>
    <font>
      <sz val="11"/>
      <color theme="1"/>
      <name val="Frutiger LT Arabic 55 Roman"/>
    </font>
    <font>
      <sz val="13"/>
      <color rgb="FF474D9B"/>
      <name val="Frutiger LT Arabic 45 Light"/>
    </font>
    <font>
      <sz val="9"/>
      <color rgb="FF8C96A7"/>
      <name val="Frutiger LT Arabic 55 Roman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A8C2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5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0" fontId="4" fillId="0" borderId="1" xfId="2" applyFont="1" applyBorder="1" applyAlignment="1">
      <alignment horizontal="right" vertical="center" wrapText="1" readingOrder="2"/>
    </xf>
    <xf numFmtId="0" fontId="6" fillId="0" borderId="1" xfId="2" applyFont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right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 readingOrder="1"/>
    </xf>
    <xf numFmtId="0" fontId="9" fillId="4" borderId="3" xfId="2" applyFont="1" applyFill="1" applyBorder="1" applyAlignment="1">
      <alignment horizontal="center" vertical="center"/>
    </xf>
    <xf numFmtId="0" fontId="9" fillId="4" borderId="3" xfId="2" applyFont="1" applyFill="1" applyBorder="1" applyAlignment="1">
      <alignment horizontal="center" vertical="center" readingOrder="1"/>
    </xf>
    <xf numFmtId="0" fontId="9" fillId="5" borderId="2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 readingOrder="1"/>
    </xf>
    <xf numFmtId="0" fontId="9" fillId="5" borderId="3" xfId="2" applyFont="1" applyFill="1" applyBorder="1" applyAlignment="1">
      <alignment horizontal="center" vertical="center"/>
    </xf>
    <xf numFmtId="0" fontId="9" fillId="5" borderId="3" xfId="2" applyFont="1" applyFill="1" applyBorder="1" applyAlignment="1">
      <alignment horizontal="center" vertical="center" readingOrder="1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7" fillId="0" borderId="1" xfId="2" applyFont="1" applyBorder="1" applyAlignment="1">
      <alignment horizontal="right" vertical="center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Alignment="1"/>
    <xf numFmtId="0" fontId="10" fillId="0" borderId="0" xfId="0" applyFont="1" applyBorder="1" applyAlignment="1">
      <alignment horizontal="right" vertical="center" wrapText="1" readingOrder="2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 readingOrder="1"/>
    </xf>
    <xf numFmtId="0" fontId="13" fillId="0" borderId="8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8" xfId="0" applyFont="1" applyBorder="1" applyAlignment="1">
      <alignment horizontal="right" vertical="center"/>
    </xf>
    <xf numFmtId="2" fontId="0" fillId="6" borderId="0" xfId="0" applyNumberFormat="1" applyFill="1"/>
    <xf numFmtId="0" fontId="0" fillId="6" borderId="0" xfId="0" applyFill="1"/>
    <xf numFmtId="0" fontId="1" fillId="6" borderId="0" xfId="0" applyFont="1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s.gov.sa/en/872-0" TargetMode="External"/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10" workbookViewId="0">
      <selection activeCell="A38" sqref="A38"/>
    </sheetView>
  </sheetViews>
  <sheetFormatPr defaultRowHeight="15"/>
  <cols>
    <col min="1" max="1" width="11" bestFit="1" customWidth="1"/>
    <col min="2" max="2" width="72.28515625" customWidth="1"/>
  </cols>
  <sheetData>
    <row r="1" spans="1:2">
      <c r="A1" s="2" t="s">
        <v>55</v>
      </c>
    </row>
    <row r="3" spans="1:2">
      <c r="A3" s="2" t="s">
        <v>56</v>
      </c>
      <c r="B3" s="55" t="s">
        <v>131</v>
      </c>
    </row>
    <row r="4" spans="1:2">
      <c r="B4" t="s">
        <v>60</v>
      </c>
    </row>
    <row r="5" spans="1:2">
      <c r="B5" s="8">
        <v>2018</v>
      </c>
    </row>
    <row r="6" spans="1:2">
      <c r="B6" t="s">
        <v>58</v>
      </c>
    </row>
    <row r="7" spans="1:2">
      <c r="B7" s="9" t="s">
        <v>59</v>
      </c>
    </row>
    <row r="8" spans="1:2">
      <c r="B8" t="s">
        <v>61</v>
      </c>
    </row>
    <row r="10" spans="1:2">
      <c r="B10" s="55" t="s">
        <v>132</v>
      </c>
    </row>
    <row r="11" spans="1:2">
      <c r="B11" t="s">
        <v>133</v>
      </c>
    </row>
    <row r="12" spans="1:2">
      <c r="B12" s="8">
        <v>2019</v>
      </c>
    </row>
    <row r="13" spans="1:2">
      <c r="B13" t="s">
        <v>134</v>
      </c>
    </row>
    <row r="14" spans="1:2">
      <c r="B14" s="9" t="s">
        <v>135</v>
      </c>
    </row>
    <row r="15" spans="1:2">
      <c r="B15" t="s">
        <v>136</v>
      </c>
    </row>
    <row r="19" spans="1:1">
      <c r="A19" s="2" t="s">
        <v>57</v>
      </c>
    </row>
    <row r="20" spans="1:1">
      <c r="A20" t="s">
        <v>73</v>
      </c>
    </row>
    <row r="21" spans="1:1">
      <c r="A21" t="s">
        <v>74</v>
      </c>
    </row>
    <row r="22" spans="1:1">
      <c r="A22" t="s">
        <v>75</v>
      </c>
    </row>
    <row r="23" spans="1:1">
      <c r="A23" t="s">
        <v>76</v>
      </c>
    </row>
    <row r="24" spans="1:1">
      <c r="A24" t="s">
        <v>77</v>
      </c>
    </row>
    <row r="26" spans="1:1">
      <c r="A26" t="s">
        <v>78</v>
      </c>
    </row>
    <row r="27" spans="1:1">
      <c r="A27" t="s">
        <v>79</v>
      </c>
    </row>
    <row r="28" spans="1:1">
      <c r="A28" t="s">
        <v>80</v>
      </c>
    </row>
    <row r="29" spans="1:1">
      <c r="A29" t="s">
        <v>81</v>
      </c>
    </row>
    <row r="30" spans="1:1">
      <c r="A30" t="s">
        <v>82</v>
      </c>
    </row>
    <row r="31" spans="1:1">
      <c r="A31" t="s">
        <v>83</v>
      </c>
    </row>
    <row r="32" spans="1:1">
      <c r="A32" t="s">
        <v>84</v>
      </c>
    </row>
    <row r="34" spans="1:1">
      <c r="A34" t="s">
        <v>137</v>
      </c>
    </row>
    <row r="35" spans="1:1">
      <c r="A35" t="s">
        <v>138</v>
      </c>
    </row>
    <row r="36" spans="1:1">
      <c r="A36" t="s">
        <v>139</v>
      </c>
    </row>
    <row r="37" spans="1:1">
      <c r="A37" t="s">
        <v>140</v>
      </c>
    </row>
    <row r="42" spans="1:1">
      <c r="A42" s="2" t="s">
        <v>50</v>
      </c>
    </row>
    <row r="43" spans="1:1">
      <c r="A43" t="s">
        <v>54</v>
      </c>
    </row>
    <row r="44" spans="1:1">
      <c r="A44">
        <f>10^12</f>
        <v>1000000000000</v>
      </c>
    </row>
    <row r="46" spans="1:1">
      <c r="A46" t="s">
        <v>51</v>
      </c>
    </row>
    <row r="47" spans="1:1">
      <c r="A47">
        <v>277777777.77777702</v>
      </c>
    </row>
    <row r="49" spans="1:2">
      <c r="A49" s="1">
        <v>1000000000</v>
      </c>
      <c r="B49" t="s">
        <v>130</v>
      </c>
    </row>
  </sheetData>
  <hyperlinks>
    <hyperlink ref="B7" r:id="rId1"/>
    <hyperlink ref="B1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pane ySplit="1" topLeftCell="A2" activePane="bottomLeft" state="frozen"/>
      <selection pane="bottomLeft"/>
    </sheetView>
  </sheetViews>
  <sheetFormatPr defaultRowHeight="15"/>
  <cols>
    <col min="3" max="3" width="18.42578125" customWidth="1"/>
    <col min="4" max="4" width="27.42578125" customWidth="1"/>
  </cols>
  <sheetData>
    <row r="1" spans="1:26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140625" customWidth="1"/>
    <col min="3" max="3" width="12.7109375" customWidth="1"/>
    <col min="4" max="4" width="15.5703125" customWidth="1"/>
    <col min="5" max="5" width="29.28515625" customWidth="1"/>
  </cols>
  <sheetData>
    <row r="1" spans="1:28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workbookViewId="0">
      <pane ySplit="1" topLeftCell="A2" activePane="bottomLeft" state="frozen"/>
      <selection pane="bottomLeft"/>
    </sheetView>
  </sheetViews>
  <sheetFormatPr defaultRowHeight="15"/>
  <cols>
    <col min="3" max="3" width="14.5703125" customWidth="1"/>
    <col min="4" max="4" width="17.140625" customWidth="1"/>
    <col min="5" max="5" width="27.7109375" customWidth="1"/>
    <col min="6" max="6" width="18.85546875" customWidth="1"/>
  </cols>
  <sheetData>
    <row r="1" spans="1:28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21" sqref="A21:F21"/>
    </sheetView>
  </sheetViews>
  <sheetFormatPr defaultRowHeight="15"/>
  <sheetData>
    <row r="1" spans="1:10" ht="17.25" thickBot="1">
      <c r="A1" s="11" t="s">
        <v>88</v>
      </c>
      <c r="B1" s="11"/>
      <c r="C1" s="12"/>
      <c r="D1" s="12"/>
      <c r="E1" s="12"/>
      <c r="F1" s="12"/>
      <c r="G1" s="12"/>
      <c r="H1" s="12"/>
      <c r="I1" s="13" t="s">
        <v>89</v>
      </c>
      <c r="J1" s="13"/>
    </row>
    <row r="2" spans="1:10" ht="15.75" thickBot="1">
      <c r="A2" s="14" t="s">
        <v>90</v>
      </c>
      <c r="B2" s="14"/>
      <c r="C2" s="14"/>
      <c r="D2" s="14"/>
      <c r="E2" s="14" t="s">
        <v>91</v>
      </c>
      <c r="F2" s="14"/>
      <c r="G2" s="14"/>
      <c r="H2" s="14"/>
      <c r="I2" s="14"/>
      <c r="J2" s="14"/>
    </row>
    <row r="3" spans="1:10" ht="15.75" thickBot="1">
      <c r="A3" s="15" t="s">
        <v>92</v>
      </c>
      <c r="B3" s="16"/>
      <c r="C3" s="16"/>
      <c r="D3" s="16"/>
      <c r="E3" s="16"/>
      <c r="F3" s="16"/>
      <c r="G3" s="16"/>
      <c r="H3" s="16"/>
      <c r="I3" s="16"/>
      <c r="J3" s="17" t="s">
        <v>93</v>
      </c>
    </row>
    <row r="4" spans="1:10" ht="15.75" thickBot="1">
      <c r="A4" s="18" t="s">
        <v>94</v>
      </c>
      <c r="B4" s="18"/>
      <c r="C4" s="18"/>
      <c r="D4" s="18"/>
      <c r="E4" s="18"/>
      <c r="F4" s="18"/>
      <c r="G4" s="18"/>
      <c r="H4" s="18"/>
      <c r="I4" s="18"/>
      <c r="J4" s="19" t="s">
        <v>95</v>
      </c>
    </row>
    <row r="5" spans="1:10" ht="15.75" thickBot="1">
      <c r="A5" s="20" t="s">
        <v>96</v>
      </c>
      <c r="B5" s="20" t="s">
        <v>97</v>
      </c>
      <c r="C5" s="20" t="s">
        <v>98</v>
      </c>
      <c r="D5" s="20" t="s">
        <v>99</v>
      </c>
      <c r="E5" s="20" t="s">
        <v>100</v>
      </c>
      <c r="F5" s="20" t="s">
        <v>101</v>
      </c>
      <c r="G5" s="20" t="s">
        <v>102</v>
      </c>
      <c r="H5" s="20" t="s">
        <v>103</v>
      </c>
      <c r="I5" s="20" t="s">
        <v>104</v>
      </c>
      <c r="J5" s="19"/>
    </row>
    <row r="6" spans="1:10" ht="15.75" thickBot="1">
      <c r="A6" s="20" t="s">
        <v>105</v>
      </c>
      <c r="B6" s="20" t="s">
        <v>106</v>
      </c>
      <c r="C6" s="20" t="s">
        <v>107</v>
      </c>
      <c r="D6" s="20" t="s">
        <v>108</v>
      </c>
      <c r="E6" s="20" t="s">
        <v>109</v>
      </c>
      <c r="F6" s="20" t="s">
        <v>110</v>
      </c>
      <c r="G6" s="20" t="s">
        <v>111</v>
      </c>
      <c r="H6" s="20" t="s">
        <v>112</v>
      </c>
      <c r="I6" s="20" t="s">
        <v>113</v>
      </c>
      <c r="J6" s="19"/>
    </row>
    <row r="7" spans="1:10">
      <c r="A7" s="21">
        <v>23614366</v>
      </c>
      <c r="B7" s="21">
        <v>363952</v>
      </c>
      <c r="C7" s="21">
        <v>3879639</v>
      </c>
      <c r="D7" s="21">
        <v>2180889</v>
      </c>
      <c r="E7" s="21">
        <v>2500992</v>
      </c>
      <c r="F7" s="21" t="s">
        <v>114</v>
      </c>
      <c r="G7" s="21">
        <v>5984753</v>
      </c>
      <c r="H7" s="21" t="s">
        <v>114</v>
      </c>
      <c r="I7" s="21">
        <v>8704141</v>
      </c>
      <c r="J7" s="22">
        <v>2012</v>
      </c>
    </row>
    <row r="8" spans="1:10" ht="15.75" thickBot="1">
      <c r="A8" s="23"/>
      <c r="B8" s="23"/>
      <c r="C8" s="23"/>
      <c r="D8" s="23"/>
      <c r="E8" s="23"/>
      <c r="F8" s="23"/>
      <c r="G8" s="23"/>
      <c r="H8" s="23"/>
      <c r="I8" s="23"/>
      <c r="J8" s="24"/>
    </row>
    <row r="9" spans="1:10">
      <c r="A9" s="25">
        <v>24839978</v>
      </c>
      <c r="B9" s="25">
        <v>710580</v>
      </c>
      <c r="C9" s="25">
        <v>4067817</v>
      </c>
      <c r="D9" s="25">
        <v>2647377</v>
      </c>
      <c r="E9" s="25">
        <v>2072220</v>
      </c>
      <c r="F9" s="25" t="s">
        <v>114</v>
      </c>
      <c r="G9" s="25">
        <v>4585600</v>
      </c>
      <c r="H9" s="25" t="s">
        <v>114</v>
      </c>
      <c r="I9" s="25">
        <v>10756384</v>
      </c>
      <c r="J9" s="26">
        <v>2013</v>
      </c>
    </row>
    <row r="10" spans="1:10" ht="15.75" thickBot="1">
      <c r="A10" s="27"/>
      <c r="B10" s="27"/>
      <c r="C10" s="27"/>
      <c r="D10" s="27"/>
      <c r="E10" s="27"/>
      <c r="F10" s="27"/>
      <c r="G10" s="27"/>
      <c r="H10" s="27"/>
      <c r="I10" s="27"/>
      <c r="J10" s="28"/>
    </row>
    <row r="11" spans="1:10">
      <c r="A11" s="21">
        <v>24034006</v>
      </c>
      <c r="B11" s="21">
        <v>644255</v>
      </c>
      <c r="C11" s="21">
        <v>3921318</v>
      </c>
      <c r="D11" s="21">
        <v>1503069</v>
      </c>
      <c r="E11" s="21">
        <v>2474298</v>
      </c>
      <c r="F11" s="21" t="s">
        <v>114</v>
      </c>
      <c r="G11" s="21">
        <v>4953298</v>
      </c>
      <c r="H11" s="21" t="s">
        <v>114</v>
      </c>
      <c r="I11" s="21">
        <v>10537768</v>
      </c>
      <c r="J11" s="22">
        <v>2014</v>
      </c>
    </row>
    <row r="12" spans="1:10" ht="15.75" thickBot="1">
      <c r="A12" s="23"/>
      <c r="B12" s="23"/>
      <c r="C12" s="23"/>
      <c r="D12" s="23"/>
      <c r="E12" s="23"/>
      <c r="F12" s="23"/>
      <c r="G12" s="23"/>
      <c r="H12" s="23"/>
      <c r="I12" s="23"/>
      <c r="J12" s="24"/>
    </row>
    <row r="13" spans="1:10">
      <c r="A13" s="26">
        <v>36982497</v>
      </c>
      <c r="B13" s="26">
        <v>753722</v>
      </c>
      <c r="C13" s="26">
        <v>4230823</v>
      </c>
      <c r="D13" s="26">
        <v>1182232</v>
      </c>
      <c r="E13" s="26">
        <v>2553197</v>
      </c>
      <c r="F13" s="26" t="s">
        <v>114</v>
      </c>
      <c r="G13" s="26">
        <v>5902806</v>
      </c>
      <c r="H13" s="26">
        <v>12058810</v>
      </c>
      <c r="I13" s="26">
        <v>10300907</v>
      </c>
      <c r="J13" s="26">
        <v>2015</v>
      </c>
    </row>
    <row r="14" spans="1:10" ht="15.75" thickBot="1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 spans="1:10">
      <c r="A15" s="21">
        <f>SUM(B15:I16)</f>
        <v>36800705</v>
      </c>
      <c r="B15" s="21">
        <v>696618</v>
      </c>
      <c r="C15" s="21">
        <v>3142782</v>
      </c>
      <c r="D15" s="21">
        <v>1049099</v>
      </c>
      <c r="E15" s="21">
        <v>2150656</v>
      </c>
      <c r="F15" s="21">
        <v>39926</v>
      </c>
      <c r="G15" s="21">
        <v>4578466</v>
      </c>
      <c r="H15" s="21">
        <v>16189244</v>
      </c>
      <c r="I15" s="21">
        <v>8953914</v>
      </c>
      <c r="J15" s="21">
        <v>2016</v>
      </c>
    </row>
    <row r="16" spans="1:10" ht="15.75" thickBot="1">
      <c r="A16" s="23"/>
      <c r="B16" s="23"/>
      <c r="C16" s="23"/>
      <c r="D16" s="23"/>
      <c r="E16" s="23"/>
      <c r="F16" s="23"/>
      <c r="G16" s="23"/>
      <c r="H16" s="23"/>
      <c r="I16" s="23"/>
      <c r="J16" s="23"/>
    </row>
    <row r="17" spans="1:11" ht="15.75" thickBot="1">
      <c r="A17" s="29" t="s">
        <v>115</v>
      </c>
      <c r="B17" s="30"/>
      <c r="C17" s="30"/>
      <c r="D17" s="31"/>
      <c r="E17" s="32"/>
      <c r="F17" s="32"/>
      <c r="G17" s="33" t="s">
        <v>116</v>
      </c>
      <c r="H17" s="33"/>
      <c r="I17" s="33"/>
      <c r="J17" s="33"/>
    </row>
    <row r="20" spans="1:11">
      <c r="A20" s="34" t="s">
        <v>88</v>
      </c>
      <c r="B20" s="34"/>
      <c r="C20" s="35"/>
      <c r="D20" s="35"/>
      <c r="E20" s="35"/>
      <c r="F20" s="35"/>
      <c r="G20" s="35"/>
      <c r="H20" s="35"/>
      <c r="I20" s="35"/>
      <c r="J20" s="36" t="s">
        <v>89</v>
      </c>
      <c r="K20" s="36"/>
    </row>
    <row r="21" spans="1:11" ht="16.5">
      <c r="A21" s="37" t="s">
        <v>117</v>
      </c>
      <c r="B21" s="37"/>
      <c r="C21" s="37"/>
      <c r="D21" s="37"/>
      <c r="E21" s="37"/>
      <c r="F21" s="37"/>
      <c r="G21" s="37" t="s">
        <v>118</v>
      </c>
      <c r="H21" s="37"/>
      <c r="I21" s="37"/>
      <c r="J21" s="37"/>
      <c r="K21" s="37"/>
    </row>
    <row r="22" spans="1:11">
      <c r="A22" s="38" t="s">
        <v>119</v>
      </c>
      <c r="B22" s="39"/>
      <c r="C22" s="39"/>
      <c r="D22" s="39"/>
      <c r="E22" s="39"/>
      <c r="F22" s="39"/>
      <c r="G22" s="39"/>
      <c r="H22" s="39"/>
      <c r="I22" s="39"/>
      <c r="J22" s="39"/>
      <c r="K22" s="40" t="s">
        <v>120</v>
      </c>
    </row>
    <row r="23" spans="1:11">
      <c r="A23" s="41" t="s">
        <v>121</v>
      </c>
      <c r="B23" s="41"/>
      <c r="C23" s="41"/>
      <c r="D23" s="41"/>
      <c r="E23" s="41"/>
      <c r="F23" s="41"/>
      <c r="G23" s="41"/>
      <c r="H23" s="41"/>
      <c r="I23" s="41"/>
      <c r="J23" s="41"/>
      <c r="K23" s="42" t="s">
        <v>95</v>
      </c>
    </row>
    <row r="24" spans="1:1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spans="1:1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</row>
    <row r="26" spans="1:11">
      <c r="A26" s="41" t="s">
        <v>96</v>
      </c>
      <c r="B26" s="42" t="s">
        <v>122</v>
      </c>
      <c r="C26" s="41" t="s">
        <v>97</v>
      </c>
      <c r="D26" s="41" t="s">
        <v>98</v>
      </c>
      <c r="E26" s="41" t="s">
        <v>101</v>
      </c>
      <c r="F26" s="41" t="s">
        <v>99</v>
      </c>
      <c r="G26" s="41" t="s">
        <v>100</v>
      </c>
      <c r="H26" s="41" t="s">
        <v>123</v>
      </c>
      <c r="I26" s="41" t="s">
        <v>102</v>
      </c>
      <c r="J26" s="41" t="s">
        <v>104</v>
      </c>
      <c r="K26" s="41"/>
    </row>
    <row r="27" spans="1:11">
      <c r="A27" s="41"/>
      <c r="B27" s="42"/>
      <c r="C27" s="41"/>
      <c r="D27" s="41"/>
      <c r="E27" s="41"/>
      <c r="F27" s="41"/>
      <c r="G27" s="41"/>
      <c r="H27" s="41"/>
      <c r="I27" s="41"/>
      <c r="J27" s="41"/>
      <c r="K27" s="41"/>
    </row>
    <row r="28" spans="1:11">
      <c r="A28" s="41" t="s">
        <v>105</v>
      </c>
      <c r="B28" s="41" t="s">
        <v>124</v>
      </c>
      <c r="C28" s="41" t="s">
        <v>106</v>
      </c>
      <c r="D28" s="41" t="s">
        <v>107</v>
      </c>
      <c r="E28" s="41" t="s">
        <v>125</v>
      </c>
      <c r="F28" s="41" t="s">
        <v>108</v>
      </c>
      <c r="G28" s="41" t="s">
        <v>109</v>
      </c>
      <c r="H28" s="41" t="s">
        <v>112</v>
      </c>
      <c r="I28" s="41" t="s">
        <v>111</v>
      </c>
      <c r="J28" s="41" t="s">
        <v>113</v>
      </c>
      <c r="K28" s="41"/>
    </row>
    <row r="29" spans="1:11">
      <c r="A29" s="41"/>
      <c r="B29" s="41" t="s">
        <v>126</v>
      </c>
      <c r="C29" s="41"/>
      <c r="D29" s="41"/>
      <c r="E29" s="41"/>
      <c r="F29" s="41"/>
      <c r="G29" s="41"/>
      <c r="H29" s="41"/>
      <c r="I29" s="41"/>
      <c r="J29" s="41"/>
      <c r="K29" s="41"/>
    </row>
    <row r="30" spans="1:11">
      <c r="A30" s="43">
        <f>B30+C30+D30+E30+F30+G30+I30+J30</f>
        <v>997233</v>
      </c>
      <c r="B30" s="43">
        <v>23307</v>
      </c>
      <c r="C30" s="43">
        <v>15134</v>
      </c>
      <c r="D30" s="43">
        <v>170274</v>
      </c>
      <c r="E30" s="43">
        <v>8023</v>
      </c>
      <c r="F30" s="43">
        <v>132226</v>
      </c>
      <c r="G30" s="44">
        <v>122765</v>
      </c>
      <c r="H30" s="44" t="s">
        <v>114</v>
      </c>
      <c r="I30" s="43">
        <v>144514</v>
      </c>
      <c r="J30" s="43">
        <v>380990</v>
      </c>
      <c r="K30" s="45">
        <v>2012</v>
      </c>
    </row>
    <row r="31" spans="1:11">
      <c r="A31" s="46">
        <f>B31+C31+D31+E31+F31+G31+I31+J31</f>
        <v>1055159</v>
      </c>
      <c r="B31" s="46">
        <v>24297</v>
      </c>
      <c r="C31" s="46">
        <v>28576</v>
      </c>
      <c r="D31" s="46">
        <v>176699</v>
      </c>
      <c r="E31" s="46">
        <v>8032</v>
      </c>
      <c r="F31" s="46">
        <v>163639</v>
      </c>
      <c r="G31" s="47">
        <v>136185</v>
      </c>
      <c r="H31" s="47" t="s">
        <v>114</v>
      </c>
      <c r="I31" s="46">
        <v>129703</v>
      </c>
      <c r="J31" s="46">
        <v>388028</v>
      </c>
      <c r="K31" s="48">
        <v>2013</v>
      </c>
    </row>
    <row r="32" spans="1:11">
      <c r="A32" s="43">
        <f>B32+C32+D32+E32+F32+G32+H32+I32+J32</f>
        <v>1139964</v>
      </c>
      <c r="B32" s="43">
        <v>25102</v>
      </c>
      <c r="C32" s="43">
        <v>30746</v>
      </c>
      <c r="D32" s="43">
        <v>182870</v>
      </c>
      <c r="E32" s="43">
        <v>8120</v>
      </c>
      <c r="F32" s="43">
        <v>189200</v>
      </c>
      <c r="G32" s="43">
        <v>140629</v>
      </c>
      <c r="H32" s="43">
        <v>55169</v>
      </c>
      <c r="I32" s="43">
        <v>119514</v>
      </c>
      <c r="J32" s="43">
        <v>388614</v>
      </c>
      <c r="K32" s="45">
        <v>2014</v>
      </c>
    </row>
    <row r="33" spans="1:11">
      <c r="A33" s="46">
        <f>B33+C33+D33+E33+F33+G33+H33+I33+J33</f>
        <v>1292162</v>
      </c>
      <c r="B33" s="46">
        <v>25698</v>
      </c>
      <c r="C33" s="46">
        <v>31489</v>
      </c>
      <c r="D33" s="46">
        <v>193422</v>
      </c>
      <c r="E33" s="46">
        <v>8058</v>
      </c>
      <c r="F33" s="46">
        <v>196830</v>
      </c>
      <c r="G33" s="46">
        <v>132686</v>
      </c>
      <c r="H33" s="46">
        <v>197463</v>
      </c>
      <c r="I33" s="46">
        <v>128260</v>
      </c>
      <c r="J33" s="46">
        <v>378256</v>
      </c>
      <c r="K33" s="48">
        <v>2015</v>
      </c>
    </row>
    <row r="34" spans="1:11">
      <c r="A34" s="45">
        <f>SUM(B34:J34)</f>
        <v>1185524</v>
      </c>
      <c r="B34" s="45">
        <v>22094</v>
      </c>
      <c r="C34" s="45">
        <v>27627</v>
      </c>
      <c r="D34" s="45">
        <v>150544</v>
      </c>
      <c r="E34" s="45">
        <v>6906</v>
      </c>
      <c r="F34" s="45">
        <v>174309</v>
      </c>
      <c r="G34" s="45">
        <v>124369</v>
      </c>
      <c r="H34" s="45">
        <v>256963</v>
      </c>
      <c r="I34" s="45">
        <v>114057</v>
      </c>
      <c r="J34" s="45">
        <v>308655</v>
      </c>
      <c r="K34" s="45">
        <v>2016</v>
      </c>
    </row>
    <row r="35" spans="1:11">
      <c r="A35" s="49" t="s">
        <v>127</v>
      </c>
      <c r="B35" s="49"/>
      <c r="C35" s="49"/>
      <c r="D35" s="50"/>
      <c r="E35" s="50"/>
      <c r="F35" s="51"/>
      <c r="G35" s="51"/>
      <c r="H35" s="52" t="s">
        <v>128</v>
      </c>
      <c r="I35" s="52"/>
      <c r="J35" s="52"/>
      <c r="K35" s="52"/>
    </row>
  </sheetData>
  <mergeCells count="86">
    <mergeCell ref="G28:G29"/>
    <mergeCell ref="H28:H29"/>
    <mergeCell ref="I28:I29"/>
    <mergeCell ref="J28:J29"/>
    <mergeCell ref="A35:C35"/>
    <mergeCell ref="H35:K35"/>
    <mergeCell ref="A28:A29"/>
    <mergeCell ref="B28:B29"/>
    <mergeCell ref="C28:C29"/>
    <mergeCell ref="D28:D29"/>
    <mergeCell ref="E28:E29"/>
    <mergeCell ref="F28:F29"/>
    <mergeCell ref="E26:E27"/>
    <mergeCell ref="F26:F27"/>
    <mergeCell ref="G26:G27"/>
    <mergeCell ref="H26:H27"/>
    <mergeCell ref="I26:I27"/>
    <mergeCell ref="J26:J27"/>
    <mergeCell ref="A20:B20"/>
    <mergeCell ref="J20:K20"/>
    <mergeCell ref="A21:F21"/>
    <mergeCell ref="G21:K21"/>
    <mergeCell ref="A23:J25"/>
    <mergeCell ref="K23:K29"/>
    <mergeCell ref="A26:A27"/>
    <mergeCell ref="B26:B27"/>
    <mergeCell ref="C26:C27"/>
    <mergeCell ref="D26:D27"/>
    <mergeCell ref="G15:G16"/>
    <mergeCell ref="H15:H16"/>
    <mergeCell ref="I15:I16"/>
    <mergeCell ref="J15:J16"/>
    <mergeCell ref="A17:D17"/>
    <mergeCell ref="G17:J17"/>
    <mergeCell ref="G13:G14"/>
    <mergeCell ref="H13:H14"/>
    <mergeCell ref="I13:I14"/>
    <mergeCell ref="J13:J14"/>
    <mergeCell ref="A15:A16"/>
    <mergeCell ref="B15:B16"/>
    <mergeCell ref="C15:C16"/>
    <mergeCell ref="D15:D16"/>
    <mergeCell ref="E15:E16"/>
    <mergeCell ref="F15:F16"/>
    <mergeCell ref="G11:G12"/>
    <mergeCell ref="H11:H12"/>
    <mergeCell ref="I11:I12"/>
    <mergeCell ref="J11:J12"/>
    <mergeCell ref="A13:A14"/>
    <mergeCell ref="B13:B14"/>
    <mergeCell ref="C13:C14"/>
    <mergeCell ref="D13:D14"/>
    <mergeCell ref="E13:E14"/>
    <mergeCell ref="F13:F14"/>
    <mergeCell ref="G9:G10"/>
    <mergeCell ref="H9:H10"/>
    <mergeCell ref="I9:I10"/>
    <mergeCell ref="J9:J10"/>
    <mergeCell ref="A11:A12"/>
    <mergeCell ref="B11:B12"/>
    <mergeCell ref="C11:C12"/>
    <mergeCell ref="D11:D12"/>
    <mergeCell ref="E11:E12"/>
    <mergeCell ref="F11:F12"/>
    <mergeCell ref="G7:G8"/>
    <mergeCell ref="H7:H8"/>
    <mergeCell ref="I7:I8"/>
    <mergeCell ref="J7:J8"/>
    <mergeCell ref="A9:A10"/>
    <mergeCell ref="B9:B10"/>
    <mergeCell ref="C9:C10"/>
    <mergeCell ref="D9:D10"/>
    <mergeCell ref="E9:E10"/>
    <mergeCell ref="F9:F10"/>
    <mergeCell ref="A7:A8"/>
    <mergeCell ref="B7:B8"/>
    <mergeCell ref="C7:C8"/>
    <mergeCell ref="D7:D8"/>
    <mergeCell ref="E7:E8"/>
    <mergeCell ref="F7:F8"/>
    <mergeCell ref="A1:B1"/>
    <mergeCell ref="I1:J1"/>
    <mergeCell ref="A2:D2"/>
    <mergeCell ref="E2:J2"/>
    <mergeCell ref="A4:I4"/>
    <mergeCell ref="J4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0" sqref="A20:H20"/>
    </sheetView>
  </sheetViews>
  <sheetFormatPr defaultRowHeight="15"/>
  <cols>
    <col min="1" max="1" width="27" customWidth="1"/>
    <col min="2" max="2" width="18.5703125" customWidth="1"/>
    <col min="3" max="3" width="27.28515625" customWidth="1"/>
    <col min="4" max="4" width="27.42578125" customWidth="1"/>
    <col min="5" max="5" width="29.28515625" customWidth="1"/>
    <col min="6" max="8" width="28.5703125" customWidth="1"/>
  </cols>
  <sheetData>
    <row r="1" spans="1:8" ht="30">
      <c r="A1" s="4" t="s">
        <v>41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10" t="s">
        <v>52</v>
      </c>
      <c r="H1" s="10" t="s">
        <v>53</v>
      </c>
    </row>
    <row r="2" spans="1:8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6" t="str">
        <f>IFERROR(C2/$B2,"")</f>
        <v/>
      </c>
      <c r="F2" s="6" t="str">
        <f>IFERROR(D2/$B2,"")</f>
        <v/>
      </c>
      <c r="G2" s="7" t="str">
        <f>IFERROR(E2*About!$A$44/About!$A$47,"")</f>
        <v/>
      </c>
      <c r="H2" s="7" t="str">
        <f>IFERROR(F2*About!$A$44/About!$A$47,"")</f>
        <v/>
      </c>
    </row>
    <row r="3" spans="1:8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6">
        <f t="shared" ref="E3:E17" si="0">IFERROR(C3/$B3,"")</f>
        <v>3.8585237382374893</v>
      </c>
      <c r="F3" s="6">
        <f t="shared" ref="F3:F17" si="1">IFERROR(D3/$B3,"")</f>
        <v>0.26992620042552845</v>
      </c>
      <c r="G3" s="7">
        <f>IFERROR(E3*About!$A$44/About!$A$47,"")</f>
        <v>13890.685457654999</v>
      </c>
      <c r="H3" s="7">
        <f>IFERROR(F3*About!$A$44/About!$A$47,"")</f>
        <v>971.73432153190504</v>
      </c>
    </row>
    <row r="4" spans="1:8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6" t="str">
        <f t="shared" si="0"/>
        <v/>
      </c>
      <c r="F4" s="6" t="str">
        <f t="shared" si="1"/>
        <v/>
      </c>
      <c r="G4" s="7" t="str">
        <f>IFERROR(E4*About!$A$44/About!$A$47,"")</f>
        <v/>
      </c>
      <c r="H4" s="7" t="str">
        <f>IFERROR(F4*About!$A$44/About!$A$47,"")</f>
        <v/>
      </c>
    </row>
    <row r="5" spans="1:8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6">
        <f t="shared" si="0"/>
        <v>15.160510431475995</v>
      </c>
      <c r="F5" s="6">
        <f t="shared" si="1"/>
        <v>0.54447830018083188</v>
      </c>
      <c r="G5" s="7">
        <f>IFERROR(E5*About!$A$44/About!$A$47,"")</f>
        <v>54577.83755331373</v>
      </c>
      <c r="H5" s="7">
        <f>IFERROR(F5*About!$A$44/About!$A$47,"")</f>
        <v>1960.1218806510001</v>
      </c>
    </row>
    <row r="6" spans="1:8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6">
        <f t="shared" si="0"/>
        <v>1.1555345933052745</v>
      </c>
      <c r="F6" s="6">
        <f t="shared" si="1"/>
        <v>0.17240003865988782</v>
      </c>
      <c r="G6" s="7">
        <f>IFERROR(E6*About!$A$44/About!$A$47,"")</f>
        <v>4159.9245358989992</v>
      </c>
      <c r="H6" s="7">
        <f>IFERROR(F6*About!$A$44/About!$A$47,"")</f>
        <v>620.64013917559782</v>
      </c>
    </row>
    <row r="7" spans="1:8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6">
        <f t="shared" si="0"/>
        <v>8.4253853211766145</v>
      </c>
      <c r="F7" s="6">
        <f t="shared" si="1"/>
        <v>0.20695456083171748</v>
      </c>
      <c r="G7" s="7">
        <f>IFERROR(E7*About!$A$44/About!$A$47,"")</f>
        <v>30331.387156235895</v>
      </c>
      <c r="H7" s="7">
        <f>IFERROR(F7*About!$A$44/About!$A$47,"")</f>
        <v>745.03641899418494</v>
      </c>
    </row>
    <row r="8" spans="1:8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6">
        <f t="shared" si="0"/>
        <v>1.3695371559673661</v>
      </c>
      <c r="F8" s="6">
        <f t="shared" si="1"/>
        <v>1.3695371559673661</v>
      </c>
      <c r="G8" s="7">
        <f>IFERROR(E8*About!$A$44/About!$A$47,"")</f>
        <v>4930.3337614825323</v>
      </c>
      <c r="H8" s="7">
        <f>IFERROR(F8*About!$A$44/About!$A$47,"")</f>
        <v>4930.3337614825323</v>
      </c>
    </row>
    <row r="9" spans="1:8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6">
        <f t="shared" si="0"/>
        <v>0</v>
      </c>
      <c r="F9" s="6">
        <f t="shared" si="1"/>
        <v>4.7222172728692424</v>
      </c>
      <c r="G9" s="7">
        <f>IFERROR(E9*About!$A$44/About!$A$47,"")</f>
        <v>0</v>
      </c>
      <c r="H9" s="7">
        <f>IFERROR(F9*About!$A$44/About!$A$47,"")</f>
        <v>16999.982182329317</v>
      </c>
    </row>
    <row r="10" spans="1:8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6">
        <f t="shared" si="0"/>
        <v>1.7415103966066596</v>
      </c>
      <c r="F10" s="6">
        <f t="shared" si="1"/>
        <v>0.61852456720404314</v>
      </c>
      <c r="G10" s="7">
        <f>IFERROR(E10*About!$A$44/About!$A$47,"")</f>
        <v>6269.4374277839916</v>
      </c>
      <c r="H10" s="7">
        <f>IFERROR(F10*About!$A$44/About!$A$47,"")</f>
        <v>2226.6884419345611</v>
      </c>
    </row>
    <row r="11" spans="1:8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6">
        <f t="shared" si="0"/>
        <v>17.569322823360803</v>
      </c>
      <c r="F11" s="6">
        <f t="shared" si="1"/>
        <v>0.46799283410963816</v>
      </c>
      <c r="G11" s="7">
        <f>IFERROR(E11*About!$A$44/About!$A$47,"")</f>
        <v>63249.562164099065</v>
      </c>
      <c r="H11" s="7">
        <f>IFERROR(F11*About!$A$44/About!$A$47,"")</f>
        <v>1684.774202794702</v>
      </c>
    </row>
    <row r="12" spans="1:8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6" t="str">
        <f t="shared" si="0"/>
        <v/>
      </c>
      <c r="F12" s="6" t="str">
        <f t="shared" si="1"/>
        <v/>
      </c>
      <c r="G12" s="7" t="str">
        <f>IFERROR(E12*About!$A$44/About!$A$47,"")</f>
        <v/>
      </c>
      <c r="H12" s="7" t="str">
        <f>IFERROR(F12*About!$A$44/About!$A$47,"")</f>
        <v/>
      </c>
    </row>
    <row r="13" spans="1:8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6">
        <f t="shared" si="0"/>
        <v>6.4758813123095589</v>
      </c>
      <c r="F13" s="6">
        <f t="shared" si="1"/>
        <v>0.32884907256752244</v>
      </c>
      <c r="G13" s="7">
        <f>IFERROR(E13*About!$A$44/About!$A$47,"")</f>
        <v>23313.172724314474</v>
      </c>
      <c r="H13" s="7">
        <f>IFERROR(F13*About!$A$44/About!$A$47,"")</f>
        <v>1183.8566612430841</v>
      </c>
    </row>
    <row r="14" spans="1:8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6">
        <f t="shared" si="0"/>
        <v>0.58431336318601945</v>
      </c>
      <c r="F14" s="6">
        <f t="shared" si="1"/>
        <v>0.58431336318601945</v>
      </c>
      <c r="G14" s="7">
        <f>IFERROR(E14*About!$A$44/About!$A$47,"")</f>
        <v>2103.5281074696754</v>
      </c>
      <c r="H14" s="7">
        <f>IFERROR(F14*About!$A$44/About!$A$47,"")</f>
        <v>2103.5281074696754</v>
      </c>
    </row>
    <row r="15" spans="1:8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6" t="str">
        <f t="shared" si="0"/>
        <v/>
      </c>
      <c r="F15" s="6" t="str">
        <f t="shared" si="1"/>
        <v/>
      </c>
      <c r="G15" s="7" t="str">
        <f>IFERROR(E15*About!$A$44/About!$A$47,"")</f>
        <v/>
      </c>
      <c r="H15" s="7" t="str">
        <f>IFERROR(F15*About!$A$44/About!$A$47,"")</f>
        <v/>
      </c>
    </row>
    <row r="16" spans="1:8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6">
        <f t="shared" si="0"/>
        <v>5.5556075757040389E-3</v>
      </c>
      <c r="F16" s="6">
        <f t="shared" si="1"/>
        <v>5.5556075757040389E-3</v>
      </c>
      <c r="G16" s="7">
        <f>IFERROR(E16*About!$A$44/About!$A$47,"")</f>
        <v>20.000187272534593</v>
      </c>
      <c r="H16" s="7">
        <f>IFERROR(F16*About!$A$44/About!$A$47,"")</f>
        <v>20.000187272534593</v>
      </c>
    </row>
    <row r="17" spans="1:8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6">
        <f t="shared" si="0"/>
        <v>5.5556024073293211E-3</v>
      </c>
      <c r="F17" s="6">
        <f t="shared" si="1"/>
        <v>5.5556024073293211E-3</v>
      </c>
      <c r="G17" s="7">
        <f>IFERROR(E17*About!$A$44/About!$A$47,"")</f>
        <v>20.000168666385608</v>
      </c>
      <c r="H17" s="7">
        <f>IFERROR(F17*About!$A$44/About!$A$47,"")</f>
        <v>20.000168666385608</v>
      </c>
    </row>
    <row r="20" spans="1:8">
      <c r="A20" t="s">
        <v>129</v>
      </c>
      <c r="B20">
        <f>'Desalination Plants'!A15/About!A47</f>
        <v>0.13248253800000037</v>
      </c>
      <c r="C20" s="6">
        <f>'Desalination Plants'!A34*10^3/About!A49</f>
        <v>1.185524</v>
      </c>
      <c r="D20" s="54">
        <f>F20*B20</f>
        <v>2.2839994672960121E-2</v>
      </c>
      <c r="E20">
        <f>C20/B20</f>
        <v>8.9485302583801403</v>
      </c>
      <c r="F20" s="53">
        <f>F6</f>
        <v>0.17240003865988782</v>
      </c>
      <c r="G20" s="7">
        <f>IFERROR(E20*About!$A$44/About!$A$47,"")</f>
        <v>32214.708930168596</v>
      </c>
      <c r="H20" s="7">
        <f>IFERROR(F20*About!$A$44/About!$A$47,"")</f>
        <v>620.64013917559782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C10" sqref="C10"/>
    </sheetView>
  </sheetViews>
  <sheetFormatPr defaultRowHeight="15"/>
  <cols>
    <col min="1" max="1" width="24.28515625" customWidth="1"/>
    <col min="2" max="2" width="18.28515625" customWidth="1"/>
  </cols>
  <sheetData>
    <row r="1" spans="1:2">
      <c r="B1" s="3" t="s">
        <v>71</v>
      </c>
    </row>
    <row r="2" spans="1:2">
      <c r="A2" t="s">
        <v>62</v>
      </c>
      <c r="B2" s="7">
        <f>'2015 Consolidated Data'!G5</f>
        <v>54577.83755331373</v>
      </c>
    </row>
    <row r="3" spans="1:2">
      <c r="A3" t="s">
        <v>63</v>
      </c>
      <c r="B3" s="7">
        <f>'2015 Consolidated Data'!G6</f>
        <v>4159.9245358989992</v>
      </c>
    </row>
    <row r="4" spans="1:2">
      <c r="A4" t="s">
        <v>15</v>
      </c>
      <c r="B4" s="7">
        <f>'2015 Consolidated Data'!G11</f>
        <v>63249.562164099065</v>
      </c>
    </row>
    <row r="5" spans="1:2">
      <c r="A5" t="s">
        <v>27</v>
      </c>
      <c r="B5" s="7">
        <f>'2015 Consolidated Data'!G9</f>
        <v>0</v>
      </c>
    </row>
    <row r="6" spans="1:2">
      <c r="A6" t="s">
        <v>64</v>
      </c>
      <c r="B6">
        <v>0</v>
      </c>
    </row>
    <row r="7" spans="1:2">
      <c r="A7" t="s">
        <v>65</v>
      </c>
      <c r="B7" s="7">
        <f>'2015 Consolidated Data'!G16</f>
        <v>20.000187272534593</v>
      </c>
    </row>
    <row r="8" spans="1:2">
      <c r="A8" t="s">
        <v>66</v>
      </c>
      <c r="B8" s="7">
        <f>'2015 Consolidated Data'!G14</f>
        <v>2103.5281074696754</v>
      </c>
    </row>
    <row r="9" spans="1:2">
      <c r="A9" t="s">
        <v>3</v>
      </c>
      <c r="B9" s="7">
        <f>'2015 Consolidated Data'!G3</f>
        <v>13890.685457654999</v>
      </c>
    </row>
    <row r="10" spans="1:2">
      <c r="A10" t="s">
        <v>129</v>
      </c>
      <c r="B10" s="7">
        <f>'2015 Consolidated Data'!G20</f>
        <v>32214.708930168596</v>
      </c>
    </row>
    <row r="11" spans="1:2">
      <c r="A11" t="s">
        <v>67</v>
      </c>
      <c r="B11" s="7">
        <f>'2015 Consolidated Data'!G13</f>
        <v>23313.172724314474</v>
      </c>
    </row>
    <row r="12" spans="1:2">
      <c r="A12" t="s">
        <v>68</v>
      </c>
      <c r="B12" s="7">
        <f>'2015 Consolidated Data'!G7</f>
        <v>30331.387156235895</v>
      </c>
    </row>
    <row r="13" spans="1:2">
      <c r="A13" t="s">
        <v>69</v>
      </c>
      <c r="B13" s="7">
        <f>'2015 Consolidated Data'!G5</f>
        <v>54577.83755331373</v>
      </c>
    </row>
    <row r="14" spans="1:2">
      <c r="A14" t="s">
        <v>70</v>
      </c>
      <c r="B14">
        <v>0</v>
      </c>
    </row>
    <row r="15" spans="1:2">
      <c r="A15" t="s">
        <v>85</v>
      </c>
      <c r="B15" s="7">
        <f>B11</f>
        <v>23313.172724314474</v>
      </c>
    </row>
    <row r="16" spans="1:2">
      <c r="A16" t="s">
        <v>86</v>
      </c>
      <c r="B16" s="7">
        <f>B11</f>
        <v>23313.172724314474</v>
      </c>
    </row>
    <row r="17" spans="1:2">
      <c r="A17" t="s">
        <v>87</v>
      </c>
      <c r="B17" s="7">
        <f>B9</f>
        <v>13890.685457654999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C10" sqref="C10"/>
    </sheetView>
  </sheetViews>
  <sheetFormatPr defaultRowHeight="15"/>
  <cols>
    <col min="1" max="1" width="24.28515625" customWidth="1"/>
    <col min="2" max="2" width="18.28515625" customWidth="1"/>
  </cols>
  <sheetData>
    <row r="1" spans="1:2">
      <c r="B1" s="3" t="s">
        <v>72</v>
      </c>
    </row>
    <row r="2" spans="1:2">
      <c r="A2" t="s">
        <v>62</v>
      </c>
      <c r="B2" s="7">
        <f>'2015 Consolidated Data'!H5</f>
        <v>1960.1218806510001</v>
      </c>
    </row>
    <row r="3" spans="1:2">
      <c r="A3" t="s">
        <v>63</v>
      </c>
      <c r="B3" s="7">
        <f>'2015 Consolidated Data'!H6</f>
        <v>620.64013917559782</v>
      </c>
    </row>
    <row r="4" spans="1:2">
      <c r="A4" t="s">
        <v>15</v>
      </c>
      <c r="B4" s="7">
        <f>'2015 Consolidated Data'!H11</f>
        <v>1684.774202794702</v>
      </c>
    </row>
    <row r="5" spans="1:2">
      <c r="A5" t="s">
        <v>27</v>
      </c>
      <c r="B5" s="7">
        <f>'2015 Consolidated Data'!H9</f>
        <v>16999.982182329317</v>
      </c>
    </row>
    <row r="6" spans="1:2">
      <c r="A6" t="s">
        <v>64</v>
      </c>
      <c r="B6">
        <v>0</v>
      </c>
    </row>
    <row r="7" spans="1:2">
      <c r="A7" t="s">
        <v>65</v>
      </c>
      <c r="B7" s="7">
        <f>'2015 Consolidated Data'!H16</f>
        <v>20.000187272534593</v>
      </c>
    </row>
    <row r="8" spans="1:2">
      <c r="A8" t="s">
        <v>66</v>
      </c>
      <c r="B8" s="7">
        <f>'2015 Consolidated Data'!H14</f>
        <v>2103.5281074696754</v>
      </c>
    </row>
    <row r="9" spans="1:2">
      <c r="A9" t="s">
        <v>3</v>
      </c>
      <c r="B9" s="7">
        <f>'2015 Consolidated Data'!H3</f>
        <v>971.73432153190504</v>
      </c>
    </row>
    <row r="10" spans="1:2">
      <c r="A10" t="s">
        <v>129</v>
      </c>
      <c r="B10" s="7">
        <f>'2015 Consolidated Data'!H20</f>
        <v>620.64013917559782</v>
      </c>
    </row>
    <row r="11" spans="1:2">
      <c r="A11" t="s">
        <v>67</v>
      </c>
      <c r="B11" s="7">
        <f>'2015 Consolidated Data'!H13</f>
        <v>1183.8566612430841</v>
      </c>
    </row>
    <row r="12" spans="1:2">
      <c r="A12" t="s">
        <v>68</v>
      </c>
      <c r="B12" s="7">
        <f>'2015 Consolidated Data'!H7</f>
        <v>745.03641899418494</v>
      </c>
    </row>
    <row r="13" spans="1:2">
      <c r="A13" t="s">
        <v>69</v>
      </c>
      <c r="B13" s="7">
        <f>'2015 Consolidated Data'!H5</f>
        <v>1960.1218806510001</v>
      </c>
    </row>
    <row r="14" spans="1:2">
      <c r="A14" t="s">
        <v>70</v>
      </c>
      <c r="B14">
        <v>0</v>
      </c>
    </row>
    <row r="15" spans="1:2">
      <c r="A15" t="s">
        <v>85</v>
      </c>
      <c r="B15" s="7">
        <f>B11</f>
        <v>1183.8566612430841</v>
      </c>
    </row>
    <row r="16" spans="1:2">
      <c r="A16" t="s">
        <v>86</v>
      </c>
      <c r="B16" s="7">
        <f>B11</f>
        <v>1183.8566612430841</v>
      </c>
    </row>
    <row r="17" spans="1:2">
      <c r="A17" t="s">
        <v>87</v>
      </c>
      <c r="B17" s="7">
        <f>B9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Generation</vt:lpstr>
      <vt:lpstr>Water Withdrawals</vt:lpstr>
      <vt:lpstr>Water Consumption</vt:lpstr>
      <vt:lpstr>Desalination Plants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2019-06-05T20:09:20Z</dcterms:created>
  <dcterms:modified xsi:type="dcterms:W3CDTF">2019-09-05T22:25:19Z</dcterms:modified>
</cp:coreProperties>
</file>