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indst\BPEiC\"/>
    </mc:Choice>
  </mc:AlternateContent>
  <bookViews>
    <workbookView xWindow="0" yWindow="0" windowWidth="15300" windowHeight="6420" activeTab="2"/>
  </bookViews>
  <sheets>
    <sheet name="About" sheetId="44" r:id="rId1"/>
    <sheet name="Cross-Page Data" sheetId="35" r:id="rId2"/>
    <sheet name="Energy Projections" sheetId="48" r:id="rId3"/>
    <sheet name="Population Projections" sheetId="51" r:id="rId4"/>
    <sheet name="EPA_Historical Emissions_F-gas" sheetId="47" r:id="rId5"/>
    <sheet name="BUR_Historical Emissions" sheetId="46" r:id="rId6"/>
    <sheet name="Historical Data" sheetId="49" r:id="rId7"/>
    <sheet name="Emissions Forecasts" sheetId="50" r:id="rId8"/>
    <sheet name="Combined Data" sheetId="30" r:id="rId9"/>
    <sheet name="BPEiC-CO2" sheetId="31" r:id="rId10"/>
    <sheet name="BPEiC-CH4" sheetId="32" r:id="rId11"/>
    <sheet name="BPEiC-N2O" sheetId="33" r:id="rId12"/>
    <sheet name="BPEiC-F-gases" sheetId="34" r:id="rId13"/>
    <sheet name="BPEiC-SoAPEfA" sheetId="52" r:id="rId14"/>
  </sheets>
  <definedNames>
    <definedName name="CH4_to_CO2e">'Cross-Page Data'!#REF!</definedName>
    <definedName name="N2O_to_CO2e">'Cross-Page Data'!#REF!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2" l="1"/>
  <c r="E2" i="52"/>
  <c r="F2" i="52" s="1"/>
  <c r="G2" i="52" s="1"/>
  <c r="H2" i="52" s="1"/>
  <c r="I2" i="52" s="1"/>
  <c r="J2" i="52" s="1"/>
  <c r="K2" i="52" s="1"/>
  <c r="L2" i="52" s="1"/>
  <c r="M2" i="52" s="1"/>
  <c r="N2" i="52" s="1"/>
  <c r="O2" i="52" s="1"/>
  <c r="P2" i="52" s="1"/>
  <c r="Q2" i="52" s="1"/>
  <c r="R2" i="52" s="1"/>
  <c r="S2" i="52" s="1"/>
  <c r="T2" i="52" s="1"/>
  <c r="U2" i="52" s="1"/>
  <c r="V2" i="52" s="1"/>
  <c r="W2" i="52" s="1"/>
  <c r="X2" i="52" s="1"/>
  <c r="Y2" i="52" s="1"/>
  <c r="Z2" i="52" s="1"/>
  <c r="AA2" i="52" s="1"/>
  <c r="AB2" i="52" s="1"/>
  <c r="AC2" i="52" s="1"/>
  <c r="AD2" i="52" s="1"/>
  <c r="AE2" i="52" s="1"/>
  <c r="AF2" i="52" s="1"/>
  <c r="AG2" i="52" s="1"/>
  <c r="AH2" i="52" s="1"/>
  <c r="AI2" i="52" s="1"/>
  <c r="AJ2" i="52" s="1"/>
  <c r="C2" i="52"/>
  <c r="B2" i="52"/>
  <c r="E33" i="50"/>
  <c r="E29" i="50"/>
  <c r="E28" i="50"/>
  <c r="E27" i="50"/>
  <c r="E26" i="50"/>
  <c r="E25" i="50"/>
  <c r="E21" i="50"/>
  <c r="E20" i="50"/>
  <c r="E19" i="50"/>
  <c r="E18" i="50"/>
  <c r="E17" i="50"/>
  <c r="E13" i="50"/>
  <c r="E12" i="50"/>
  <c r="E11" i="50"/>
  <c r="E10" i="50"/>
  <c r="E9" i="50"/>
  <c r="E5" i="50"/>
  <c r="E4" i="50"/>
  <c r="E3" i="50"/>
  <c r="E2" i="50"/>
  <c r="E121" i="46"/>
  <c r="D3" i="50" l="1"/>
  <c r="D4" i="50"/>
  <c r="D5" i="50"/>
  <c r="D26" i="50"/>
  <c r="D27" i="50"/>
  <c r="D28" i="50"/>
  <c r="D29" i="50"/>
  <c r="D2" i="50" l="1"/>
  <c r="E117" i="46"/>
  <c r="F115" i="46"/>
  <c r="F116" i="46"/>
  <c r="F117" i="46"/>
  <c r="F118" i="46"/>
  <c r="F119" i="46"/>
  <c r="F120" i="46"/>
  <c r="F121" i="46"/>
  <c r="F114" i="46"/>
  <c r="D120" i="46"/>
  <c r="D121" i="46"/>
  <c r="D115" i="46"/>
  <c r="D116" i="46"/>
  <c r="D117" i="46"/>
  <c r="D118" i="46"/>
  <c r="D119" i="46"/>
  <c r="D114" i="46"/>
  <c r="D104" i="46"/>
  <c r="D110" i="46"/>
  <c r="D106" i="46"/>
  <c r="D105" i="46"/>
  <c r="D103" i="46"/>
  <c r="D7" i="50" l="1"/>
  <c r="E7" i="50" s="1"/>
  <c r="F7" i="50" s="1"/>
  <c r="G7" i="50" s="1"/>
  <c r="H7" i="50" s="1"/>
  <c r="I7" i="50" s="1"/>
  <c r="J7" i="50" s="1"/>
  <c r="K7" i="50" s="1"/>
  <c r="L7" i="50" s="1"/>
  <c r="M7" i="50" s="1"/>
  <c r="N7" i="50" s="1"/>
  <c r="O7" i="50" s="1"/>
  <c r="P7" i="50" s="1"/>
  <c r="Q7" i="50" s="1"/>
  <c r="R7" i="50" s="1"/>
  <c r="S7" i="50" s="1"/>
  <c r="T7" i="50" s="1"/>
  <c r="U7" i="50" s="1"/>
  <c r="V7" i="50" s="1"/>
  <c r="W7" i="50" s="1"/>
  <c r="X7" i="50" s="1"/>
  <c r="Y7" i="50" s="1"/>
  <c r="Z7" i="50" s="1"/>
  <c r="AA7" i="50" s="1"/>
  <c r="AB7" i="50" s="1"/>
  <c r="AC7" i="50" s="1"/>
  <c r="AD7" i="50" s="1"/>
  <c r="AE7" i="50" s="1"/>
  <c r="AF7" i="50" s="1"/>
  <c r="AG7" i="50" s="1"/>
  <c r="AH7" i="50" s="1"/>
  <c r="AI7" i="50" s="1"/>
  <c r="AJ7" i="50" s="1"/>
  <c r="AK7" i="50" s="1"/>
  <c r="AL7" i="50" s="1"/>
  <c r="AM7" i="50" s="1"/>
  <c r="D31" i="50"/>
  <c r="E31" i="50" s="1"/>
  <c r="F31" i="50" s="1"/>
  <c r="G31" i="50" s="1"/>
  <c r="H31" i="50" s="1"/>
  <c r="I31" i="50" s="1"/>
  <c r="J31" i="50" s="1"/>
  <c r="K31" i="50" s="1"/>
  <c r="L31" i="50" s="1"/>
  <c r="M31" i="50" s="1"/>
  <c r="N31" i="50" s="1"/>
  <c r="O31" i="50" s="1"/>
  <c r="P31" i="50" s="1"/>
  <c r="Q31" i="50" s="1"/>
  <c r="R31" i="50" s="1"/>
  <c r="S31" i="50" s="1"/>
  <c r="T31" i="50" s="1"/>
  <c r="U31" i="50" s="1"/>
  <c r="V31" i="50" s="1"/>
  <c r="W31" i="50" s="1"/>
  <c r="X31" i="50" s="1"/>
  <c r="Y31" i="50" s="1"/>
  <c r="Z31" i="50" s="1"/>
  <c r="AA31" i="50" s="1"/>
  <c r="AB31" i="50" s="1"/>
  <c r="AC31" i="50" s="1"/>
  <c r="AD31" i="50" s="1"/>
  <c r="AE31" i="50" s="1"/>
  <c r="AF31" i="50" s="1"/>
  <c r="AG31" i="50" s="1"/>
  <c r="AH31" i="50" s="1"/>
  <c r="AI31" i="50" s="1"/>
  <c r="AJ31" i="50" s="1"/>
  <c r="AK31" i="50" s="1"/>
  <c r="AL31" i="50" s="1"/>
  <c r="AM31" i="50" s="1"/>
  <c r="D8" i="50"/>
  <c r="E8" i="50" s="1"/>
  <c r="F8" i="50" s="1"/>
  <c r="G8" i="50" s="1"/>
  <c r="H8" i="50" s="1"/>
  <c r="I8" i="50" s="1"/>
  <c r="J8" i="50" s="1"/>
  <c r="K8" i="50" s="1"/>
  <c r="L8" i="50" s="1"/>
  <c r="M8" i="50" s="1"/>
  <c r="N8" i="50" s="1"/>
  <c r="O8" i="50" s="1"/>
  <c r="P8" i="50" s="1"/>
  <c r="Q8" i="50" s="1"/>
  <c r="R8" i="50" s="1"/>
  <c r="S8" i="50" s="1"/>
  <c r="T8" i="50" s="1"/>
  <c r="U8" i="50" s="1"/>
  <c r="V8" i="50" s="1"/>
  <c r="W8" i="50" s="1"/>
  <c r="X8" i="50" s="1"/>
  <c r="Y8" i="50" s="1"/>
  <c r="Z8" i="50" s="1"/>
  <c r="AA8" i="50" s="1"/>
  <c r="AB8" i="50" s="1"/>
  <c r="AC8" i="50" s="1"/>
  <c r="AD8" i="50" s="1"/>
  <c r="AE8" i="50" s="1"/>
  <c r="AF8" i="50" s="1"/>
  <c r="AG8" i="50" s="1"/>
  <c r="AH8" i="50" s="1"/>
  <c r="AI8" i="50" s="1"/>
  <c r="AJ8" i="50" s="1"/>
  <c r="AK8" i="50" s="1"/>
  <c r="AL8" i="50" s="1"/>
  <c r="AM8" i="50" s="1"/>
  <c r="D32" i="50"/>
  <c r="E32" i="50" s="1"/>
  <c r="F32" i="50" s="1"/>
  <c r="G32" i="50" s="1"/>
  <c r="H32" i="50" s="1"/>
  <c r="I32" i="50" s="1"/>
  <c r="J32" i="50" s="1"/>
  <c r="K32" i="50" s="1"/>
  <c r="L32" i="50" s="1"/>
  <c r="M32" i="50" s="1"/>
  <c r="N32" i="50" s="1"/>
  <c r="O32" i="50" s="1"/>
  <c r="P32" i="50" s="1"/>
  <c r="Q32" i="50" s="1"/>
  <c r="R32" i="50" s="1"/>
  <c r="S32" i="50" s="1"/>
  <c r="T32" i="50" s="1"/>
  <c r="U32" i="50" s="1"/>
  <c r="V32" i="50" s="1"/>
  <c r="W32" i="50" s="1"/>
  <c r="X32" i="50" s="1"/>
  <c r="Y32" i="50" s="1"/>
  <c r="Z32" i="50" s="1"/>
  <c r="AA32" i="50" s="1"/>
  <c r="AB32" i="50" s="1"/>
  <c r="AC32" i="50" s="1"/>
  <c r="AD32" i="50" s="1"/>
  <c r="AE32" i="50" s="1"/>
  <c r="AF32" i="50" s="1"/>
  <c r="AG32" i="50" s="1"/>
  <c r="AH32" i="50" s="1"/>
  <c r="AI32" i="50" s="1"/>
  <c r="AJ32" i="50" s="1"/>
  <c r="AK32" i="50" s="1"/>
  <c r="AL32" i="50" s="1"/>
  <c r="AM32" i="50" s="1"/>
  <c r="D9" i="50"/>
  <c r="D33" i="50"/>
  <c r="B104" i="46"/>
  <c r="B115" i="46" s="1"/>
  <c r="D11" i="50" s="1"/>
  <c r="C104" i="46"/>
  <c r="C115" i="46" s="1"/>
  <c r="D19" i="50" s="1"/>
  <c r="B105" i="46"/>
  <c r="B116" i="46" s="1"/>
  <c r="D12" i="50" s="1"/>
  <c r="C105" i="46"/>
  <c r="C116" i="46" s="1"/>
  <c r="D20" i="50" s="1"/>
  <c r="B106" i="46"/>
  <c r="B117" i="46" s="1"/>
  <c r="D13" i="50" s="1"/>
  <c r="C106" i="46"/>
  <c r="C117" i="46" s="1"/>
  <c r="D21" i="50" s="1"/>
  <c r="B107" i="46"/>
  <c r="B118" i="46" s="1"/>
  <c r="C107" i="46"/>
  <c r="C118" i="46" s="1"/>
  <c r="B108" i="46"/>
  <c r="B119" i="46" s="1"/>
  <c r="D15" i="50" s="1"/>
  <c r="E15" i="50" s="1"/>
  <c r="C108" i="46"/>
  <c r="C119" i="46" s="1"/>
  <c r="D23" i="50" s="1"/>
  <c r="E23" i="50" s="1"/>
  <c r="B109" i="46"/>
  <c r="B120" i="46" s="1"/>
  <c r="D16" i="50" s="1"/>
  <c r="E16" i="50" s="1"/>
  <c r="F16" i="50" s="1"/>
  <c r="G16" i="50" s="1"/>
  <c r="H16" i="50" s="1"/>
  <c r="I16" i="50" s="1"/>
  <c r="J16" i="50" s="1"/>
  <c r="K16" i="50" s="1"/>
  <c r="L16" i="50" s="1"/>
  <c r="M16" i="50" s="1"/>
  <c r="N16" i="50" s="1"/>
  <c r="O16" i="50" s="1"/>
  <c r="P16" i="50" s="1"/>
  <c r="Q16" i="50" s="1"/>
  <c r="R16" i="50" s="1"/>
  <c r="S16" i="50" s="1"/>
  <c r="T16" i="50" s="1"/>
  <c r="U16" i="50" s="1"/>
  <c r="V16" i="50" s="1"/>
  <c r="W16" i="50" s="1"/>
  <c r="X16" i="50" s="1"/>
  <c r="Y16" i="50" s="1"/>
  <c r="Z16" i="50" s="1"/>
  <c r="AA16" i="50" s="1"/>
  <c r="AB16" i="50" s="1"/>
  <c r="AC16" i="50" s="1"/>
  <c r="AD16" i="50" s="1"/>
  <c r="AE16" i="50" s="1"/>
  <c r="AF16" i="50" s="1"/>
  <c r="AG16" i="50" s="1"/>
  <c r="AH16" i="50" s="1"/>
  <c r="AI16" i="50" s="1"/>
  <c r="AJ16" i="50" s="1"/>
  <c r="AK16" i="50" s="1"/>
  <c r="AL16" i="50" s="1"/>
  <c r="AM16" i="50" s="1"/>
  <c r="C109" i="46"/>
  <c r="C120" i="46" s="1"/>
  <c r="D24" i="50" s="1"/>
  <c r="E24" i="50" s="1"/>
  <c r="F24" i="50" s="1"/>
  <c r="G24" i="50" s="1"/>
  <c r="H24" i="50" s="1"/>
  <c r="I24" i="50" s="1"/>
  <c r="J24" i="50" s="1"/>
  <c r="K24" i="50" s="1"/>
  <c r="L24" i="50" s="1"/>
  <c r="M24" i="50" s="1"/>
  <c r="N24" i="50" s="1"/>
  <c r="O24" i="50" s="1"/>
  <c r="P24" i="50" s="1"/>
  <c r="Q24" i="50" s="1"/>
  <c r="R24" i="50" s="1"/>
  <c r="S24" i="50" s="1"/>
  <c r="T24" i="50" s="1"/>
  <c r="U24" i="50" s="1"/>
  <c r="V24" i="50" s="1"/>
  <c r="W24" i="50" s="1"/>
  <c r="X24" i="50" s="1"/>
  <c r="Y24" i="50" s="1"/>
  <c r="Z24" i="50" s="1"/>
  <c r="AA24" i="50" s="1"/>
  <c r="AB24" i="50" s="1"/>
  <c r="AC24" i="50" s="1"/>
  <c r="AD24" i="50" s="1"/>
  <c r="AE24" i="50" s="1"/>
  <c r="AF24" i="50" s="1"/>
  <c r="AG24" i="50" s="1"/>
  <c r="AH24" i="50" s="1"/>
  <c r="AI24" i="50" s="1"/>
  <c r="AJ24" i="50" s="1"/>
  <c r="AK24" i="50" s="1"/>
  <c r="AL24" i="50" s="1"/>
  <c r="AM24" i="50" s="1"/>
  <c r="B110" i="46"/>
  <c r="B121" i="46" s="1"/>
  <c r="D17" i="50" s="1"/>
  <c r="C110" i="46"/>
  <c r="C121" i="46" s="1"/>
  <c r="D25" i="50" s="1"/>
  <c r="C103" i="46"/>
  <c r="C114" i="46" s="1"/>
  <c r="D18" i="50" s="1"/>
  <c r="B103" i="46"/>
  <c r="B114" i="46" s="1"/>
  <c r="D10" i="50" s="1"/>
  <c r="F9" i="50" l="1"/>
  <c r="B33" i="30"/>
  <c r="F33" i="50"/>
  <c r="B32" i="30"/>
  <c r="I2" i="34" s="1"/>
  <c r="B21" i="30"/>
  <c r="F2" i="34" s="1"/>
  <c r="F23" i="50"/>
  <c r="B24" i="30"/>
  <c r="F15" i="50"/>
  <c r="B25" i="30"/>
  <c r="F25" i="50"/>
  <c r="B34" i="30"/>
  <c r="F17" i="50"/>
  <c r="B35" i="30"/>
  <c r="I2" i="32" s="1"/>
  <c r="B28" i="30"/>
  <c r="B29" i="30"/>
  <c r="G9" i="50" l="1"/>
  <c r="C33" i="30"/>
  <c r="G33" i="50"/>
  <c r="C32" i="30"/>
  <c r="I3" i="34" s="1"/>
  <c r="C21" i="30"/>
  <c r="F3" i="34" s="1"/>
  <c r="G15" i="50"/>
  <c r="C25" i="30"/>
  <c r="G23" i="50"/>
  <c r="C24" i="30"/>
  <c r="G25" i="50"/>
  <c r="C34" i="30"/>
  <c r="C29" i="30"/>
  <c r="C28" i="30"/>
  <c r="G17" i="50"/>
  <c r="C35" i="30"/>
  <c r="I3" i="32" s="1"/>
  <c r="D21" i="30" l="1"/>
  <c r="F4" i="34" s="1"/>
  <c r="H33" i="50"/>
  <c r="D32" i="30"/>
  <c r="I4" i="34" s="1"/>
  <c r="H9" i="50"/>
  <c r="D33" i="30"/>
  <c r="H23" i="50"/>
  <c r="D24" i="30"/>
  <c r="H15" i="50"/>
  <c r="D25" i="30"/>
  <c r="D29" i="30"/>
  <c r="H25" i="50"/>
  <c r="D34" i="30"/>
  <c r="D28" i="30"/>
  <c r="H17" i="50"/>
  <c r="D35" i="30"/>
  <c r="I4" i="32" s="1"/>
  <c r="G2" i="32"/>
  <c r="I2" i="33"/>
  <c r="I3" i="33"/>
  <c r="I2" i="31"/>
  <c r="I9" i="50" l="1"/>
  <c r="E33" i="30"/>
  <c r="I33" i="50"/>
  <c r="E32" i="30"/>
  <c r="I5" i="34" s="1"/>
  <c r="E21" i="30"/>
  <c r="F5" i="34" s="1"/>
  <c r="I15" i="50"/>
  <c r="E25" i="30"/>
  <c r="I23" i="50"/>
  <c r="E24" i="30"/>
  <c r="I17" i="50"/>
  <c r="E35" i="30"/>
  <c r="I5" i="32" s="1"/>
  <c r="E28" i="30"/>
  <c r="E29" i="30"/>
  <c r="I25" i="50"/>
  <c r="E34" i="30"/>
  <c r="G3" i="32"/>
  <c r="G2" i="33"/>
  <c r="H2" i="32"/>
  <c r="H3" i="32"/>
  <c r="I4" i="33"/>
  <c r="I3" i="31"/>
  <c r="F3" i="32"/>
  <c r="F2" i="32"/>
  <c r="F5" i="32" l="1"/>
  <c r="F21" i="30"/>
  <c r="F6" i="34" s="1"/>
  <c r="J33" i="50"/>
  <c r="F32" i="30"/>
  <c r="I6" i="34" s="1"/>
  <c r="J9" i="50"/>
  <c r="F33" i="30"/>
  <c r="J23" i="50"/>
  <c r="F24" i="30"/>
  <c r="J15" i="50"/>
  <c r="F25" i="30"/>
  <c r="J25" i="50"/>
  <c r="F34" i="30"/>
  <c r="F29" i="30"/>
  <c r="J17" i="50"/>
  <c r="F35" i="30"/>
  <c r="I6" i="32" s="1"/>
  <c r="F28" i="30"/>
  <c r="G4" i="32"/>
  <c r="G3" i="33"/>
  <c r="H2" i="33"/>
  <c r="H3" i="33"/>
  <c r="H4" i="33"/>
  <c r="H4" i="32"/>
  <c r="H5" i="33"/>
  <c r="I5" i="33"/>
  <c r="I4" i="31"/>
  <c r="F4" i="32"/>
  <c r="F6" i="32"/>
  <c r="K9" i="50" l="1"/>
  <c r="G33" i="30"/>
  <c r="G32" i="30"/>
  <c r="I7" i="34" s="1"/>
  <c r="K33" i="50"/>
  <c r="G21" i="30"/>
  <c r="K15" i="50"/>
  <c r="G25" i="30"/>
  <c r="K23" i="50"/>
  <c r="G24" i="30"/>
  <c r="K17" i="50"/>
  <c r="G35" i="30"/>
  <c r="I7" i="32" s="1"/>
  <c r="G29" i="30"/>
  <c r="G28" i="30"/>
  <c r="K25" i="50"/>
  <c r="G34" i="30"/>
  <c r="G5" i="32"/>
  <c r="G4" i="33"/>
  <c r="H5" i="32"/>
  <c r="H6" i="33"/>
  <c r="I6" i="33"/>
  <c r="I5" i="31"/>
  <c r="L9" i="50" l="1"/>
  <c r="H33" i="30"/>
  <c r="H21" i="30"/>
  <c r="F7" i="34"/>
  <c r="F7" i="32"/>
  <c r="L33" i="50"/>
  <c r="H32" i="30"/>
  <c r="I8" i="34" s="1"/>
  <c r="L23" i="50"/>
  <c r="H24" i="30"/>
  <c r="L15" i="50"/>
  <c r="H25" i="30"/>
  <c r="H28" i="30"/>
  <c r="L17" i="50"/>
  <c r="H35" i="30"/>
  <c r="I8" i="32" s="1"/>
  <c r="L25" i="50"/>
  <c r="H34" i="30"/>
  <c r="H29" i="30"/>
  <c r="G6" i="32"/>
  <c r="G5" i="33"/>
  <c r="H6" i="32"/>
  <c r="H7" i="33"/>
  <c r="I7" i="33"/>
  <c r="I6" i="31"/>
  <c r="M33" i="50" l="1"/>
  <c r="I32" i="30"/>
  <c r="I9" i="34" s="1"/>
  <c r="F8" i="34"/>
  <c r="F8" i="32"/>
  <c r="I21" i="30"/>
  <c r="M9" i="50"/>
  <c r="I33" i="30"/>
  <c r="M15" i="50"/>
  <c r="I25" i="30"/>
  <c r="M23" i="50"/>
  <c r="I24" i="30"/>
  <c r="I28" i="30"/>
  <c r="I29" i="30"/>
  <c r="M25" i="50"/>
  <c r="I34" i="30"/>
  <c r="M17" i="50"/>
  <c r="I35" i="30"/>
  <c r="I9" i="32" s="1"/>
  <c r="G7" i="32"/>
  <c r="G6" i="33"/>
  <c r="H7" i="32"/>
  <c r="H8" i="33"/>
  <c r="I8" i="33"/>
  <c r="I7" i="31"/>
  <c r="N9" i="50" l="1"/>
  <c r="J33" i="30"/>
  <c r="F9" i="34"/>
  <c r="F9" i="32"/>
  <c r="J21" i="30"/>
  <c r="N33" i="50"/>
  <c r="J32" i="30"/>
  <c r="I10" i="34" s="1"/>
  <c r="N23" i="50"/>
  <c r="J24" i="30"/>
  <c r="N15" i="50"/>
  <c r="J25" i="30"/>
  <c r="N25" i="50"/>
  <c r="J34" i="30"/>
  <c r="J29" i="30"/>
  <c r="J28" i="30"/>
  <c r="N17" i="50"/>
  <c r="J35" i="30"/>
  <c r="I10" i="32" s="1"/>
  <c r="G8" i="32"/>
  <c r="G7" i="33"/>
  <c r="H8" i="32"/>
  <c r="H9" i="33"/>
  <c r="I9" i="33"/>
  <c r="I8" i="31"/>
  <c r="K32" i="30" l="1"/>
  <c r="I11" i="34" s="1"/>
  <c r="O33" i="50"/>
  <c r="K21" i="30"/>
  <c r="F10" i="34"/>
  <c r="F10" i="32"/>
  <c r="O9" i="50"/>
  <c r="K33" i="30"/>
  <c r="O15" i="50"/>
  <c r="K25" i="30"/>
  <c r="O23" i="50"/>
  <c r="K24" i="30"/>
  <c r="K29" i="30"/>
  <c r="O17" i="50"/>
  <c r="K35" i="30"/>
  <c r="I11" i="32" s="1"/>
  <c r="O25" i="50"/>
  <c r="K34" i="30"/>
  <c r="K28" i="30"/>
  <c r="G9" i="32"/>
  <c r="G8" i="33"/>
  <c r="H9" i="32"/>
  <c r="H10" i="33"/>
  <c r="I10" i="33"/>
  <c r="I9" i="31"/>
  <c r="L33" i="30" l="1"/>
  <c r="P9" i="50"/>
  <c r="F11" i="32"/>
  <c r="F11" i="34"/>
  <c r="L21" i="30"/>
  <c r="P33" i="50"/>
  <c r="L32" i="30"/>
  <c r="I12" i="34" s="1"/>
  <c r="P23" i="50"/>
  <c r="L24" i="30"/>
  <c r="P15" i="50"/>
  <c r="L25" i="30"/>
  <c r="P17" i="50"/>
  <c r="L35" i="30"/>
  <c r="I12" i="32" s="1"/>
  <c r="L28" i="30"/>
  <c r="L29" i="30"/>
  <c r="P25" i="50"/>
  <c r="L34" i="30"/>
  <c r="G10" i="32"/>
  <c r="G9" i="33"/>
  <c r="H10" i="32"/>
  <c r="H11" i="33"/>
  <c r="I11" i="33"/>
  <c r="I10" i="31"/>
  <c r="Q33" i="50" l="1"/>
  <c r="M32" i="30"/>
  <c r="I13" i="34" s="1"/>
  <c r="M21" i="30"/>
  <c r="F12" i="32"/>
  <c r="F12" i="34"/>
  <c r="Q9" i="50"/>
  <c r="M33" i="30"/>
  <c r="Q15" i="50"/>
  <c r="M25" i="30"/>
  <c r="Q23" i="50"/>
  <c r="M24" i="30"/>
  <c r="Q25" i="50"/>
  <c r="M34" i="30"/>
  <c r="Q17" i="50"/>
  <c r="M35" i="30"/>
  <c r="I13" i="32" s="1"/>
  <c r="M29" i="30"/>
  <c r="M28" i="30"/>
  <c r="G10" i="33"/>
  <c r="G11" i="32"/>
  <c r="H11" i="32"/>
  <c r="H12" i="33"/>
  <c r="I12" i="33"/>
  <c r="I11" i="31"/>
  <c r="N33" i="30" l="1"/>
  <c r="R9" i="50"/>
  <c r="N21" i="30"/>
  <c r="F13" i="32"/>
  <c r="F13" i="34"/>
  <c r="N32" i="30"/>
  <c r="I14" i="34" s="1"/>
  <c r="R33" i="50"/>
  <c r="R23" i="50"/>
  <c r="N24" i="30"/>
  <c r="R15" i="50"/>
  <c r="N25" i="30"/>
  <c r="N29" i="30"/>
  <c r="N28" i="30"/>
  <c r="R25" i="50"/>
  <c r="N34" i="30"/>
  <c r="R17" i="50"/>
  <c r="N35" i="30"/>
  <c r="I14" i="32" s="1"/>
  <c r="G12" i="32"/>
  <c r="G11" i="33"/>
  <c r="H12" i="32"/>
  <c r="H13" i="33"/>
  <c r="I13" i="33"/>
  <c r="I12" i="31"/>
  <c r="O32" i="30" l="1"/>
  <c r="I15" i="34" s="1"/>
  <c r="S33" i="50"/>
  <c r="O21" i="30"/>
  <c r="F14" i="34"/>
  <c r="F14" i="32"/>
  <c r="S9" i="50"/>
  <c r="O33" i="30"/>
  <c r="S15" i="50"/>
  <c r="O25" i="30"/>
  <c r="S23" i="50"/>
  <c r="O24" i="30"/>
  <c r="O29" i="30"/>
  <c r="S17" i="50"/>
  <c r="O35" i="30"/>
  <c r="I15" i="32" s="1"/>
  <c r="O28" i="30"/>
  <c r="S25" i="50"/>
  <c r="O34" i="30"/>
  <c r="G12" i="33"/>
  <c r="G13" i="32"/>
  <c r="H13" i="32"/>
  <c r="H14" i="33"/>
  <c r="I14" i="33"/>
  <c r="I13" i="31"/>
  <c r="P33" i="30" l="1"/>
  <c r="T9" i="50"/>
  <c r="F15" i="34"/>
  <c r="F15" i="32"/>
  <c r="P21" i="30"/>
  <c r="T33" i="50"/>
  <c r="P32" i="30"/>
  <c r="I16" i="34" s="1"/>
  <c r="T23" i="50"/>
  <c r="P24" i="30"/>
  <c r="T15" i="50"/>
  <c r="P25" i="30"/>
  <c r="T25" i="50"/>
  <c r="P34" i="30"/>
  <c r="P28" i="30"/>
  <c r="P29" i="30"/>
  <c r="T17" i="50"/>
  <c r="P35" i="30"/>
  <c r="I16" i="32" s="1"/>
  <c r="G14" i="32"/>
  <c r="G13" i="33"/>
  <c r="H14" i="32"/>
  <c r="H15" i="33"/>
  <c r="I15" i="33"/>
  <c r="I14" i="31"/>
  <c r="U33" i="50" l="1"/>
  <c r="Q32" i="30"/>
  <c r="I17" i="34" s="1"/>
  <c r="Q21" i="30"/>
  <c r="F16" i="34"/>
  <c r="F16" i="32"/>
  <c r="U9" i="50"/>
  <c r="Q33" i="30"/>
  <c r="U15" i="50"/>
  <c r="Q25" i="30"/>
  <c r="U23" i="50"/>
  <c r="Q24" i="30"/>
  <c r="U17" i="50"/>
  <c r="Q35" i="30"/>
  <c r="I17" i="32" s="1"/>
  <c r="Q28" i="30"/>
  <c r="Q29" i="30"/>
  <c r="U25" i="50"/>
  <c r="Q34" i="30"/>
  <c r="G15" i="32"/>
  <c r="G14" i="33"/>
  <c r="H15" i="32"/>
  <c r="H16" i="33"/>
  <c r="I16" i="33"/>
  <c r="I15" i="31"/>
  <c r="V9" i="50" l="1"/>
  <c r="R33" i="30"/>
  <c r="F17" i="32"/>
  <c r="F17" i="34"/>
  <c r="R21" i="30"/>
  <c r="V33" i="50"/>
  <c r="R32" i="30"/>
  <c r="I18" i="34" s="1"/>
  <c r="V23" i="50"/>
  <c r="R24" i="30"/>
  <c r="V15" i="50"/>
  <c r="R25" i="30"/>
  <c r="V17" i="50"/>
  <c r="R35" i="30"/>
  <c r="I18" i="32" s="1"/>
  <c r="R29" i="30"/>
  <c r="R28" i="30"/>
  <c r="V25" i="50"/>
  <c r="R34" i="30"/>
  <c r="G15" i="33"/>
  <c r="G16" i="32"/>
  <c r="H16" i="32"/>
  <c r="H17" i="33"/>
  <c r="I17" i="33"/>
  <c r="I16" i="31"/>
  <c r="W33" i="50" l="1"/>
  <c r="S32" i="30"/>
  <c r="I19" i="34" s="1"/>
  <c r="S21" i="30"/>
  <c r="F18" i="34"/>
  <c r="F18" i="32"/>
  <c r="W9" i="50"/>
  <c r="S33" i="30"/>
  <c r="W15" i="50"/>
  <c r="S25" i="30"/>
  <c r="W23" i="50"/>
  <c r="S24" i="30"/>
  <c r="S28" i="30"/>
  <c r="W25" i="50"/>
  <c r="S34" i="30"/>
  <c r="S29" i="30"/>
  <c r="W17" i="50"/>
  <c r="S35" i="30"/>
  <c r="I19" i="32" s="1"/>
  <c r="G16" i="33"/>
  <c r="G17" i="32"/>
  <c r="H17" i="32"/>
  <c r="H18" i="33"/>
  <c r="I18" i="33"/>
  <c r="I17" i="31"/>
  <c r="X9" i="50" l="1"/>
  <c r="T33" i="30"/>
  <c r="F19" i="34"/>
  <c r="F19" i="32"/>
  <c r="T21" i="30"/>
  <c r="X33" i="50"/>
  <c r="T32" i="30"/>
  <c r="I20" i="34" s="1"/>
  <c r="X23" i="50"/>
  <c r="T24" i="30"/>
  <c r="X15" i="50"/>
  <c r="T25" i="30"/>
  <c r="X17" i="50"/>
  <c r="T35" i="30"/>
  <c r="I20" i="32" s="1"/>
  <c r="T28" i="30"/>
  <c r="T29" i="30"/>
  <c r="X25" i="50"/>
  <c r="T34" i="30"/>
  <c r="G18" i="32"/>
  <c r="G17" i="33"/>
  <c r="H18" i="32"/>
  <c r="H19" i="33"/>
  <c r="I19" i="33"/>
  <c r="I18" i="31"/>
  <c r="U32" i="30" l="1"/>
  <c r="I21" i="34" s="1"/>
  <c r="Y33" i="50"/>
  <c r="U21" i="30"/>
  <c r="F20" i="34"/>
  <c r="F20" i="32"/>
  <c r="Y9" i="50"/>
  <c r="U33" i="30"/>
  <c r="Y23" i="50"/>
  <c r="U24" i="30"/>
  <c r="Y15" i="50"/>
  <c r="U25" i="30"/>
  <c r="U28" i="30"/>
  <c r="Y25" i="50"/>
  <c r="U34" i="30"/>
  <c r="U29" i="30"/>
  <c r="Y17" i="50"/>
  <c r="U35" i="30"/>
  <c r="I21" i="32" s="1"/>
  <c r="G19" i="32"/>
  <c r="G18" i="33"/>
  <c r="H19" i="32"/>
  <c r="H20" i="33"/>
  <c r="I20" i="33"/>
  <c r="I19" i="31"/>
  <c r="V33" i="30" l="1"/>
  <c r="Z9" i="50"/>
  <c r="F21" i="34"/>
  <c r="F21" i="32"/>
  <c r="V21" i="30"/>
  <c r="V32" i="30"/>
  <c r="I22" i="34" s="1"/>
  <c r="Z33" i="50"/>
  <c r="Z15" i="50"/>
  <c r="V25" i="30"/>
  <c r="Z23" i="50"/>
  <c r="V24" i="30"/>
  <c r="Z17" i="50"/>
  <c r="V35" i="30"/>
  <c r="I22" i="32" s="1"/>
  <c r="V29" i="30"/>
  <c r="Z25" i="50"/>
  <c r="V34" i="30"/>
  <c r="V28" i="30"/>
  <c r="G20" i="32"/>
  <c r="G19" i="33"/>
  <c r="H20" i="32"/>
  <c r="H21" i="33"/>
  <c r="I21" i="33"/>
  <c r="I20" i="31"/>
  <c r="W21" i="30" l="1"/>
  <c r="F22" i="34"/>
  <c r="F22" i="32"/>
  <c r="AA33" i="50"/>
  <c r="W32" i="30"/>
  <c r="I23" i="34" s="1"/>
  <c r="W33" i="30"/>
  <c r="AA9" i="50"/>
  <c r="AA15" i="50"/>
  <c r="W25" i="30"/>
  <c r="AA23" i="50"/>
  <c r="W24" i="30"/>
  <c r="W28" i="30"/>
  <c r="AA25" i="50"/>
  <c r="W34" i="30"/>
  <c r="W29" i="30"/>
  <c r="AA17" i="50"/>
  <c r="W35" i="30"/>
  <c r="I23" i="32" s="1"/>
  <c r="G20" i="33"/>
  <c r="G21" i="32"/>
  <c r="H21" i="32"/>
  <c r="H22" i="33"/>
  <c r="I22" i="33"/>
  <c r="I21" i="31"/>
  <c r="AB33" i="50" l="1"/>
  <c r="X32" i="30"/>
  <c r="I24" i="34" s="1"/>
  <c r="AB9" i="50"/>
  <c r="X33" i="30"/>
  <c r="X21" i="30"/>
  <c r="F23" i="32"/>
  <c r="F23" i="34"/>
  <c r="AB23" i="50"/>
  <c r="X24" i="30"/>
  <c r="AB15" i="50"/>
  <c r="X25" i="30"/>
  <c r="X28" i="30"/>
  <c r="AB17" i="50"/>
  <c r="X35" i="30"/>
  <c r="I24" i="32" s="1"/>
  <c r="X29" i="30"/>
  <c r="AB25" i="50"/>
  <c r="X34" i="30"/>
  <c r="G22" i="32"/>
  <c r="G21" i="33"/>
  <c r="H22" i="32"/>
  <c r="H23" i="33"/>
  <c r="I23" i="33"/>
  <c r="I22" i="31"/>
  <c r="F24" i="34" l="1"/>
  <c r="F24" i="32"/>
  <c r="Y21" i="30"/>
  <c r="Y33" i="30"/>
  <c r="AC9" i="50"/>
  <c r="AC33" i="50"/>
  <c r="Y32" i="30"/>
  <c r="I25" i="34" s="1"/>
  <c r="AC15" i="50"/>
  <c r="Y25" i="30"/>
  <c r="AC23" i="50"/>
  <c r="Y24" i="30"/>
  <c r="AC17" i="50"/>
  <c r="Y35" i="30"/>
  <c r="I25" i="32" s="1"/>
  <c r="AC25" i="50"/>
  <c r="Y34" i="30"/>
  <c r="Y28" i="30"/>
  <c r="Y29" i="30"/>
  <c r="G22" i="33"/>
  <c r="G23" i="32"/>
  <c r="H23" i="32"/>
  <c r="H24" i="33"/>
  <c r="I24" i="33"/>
  <c r="I23" i="31"/>
  <c r="AD33" i="50" l="1"/>
  <c r="Z32" i="30"/>
  <c r="I26" i="34" s="1"/>
  <c r="F25" i="34"/>
  <c r="F25" i="32"/>
  <c r="Z21" i="30"/>
  <c r="AD9" i="50"/>
  <c r="Z33" i="30"/>
  <c r="AD23" i="50"/>
  <c r="Z24" i="30"/>
  <c r="AD15" i="50"/>
  <c r="Z25" i="30"/>
  <c r="AD25" i="50"/>
  <c r="Z34" i="30"/>
  <c r="AD17" i="50"/>
  <c r="Z35" i="30"/>
  <c r="I26" i="32" s="1"/>
  <c r="Z29" i="30"/>
  <c r="Z28" i="30"/>
  <c r="G24" i="32"/>
  <c r="G23" i="33"/>
  <c r="H24" i="32"/>
  <c r="H25" i="33"/>
  <c r="I25" i="33"/>
  <c r="I24" i="31"/>
  <c r="AE9" i="50" l="1"/>
  <c r="AA33" i="30"/>
  <c r="AA21" i="30"/>
  <c r="F26" i="32"/>
  <c r="F26" i="34"/>
  <c r="AA32" i="30"/>
  <c r="I27" i="34" s="1"/>
  <c r="AE33" i="50"/>
  <c r="AE15" i="50"/>
  <c r="AA25" i="30"/>
  <c r="AE23" i="50"/>
  <c r="AA24" i="30"/>
  <c r="AE17" i="50"/>
  <c r="AA35" i="30"/>
  <c r="I27" i="32" s="1"/>
  <c r="AE25" i="50"/>
  <c r="AA34" i="30"/>
  <c r="AA28" i="30"/>
  <c r="AA29" i="30"/>
  <c r="G24" i="33"/>
  <c r="G25" i="32"/>
  <c r="H25" i="32"/>
  <c r="H26" i="33"/>
  <c r="I26" i="33"/>
  <c r="I25" i="31"/>
  <c r="AF33" i="50" l="1"/>
  <c r="AB32" i="30"/>
  <c r="I28" i="34" s="1"/>
  <c r="F27" i="34"/>
  <c r="F27" i="32"/>
  <c r="AB21" i="30"/>
  <c r="AF9" i="50"/>
  <c r="AB33" i="30"/>
  <c r="AF23" i="50"/>
  <c r="AB24" i="30"/>
  <c r="AF15" i="50"/>
  <c r="AB25" i="30"/>
  <c r="AF25" i="50"/>
  <c r="AB34" i="30"/>
  <c r="AB29" i="30"/>
  <c r="AB28" i="30"/>
  <c r="AF17" i="50"/>
  <c r="AB35" i="30"/>
  <c r="I28" i="32" s="1"/>
  <c r="G26" i="32"/>
  <c r="G25" i="33"/>
  <c r="H26" i="32"/>
  <c r="H27" i="33"/>
  <c r="I27" i="33"/>
  <c r="I26" i="31"/>
  <c r="F28" i="32" l="1"/>
  <c r="F28" i="34"/>
  <c r="AC21" i="30"/>
  <c r="AG9" i="50"/>
  <c r="AC33" i="30"/>
  <c r="AG33" i="50"/>
  <c r="AC32" i="30"/>
  <c r="I29" i="34" s="1"/>
  <c r="AG15" i="50"/>
  <c r="AC25" i="30"/>
  <c r="AG23" i="50"/>
  <c r="AC24" i="30"/>
  <c r="AG17" i="50"/>
  <c r="AC35" i="30"/>
  <c r="I29" i="32" s="1"/>
  <c r="AC28" i="30"/>
  <c r="AG25" i="50"/>
  <c r="AC34" i="30"/>
  <c r="AC29" i="30"/>
  <c r="G27" i="32"/>
  <c r="G26" i="33"/>
  <c r="H27" i="32"/>
  <c r="H28" i="33"/>
  <c r="I28" i="33"/>
  <c r="I27" i="31"/>
  <c r="AD32" i="30" l="1"/>
  <c r="I30" i="34" s="1"/>
  <c r="AH33" i="50"/>
  <c r="AH9" i="50"/>
  <c r="AD33" i="30"/>
  <c r="F29" i="32"/>
  <c r="F29" i="34"/>
  <c r="AD21" i="30"/>
  <c r="AH23" i="50"/>
  <c r="AD24" i="30"/>
  <c r="AH15" i="50"/>
  <c r="AD25" i="30"/>
  <c r="AD28" i="30"/>
  <c r="AH25" i="50"/>
  <c r="AD34" i="30"/>
  <c r="AH17" i="50"/>
  <c r="AD35" i="30"/>
  <c r="I30" i="32" s="1"/>
  <c r="AD29" i="30"/>
  <c r="G27" i="33"/>
  <c r="G28" i="32"/>
  <c r="H28" i="32"/>
  <c r="H29" i="33"/>
  <c r="I29" i="33"/>
  <c r="I28" i="31"/>
  <c r="AE21" i="30" l="1"/>
  <c r="F30" i="34"/>
  <c r="F30" i="32"/>
  <c r="AI9" i="50"/>
  <c r="AE33" i="30"/>
  <c r="AE32" i="30"/>
  <c r="I31" i="34" s="1"/>
  <c r="AI33" i="50"/>
  <c r="AI15" i="50"/>
  <c r="AE25" i="30"/>
  <c r="AI23" i="50"/>
  <c r="AE24" i="30"/>
  <c r="AE29" i="30"/>
  <c r="AI17" i="50"/>
  <c r="AE35" i="30"/>
  <c r="I31" i="32" s="1"/>
  <c r="AE28" i="30"/>
  <c r="AI25" i="50"/>
  <c r="AE34" i="30"/>
  <c r="G29" i="32"/>
  <c r="G28" i="33"/>
  <c r="H29" i="32"/>
  <c r="H30" i="33"/>
  <c r="I30" i="33"/>
  <c r="I29" i="31"/>
  <c r="AJ33" i="50" l="1"/>
  <c r="AF32" i="30"/>
  <c r="I32" i="34" s="1"/>
  <c r="AJ9" i="50"/>
  <c r="AF33" i="30"/>
  <c r="AF21" i="30"/>
  <c r="F31" i="34"/>
  <c r="F31" i="32"/>
  <c r="AJ23" i="50"/>
  <c r="AF24" i="30"/>
  <c r="AJ15" i="50"/>
  <c r="AF25" i="30"/>
  <c r="AJ25" i="50"/>
  <c r="AF34" i="30"/>
  <c r="AF29" i="30"/>
  <c r="AJ17" i="50"/>
  <c r="AF35" i="30"/>
  <c r="I32" i="32" s="1"/>
  <c r="AF28" i="30"/>
  <c r="G30" i="32"/>
  <c r="G29" i="33"/>
  <c r="H30" i="32"/>
  <c r="H31" i="33"/>
  <c r="I31" i="33"/>
  <c r="I30" i="31"/>
  <c r="F32" i="34" l="1"/>
  <c r="F32" i="32"/>
  <c r="AG21" i="30"/>
  <c r="AK9" i="50"/>
  <c r="AG33" i="30"/>
  <c r="AK33" i="50"/>
  <c r="AG32" i="30"/>
  <c r="I33" i="34" s="1"/>
  <c r="AK15" i="50"/>
  <c r="AG25" i="30"/>
  <c r="AK23" i="50"/>
  <c r="AG24" i="30"/>
  <c r="AK17" i="50"/>
  <c r="AG35" i="30"/>
  <c r="I33" i="32" s="1"/>
  <c r="AG28" i="30"/>
  <c r="AK25" i="50"/>
  <c r="AG34" i="30"/>
  <c r="AG29" i="30"/>
  <c r="G31" i="32"/>
  <c r="G30" i="33"/>
  <c r="H31" i="32"/>
  <c r="H32" i="33"/>
  <c r="I32" i="33"/>
  <c r="I31" i="31"/>
  <c r="AL33" i="50" l="1"/>
  <c r="AH32" i="30"/>
  <c r="I34" i="34" s="1"/>
  <c r="AL9" i="50"/>
  <c r="AH33" i="30"/>
  <c r="F33" i="34"/>
  <c r="F33" i="32"/>
  <c r="AH21" i="30"/>
  <c r="AL23" i="50"/>
  <c r="AH24" i="30"/>
  <c r="AL15" i="50"/>
  <c r="AH25" i="30"/>
  <c r="AL17" i="50"/>
  <c r="AH35" i="30"/>
  <c r="I34" i="32" s="1"/>
  <c r="AH28" i="30"/>
  <c r="AL25" i="50"/>
  <c r="AH34" i="30"/>
  <c r="AH29" i="30"/>
  <c r="G32" i="32"/>
  <c r="G31" i="33"/>
  <c r="H32" i="32"/>
  <c r="H33" i="33"/>
  <c r="I33" i="33"/>
  <c r="I32" i="31"/>
  <c r="AJ21" i="30" l="1"/>
  <c r="AI21" i="30"/>
  <c r="AM9" i="50"/>
  <c r="AJ33" i="30" s="1"/>
  <c r="AI33" i="30"/>
  <c r="F34" i="34"/>
  <c r="F34" i="32"/>
  <c r="AM33" i="50"/>
  <c r="AJ32" i="30" s="1"/>
  <c r="I36" i="34" s="1"/>
  <c r="AI32" i="30"/>
  <c r="I35" i="34" s="1"/>
  <c r="AM15" i="50"/>
  <c r="AJ25" i="30" s="1"/>
  <c r="AI25" i="30"/>
  <c r="AM23" i="50"/>
  <c r="AJ24" i="30" s="1"/>
  <c r="AI24" i="30"/>
  <c r="AJ28" i="30"/>
  <c r="AI28" i="30"/>
  <c r="AM25" i="50"/>
  <c r="AJ34" i="30" s="1"/>
  <c r="AI34" i="30"/>
  <c r="AJ29" i="30"/>
  <c r="AI29" i="30"/>
  <c r="AM17" i="50"/>
  <c r="AJ35" i="30" s="1"/>
  <c r="I36" i="32" s="1"/>
  <c r="AI35" i="30"/>
  <c r="I35" i="32" s="1"/>
  <c r="G32" i="33"/>
  <c r="G33" i="32"/>
  <c r="H33" i="32"/>
  <c r="H34" i="33"/>
  <c r="I34" i="33"/>
  <c r="I33" i="31"/>
  <c r="F35" i="34" l="1"/>
  <c r="F35" i="32"/>
  <c r="F36" i="34"/>
  <c r="F36" i="32"/>
  <c r="G34" i="32"/>
  <c r="G33" i="33"/>
  <c r="H34" i="32"/>
  <c r="H35" i="33"/>
  <c r="I35" i="33"/>
  <c r="I34" i="31"/>
  <c r="G34" i="33" l="1"/>
  <c r="G35" i="32"/>
  <c r="G36" i="32"/>
  <c r="H36" i="32"/>
  <c r="H35" i="32"/>
  <c r="H36" i="33"/>
  <c r="I36" i="33"/>
  <c r="I35" i="31"/>
  <c r="I36" i="31"/>
  <c r="G36" i="33" l="1"/>
  <c r="G35" i="33"/>
  <c r="F19" i="50"/>
  <c r="G19" i="50" s="1"/>
  <c r="H19" i="50" s="1"/>
  <c r="I19" i="50" s="1"/>
  <c r="J19" i="50" s="1"/>
  <c r="K19" i="50" s="1"/>
  <c r="L19" i="50" s="1"/>
  <c r="M19" i="50" s="1"/>
  <c r="N19" i="50" s="1"/>
  <c r="O19" i="50" s="1"/>
  <c r="P19" i="50" s="1"/>
  <c r="Q19" i="50" s="1"/>
  <c r="R19" i="50" s="1"/>
  <c r="S19" i="50" s="1"/>
  <c r="T19" i="50" s="1"/>
  <c r="U19" i="50" s="1"/>
  <c r="V19" i="50" s="1"/>
  <c r="W19" i="50" s="1"/>
  <c r="X19" i="50" s="1"/>
  <c r="Y19" i="50" s="1"/>
  <c r="Z19" i="50" s="1"/>
  <c r="AA19" i="50" s="1"/>
  <c r="AB19" i="50" s="1"/>
  <c r="AC19" i="50" s="1"/>
  <c r="AD19" i="50" s="1"/>
  <c r="AE19" i="50" s="1"/>
  <c r="AF19" i="50" s="1"/>
  <c r="AG19" i="50" s="1"/>
  <c r="AH19" i="50" s="1"/>
  <c r="AI19" i="50" s="1"/>
  <c r="AJ19" i="50" s="1"/>
  <c r="AK19" i="50" s="1"/>
  <c r="AL19" i="50" s="1"/>
  <c r="AM19" i="50" s="1"/>
  <c r="F27" i="50"/>
  <c r="G27" i="50" s="1"/>
  <c r="H27" i="50" s="1"/>
  <c r="I27" i="50" s="1"/>
  <c r="J27" i="50" s="1"/>
  <c r="K27" i="50" s="1"/>
  <c r="L27" i="50" s="1"/>
  <c r="M27" i="50" s="1"/>
  <c r="N27" i="50" s="1"/>
  <c r="O27" i="50" s="1"/>
  <c r="P27" i="50" s="1"/>
  <c r="Q27" i="50" s="1"/>
  <c r="R27" i="50" s="1"/>
  <c r="S27" i="50" s="1"/>
  <c r="T27" i="50" s="1"/>
  <c r="U27" i="50" s="1"/>
  <c r="V27" i="50" s="1"/>
  <c r="W27" i="50" s="1"/>
  <c r="X27" i="50" s="1"/>
  <c r="Y27" i="50" s="1"/>
  <c r="Z27" i="50" s="1"/>
  <c r="AA27" i="50" s="1"/>
  <c r="AB27" i="50" s="1"/>
  <c r="AC27" i="50" s="1"/>
  <c r="AD27" i="50" s="1"/>
  <c r="AE27" i="50" s="1"/>
  <c r="AF27" i="50" s="1"/>
  <c r="AG27" i="50" s="1"/>
  <c r="AH27" i="50" s="1"/>
  <c r="AI27" i="50" s="1"/>
  <c r="AJ27" i="50" s="1"/>
  <c r="AK27" i="50" s="1"/>
  <c r="AL27" i="50" s="1"/>
  <c r="AM27" i="50" s="1"/>
  <c r="F20" i="50"/>
  <c r="G20" i="50" s="1"/>
  <c r="H20" i="50" s="1"/>
  <c r="I20" i="50" s="1"/>
  <c r="J20" i="50" s="1"/>
  <c r="K20" i="50" s="1"/>
  <c r="L20" i="50" s="1"/>
  <c r="M20" i="50" s="1"/>
  <c r="N20" i="50" s="1"/>
  <c r="O20" i="50" s="1"/>
  <c r="P20" i="50" s="1"/>
  <c r="Q20" i="50" s="1"/>
  <c r="R20" i="50" s="1"/>
  <c r="S20" i="50" s="1"/>
  <c r="T20" i="50" s="1"/>
  <c r="U20" i="50" s="1"/>
  <c r="V20" i="50" s="1"/>
  <c r="W20" i="50" s="1"/>
  <c r="X20" i="50" s="1"/>
  <c r="Y20" i="50" s="1"/>
  <c r="Z20" i="50" s="1"/>
  <c r="AA20" i="50" s="1"/>
  <c r="AB20" i="50" s="1"/>
  <c r="AC20" i="50" s="1"/>
  <c r="AD20" i="50" s="1"/>
  <c r="AE20" i="50" s="1"/>
  <c r="AF20" i="50" s="1"/>
  <c r="AG20" i="50" s="1"/>
  <c r="AH20" i="50" s="1"/>
  <c r="AI20" i="50" s="1"/>
  <c r="AJ20" i="50" s="1"/>
  <c r="AK20" i="50" s="1"/>
  <c r="AL20" i="50" s="1"/>
  <c r="AM20" i="50" s="1"/>
  <c r="F26" i="50"/>
  <c r="G26" i="50" s="1"/>
  <c r="H26" i="50" s="1"/>
  <c r="I26" i="50" s="1"/>
  <c r="J26" i="50" s="1"/>
  <c r="K26" i="50" s="1"/>
  <c r="L26" i="50" s="1"/>
  <c r="M26" i="50" s="1"/>
  <c r="N26" i="50" s="1"/>
  <c r="O26" i="50" s="1"/>
  <c r="P26" i="50" s="1"/>
  <c r="Q26" i="50" s="1"/>
  <c r="R26" i="50" s="1"/>
  <c r="S26" i="50" s="1"/>
  <c r="T26" i="50" s="1"/>
  <c r="U26" i="50" s="1"/>
  <c r="V26" i="50" s="1"/>
  <c r="W26" i="50" s="1"/>
  <c r="X26" i="50" s="1"/>
  <c r="Y26" i="50" s="1"/>
  <c r="Z26" i="50" s="1"/>
  <c r="AA26" i="50" s="1"/>
  <c r="AB26" i="50" s="1"/>
  <c r="AC26" i="50" s="1"/>
  <c r="AD26" i="50" s="1"/>
  <c r="AE26" i="50" s="1"/>
  <c r="AF26" i="50" s="1"/>
  <c r="AG26" i="50" s="1"/>
  <c r="AH26" i="50" s="1"/>
  <c r="AI26" i="50" s="1"/>
  <c r="AJ26" i="50" s="1"/>
  <c r="AK26" i="50" s="1"/>
  <c r="AL26" i="50" s="1"/>
  <c r="AM26" i="50" s="1"/>
  <c r="F10" i="50"/>
  <c r="G10" i="50" s="1"/>
  <c r="H10" i="50" s="1"/>
  <c r="I10" i="50" s="1"/>
  <c r="J10" i="50" s="1"/>
  <c r="K10" i="50" s="1"/>
  <c r="L10" i="50" s="1"/>
  <c r="M10" i="50" s="1"/>
  <c r="N10" i="50" s="1"/>
  <c r="O10" i="50" s="1"/>
  <c r="P10" i="50" s="1"/>
  <c r="Q10" i="50" s="1"/>
  <c r="R10" i="50" s="1"/>
  <c r="S10" i="50" s="1"/>
  <c r="T10" i="50" s="1"/>
  <c r="U10" i="50" s="1"/>
  <c r="V10" i="50" s="1"/>
  <c r="W10" i="50" s="1"/>
  <c r="X10" i="50" s="1"/>
  <c r="Y10" i="50" s="1"/>
  <c r="Z10" i="50" s="1"/>
  <c r="AA10" i="50" s="1"/>
  <c r="AB10" i="50" s="1"/>
  <c r="AC10" i="50" s="1"/>
  <c r="AD10" i="50" s="1"/>
  <c r="AE10" i="50" s="1"/>
  <c r="AF10" i="50" s="1"/>
  <c r="AG10" i="50" s="1"/>
  <c r="AH10" i="50" s="1"/>
  <c r="AI10" i="50" s="1"/>
  <c r="AJ10" i="50" s="1"/>
  <c r="AK10" i="50" s="1"/>
  <c r="AL10" i="50" s="1"/>
  <c r="AM10" i="50" s="1"/>
  <c r="F28" i="50"/>
  <c r="G28" i="50" s="1"/>
  <c r="H28" i="50" s="1"/>
  <c r="I28" i="50" s="1"/>
  <c r="J28" i="50" s="1"/>
  <c r="K28" i="50" s="1"/>
  <c r="L28" i="50" s="1"/>
  <c r="M28" i="50" s="1"/>
  <c r="N28" i="50" s="1"/>
  <c r="O28" i="50" s="1"/>
  <c r="P28" i="50" s="1"/>
  <c r="Q28" i="50" s="1"/>
  <c r="R28" i="50" s="1"/>
  <c r="S28" i="50" s="1"/>
  <c r="T28" i="50" s="1"/>
  <c r="U28" i="50" s="1"/>
  <c r="V28" i="50" s="1"/>
  <c r="W28" i="50" s="1"/>
  <c r="X28" i="50" s="1"/>
  <c r="Y28" i="50" s="1"/>
  <c r="Z28" i="50" s="1"/>
  <c r="AA28" i="50" s="1"/>
  <c r="AB28" i="50" s="1"/>
  <c r="AC28" i="50" s="1"/>
  <c r="AD28" i="50" s="1"/>
  <c r="AE28" i="50" s="1"/>
  <c r="AF28" i="50" s="1"/>
  <c r="AG28" i="50" s="1"/>
  <c r="AH28" i="50" s="1"/>
  <c r="AI28" i="50" s="1"/>
  <c r="AJ28" i="50" s="1"/>
  <c r="AK28" i="50" s="1"/>
  <c r="AL28" i="50" s="1"/>
  <c r="AM28" i="50" s="1"/>
  <c r="F18" i="50"/>
  <c r="G18" i="50" s="1"/>
  <c r="H18" i="50" s="1"/>
  <c r="I18" i="50" s="1"/>
  <c r="J18" i="50" s="1"/>
  <c r="K18" i="50" s="1"/>
  <c r="L18" i="50" s="1"/>
  <c r="M18" i="50" s="1"/>
  <c r="N18" i="50" s="1"/>
  <c r="O18" i="50" s="1"/>
  <c r="P18" i="50" s="1"/>
  <c r="Q18" i="50" s="1"/>
  <c r="R18" i="50" s="1"/>
  <c r="S18" i="50" s="1"/>
  <c r="T18" i="50" s="1"/>
  <c r="U18" i="50" s="1"/>
  <c r="V18" i="50" s="1"/>
  <c r="W18" i="50" s="1"/>
  <c r="X18" i="50" s="1"/>
  <c r="Y18" i="50" s="1"/>
  <c r="Z18" i="50" s="1"/>
  <c r="AA18" i="50" s="1"/>
  <c r="AB18" i="50" s="1"/>
  <c r="AC18" i="50" s="1"/>
  <c r="AD18" i="50" s="1"/>
  <c r="AE18" i="50" s="1"/>
  <c r="AF18" i="50" s="1"/>
  <c r="AG18" i="50" s="1"/>
  <c r="AH18" i="50" s="1"/>
  <c r="AI18" i="50" s="1"/>
  <c r="AJ18" i="50" s="1"/>
  <c r="AK18" i="50" s="1"/>
  <c r="AL18" i="50" s="1"/>
  <c r="AM18" i="50" s="1"/>
  <c r="B4" i="30"/>
  <c r="B2" i="31" s="1"/>
  <c r="B16" i="30"/>
  <c r="E2" i="34" s="1"/>
  <c r="F29" i="50"/>
  <c r="B8" i="30"/>
  <c r="C2" i="31" s="1"/>
  <c r="B11" i="30"/>
  <c r="D2" i="31" s="1"/>
  <c r="B18" i="30"/>
  <c r="E2" i="32" s="1"/>
  <c r="F13" i="50" l="1"/>
  <c r="G13" i="50" s="1"/>
  <c r="F4" i="50"/>
  <c r="C11" i="30" s="1"/>
  <c r="D3" i="31" s="1"/>
  <c r="F2" i="50"/>
  <c r="C4" i="30" s="1"/>
  <c r="B3" i="31" s="1"/>
  <c r="C16" i="30"/>
  <c r="E3" i="34" s="1"/>
  <c r="G29" i="50"/>
  <c r="B7" i="30"/>
  <c r="C2" i="32" s="1"/>
  <c r="F11" i="50"/>
  <c r="B12" i="30"/>
  <c r="D2" i="32" s="1"/>
  <c r="F12" i="50"/>
  <c r="B15" i="30"/>
  <c r="E2" i="33" s="1"/>
  <c r="F21" i="50"/>
  <c r="F3" i="50"/>
  <c r="B17" i="30"/>
  <c r="E2" i="31" s="1"/>
  <c r="F5" i="50"/>
  <c r="G2" i="50"/>
  <c r="C18" i="30" l="1"/>
  <c r="E3" i="32" s="1"/>
  <c r="G4" i="50"/>
  <c r="D11" i="30" s="1"/>
  <c r="D4" i="31" s="1"/>
  <c r="C7" i="30"/>
  <c r="C3" i="32" s="1"/>
  <c r="G11" i="50"/>
  <c r="C17" i="30"/>
  <c r="E3" i="31" s="1"/>
  <c r="G5" i="50"/>
  <c r="D16" i="30"/>
  <c r="E4" i="34" s="1"/>
  <c r="H29" i="50"/>
  <c r="D4" i="30"/>
  <c r="B4" i="31" s="1"/>
  <c r="H2" i="50"/>
  <c r="C15" i="30"/>
  <c r="E3" i="33" s="1"/>
  <c r="G21" i="50"/>
  <c r="C8" i="30"/>
  <c r="C3" i="31" s="1"/>
  <c r="G3" i="50"/>
  <c r="C12" i="30"/>
  <c r="D3" i="32" s="1"/>
  <c r="G12" i="50"/>
  <c r="D18" i="30"/>
  <c r="E4" i="32" s="1"/>
  <c r="H13" i="50"/>
  <c r="H4" i="50" l="1"/>
  <c r="I4" i="50" s="1"/>
  <c r="H12" i="50"/>
  <c r="D12" i="30"/>
  <c r="D4" i="32" s="1"/>
  <c r="E16" i="30"/>
  <c r="E5" i="34" s="1"/>
  <c r="I29" i="50"/>
  <c r="E18" i="30"/>
  <c r="E5" i="32" s="1"/>
  <c r="I13" i="50"/>
  <c r="D8" i="30"/>
  <c r="C4" i="31" s="1"/>
  <c r="H3" i="50"/>
  <c r="E11" i="30"/>
  <c r="D5" i="31" s="1"/>
  <c r="D15" i="30"/>
  <c r="E4" i="33" s="1"/>
  <c r="H21" i="50"/>
  <c r="D17" i="30"/>
  <c r="E4" i="31" s="1"/>
  <c r="H5" i="50"/>
  <c r="E4" i="30"/>
  <c r="B5" i="31" s="1"/>
  <c r="I2" i="50"/>
  <c r="D7" i="30"/>
  <c r="C4" i="32" s="1"/>
  <c r="H11" i="50"/>
  <c r="E17" i="30" l="1"/>
  <c r="E5" i="31" s="1"/>
  <c r="I5" i="50"/>
  <c r="J13" i="50"/>
  <c r="F18" i="30"/>
  <c r="E6" i="32" s="1"/>
  <c r="F16" i="30"/>
  <c r="E6" i="34" s="1"/>
  <c r="J29" i="50"/>
  <c r="E8" i="30"/>
  <c r="C5" i="31" s="1"/>
  <c r="I3" i="50"/>
  <c r="E15" i="30"/>
  <c r="E5" i="33" s="1"/>
  <c r="I21" i="50"/>
  <c r="E7" i="30"/>
  <c r="C5" i="32" s="1"/>
  <c r="I11" i="50"/>
  <c r="F11" i="30"/>
  <c r="D6" i="31" s="1"/>
  <c r="J4" i="50"/>
  <c r="F4" i="30"/>
  <c r="B6" i="31" s="1"/>
  <c r="J2" i="50"/>
  <c r="E12" i="30"/>
  <c r="D5" i="32" s="1"/>
  <c r="I12" i="50"/>
  <c r="G4" i="30" l="1"/>
  <c r="B7" i="31" s="1"/>
  <c r="K2" i="50"/>
  <c r="F8" i="30"/>
  <c r="C6" i="31" s="1"/>
  <c r="J3" i="50"/>
  <c r="G11" i="30"/>
  <c r="D7" i="31" s="1"/>
  <c r="K4" i="50"/>
  <c r="G16" i="30"/>
  <c r="E7" i="34" s="1"/>
  <c r="K29" i="50"/>
  <c r="G18" i="30"/>
  <c r="E7" i="32" s="1"/>
  <c r="K13" i="50"/>
  <c r="J11" i="50"/>
  <c r="F7" i="30"/>
  <c r="C6" i="32" s="1"/>
  <c r="J5" i="50"/>
  <c r="F17" i="30"/>
  <c r="E6" i="31" s="1"/>
  <c r="F12" i="30"/>
  <c r="D6" i="32" s="1"/>
  <c r="J12" i="50"/>
  <c r="J21" i="50"/>
  <c r="F15" i="30"/>
  <c r="E6" i="33" s="1"/>
  <c r="H16" i="30" l="1"/>
  <c r="E8" i="34" s="1"/>
  <c r="L29" i="50"/>
  <c r="G12" i="30"/>
  <c r="D7" i="32" s="1"/>
  <c r="K12" i="50"/>
  <c r="H11" i="30"/>
  <c r="D8" i="31" s="1"/>
  <c r="L4" i="50"/>
  <c r="G8" i="30"/>
  <c r="C7" i="31" s="1"/>
  <c r="K3" i="50"/>
  <c r="G17" i="30"/>
  <c r="E7" i="31" s="1"/>
  <c r="K5" i="50"/>
  <c r="G7" i="30"/>
  <c r="C7" i="32" s="1"/>
  <c r="K11" i="50"/>
  <c r="H18" i="30"/>
  <c r="E8" i="32" s="1"/>
  <c r="L13" i="50"/>
  <c r="H4" i="30"/>
  <c r="B8" i="31" s="1"/>
  <c r="L2" i="50"/>
  <c r="G15" i="30"/>
  <c r="E7" i="33" s="1"/>
  <c r="K21" i="50"/>
  <c r="H8" i="30" l="1"/>
  <c r="C8" i="31" s="1"/>
  <c r="L3" i="50"/>
  <c r="I11" i="30"/>
  <c r="D9" i="31" s="1"/>
  <c r="M4" i="50"/>
  <c r="I18" i="30"/>
  <c r="E9" i="32" s="1"/>
  <c r="M13" i="50"/>
  <c r="H12" i="30"/>
  <c r="D8" i="32" s="1"/>
  <c r="L12" i="50"/>
  <c r="I4" i="30"/>
  <c r="B9" i="31" s="1"/>
  <c r="M2" i="50"/>
  <c r="H7" i="30"/>
  <c r="C8" i="32" s="1"/>
  <c r="L11" i="50"/>
  <c r="H15" i="30"/>
  <c r="E8" i="33" s="1"/>
  <c r="L21" i="50"/>
  <c r="I16" i="30"/>
  <c r="E9" i="34" s="1"/>
  <c r="M29" i="50"/>
  <c r="H17" i="30"/>
  <c r="E8" i="31" s="1"/>
  <c r="L5" i="50"/>
  <c r="I12" i="30" l="1"/>
  <c r="D9" i="32" s="1"/>
  <c r="M12" i="50"/>
  <c r="J18" i="30"/>
  <c r="E10" i="32" s="1"/>
  <c r="N13" i="50"/>
  <c r="I15" i="30"/>
  <c r="E9" i="33" s="1"/>
  <c r="M21" i="50"/>
  <c r="J16" i="30"/>
  <c r="E10" i="34" s="1"/>
  <c r="N29" i="50"/>
  <c r="J11" i="30"/>
  <c r="D10" i="31" s="1"/>
  <c r="N4" i="50"/>
  <c r="I7" i="30"/>
  <c r="C9" i="32" s="1"/>
  <c r="M11" i="50"/>
  <c r="I17" i="30"/>
  <c r="E9" i="31" s="1"/>
  <c r="M5" i="50"/>
  <c r="I8" i="30"/>
  <c r="C9" i="31" s="1"/>
  <c r="M3" i="50"/>
  <c r="J4" i="30"/>
  <c r="B10" i="31" s="1"/>
  <c r="N2" i="50"/>
  <c r="K16" i="30" l="1"/>
  <c r="E11" i="34" s="1"/>
  <c r="O29" i="50"/>
  <c r="J17" i="30"/>
  <c r="E10" i="31" s="1"/>
  <c r="N5" i="50"/>
  <c r="N21" i="50"/>
  <c r="J15" i="30"/>
  <c r="E10" i="33" s="1"/>
  <c r="O13" i="50"/>
  <c r="K18" i="30"/>
  <c r="E11" i="32" s="1"/>
  <c r="J8" i="30"/>
  <c r="C10" i="31" s="1"/>
  <c r="N3" i="50"/>
  <c r="J7" i="30"/>
  <c r="C10" i="32" s="1"/>
  <c r="N11" i="50"/>
  <c r="K4" i="30"/>
  <c r="B11" i="31" s="1"/>
  <c r="O2" i="50"/>
  <c r="J12" i="30"/>
  <c r="D10" i="32" s="1"/>
  <c r="N12" i="50"/>
  <c r="K11" i="30"/>
  <c r="D11" i="31" s="1"/>
  <c r="O4" i="50"/>
  <c r="K12" i="30" l="1"/>
  <c r="D11" i="32" s="1"/>
  <c r="O12" i="50"/>
  <c r="L18" i="30"/>
  <c r="E12" i="32" s="1"/>
  <c r="P13" i="50"/>
  <c r="L4" i="30"/>
  <c r="B12" i="31" s="1"/>
  <c r="P2" i="50"/>
  <c r="K7" i="30"/>
  <c r="C11" i="32" s="1"/>
  <c r="O11" i="50"/>
  <c r="K17" i="30"/>
  <c r="E11" i="31" s="1"/>
  <c r="O5" i="50"/>
  <c r="L11" i="30"/>
  <c r="D12" i="31" s="1"/>
  <c r="P4" i="50"/>
  <c r="L16" i="30"/>
  <c r="E12" i="34" s="1"/>
  <c r="P29" i="50"/>
  <c r="K15" i="30"/>
  <c r="E11" i="33" s="1"/>
  <c r="O21" i="50"/>
  <c r="K8" i="30"/>
  <c r="C11" i="31" s="1"/>
  <c r="O3" i="50"/>
  <c r="M4" i="30" l="1"/>
  <c r="B13" i="31" s="1"/>
  <c r="Q2" i="50"/>
  <c r="M16" i="30"/>
  <c r="E13" i="34" s="1"/>
  <c r="Q29" i="50"/>
  <c r="L7" i="30"/>
  <c r="C12" i="32" s="1"/>
  <c r="P11" i="50"/>
  <c r="Q13" i="50"/>
  <c r="M18" i="30"/>
  <c r="E13" i="32" s="1"/>
  <c r="L15" i="30"/>
  <c r="E12" i="33" s="1"/>
  <c r="P21" i="50"/>
  <c r="M11" i="30"/>
  <c r="D13" i="31" s="1"/>
  <c r="Q4" i="50"/>
  <c r="L8" i="30"/>
  <c r="C12" i="31" s="1"/>
  <c r="P3" i="50"/>
  <c r="L12" i="30"/>
  <c r="D12" i="32" s="1"/>
  <c r="P12" i="50"/>
  <c r="L17" i="30"/>
  <c r="E12" i="31" s="1"/>
  <c r="P5" i="50"/>
  <c r="M7" i="30" l="1"/>
  <c r="C13" i="32" s="1"/>
  <c r="Q11" i="50"/>
  <c r="N18" i="30"/>
  <c r="E14" i="32" s="1"/>
  <c r="R13" i="50"/>
  <c r="N16" i="30"/>
  <c r="E14" i="34" s="1"/>
  <c r="R29" i="50"/>
  <c r="Q12" i="50"/>
  <c r="M12" i="30"/>
  <c r="D13" i="32" s="1"/>
  <c r="M8" i="30"/>
  <c r="C13" i="31" s="1"/>
  <c r="Q3" i="50"/>
  <c r="N11" i="30"/>
  <c r="D14" i="31" s="1"/>
  <c r="R4" i="50"/>
  <c r="M17" i="30"/>
  <c r="E13" i="31" s="1"/>
  <c r="Q5" i="50"/>
  <c r="M15" i="30"/>
  <c r="E13" i="33" s="1"/>
  <c r="Q21" i="50"/>
  <c r="N4" i="30"/>
  <c r="B14" i="31" s="1"/>
  <c r="R2" i="50"/>
  <c r="N15" i="30" l="1"/>
  <c r="E14" i="33" s="1"/>
  <c r="R21" i="50"/>
  <c r="O16" i="30"/>
  <c r="E15" i="34" s="1"/>
  <c r="S29" i="50"/>
  <c r="N17" i="30"/>
  <c r="E14" i="31" s="1"/>
  <c r="R5" i="50"/>
  <c r="O18" i="30"/>
  <c r="E15" i="32" s="1"/>
  <c r="S13" i="50"/>
  <c r="R12" i="50"/>
  <c r="N12" i="30"/>
  <c r="D14" i="32" s="1"/>
  <c r="O11" i="30"/>
  <c r="D15" i="31" s="1"/>
  <c r="S4" i="50"/>
  <c r="O4" i="30"/>
  <c r="B15" i="31" s="1"/>
  <c r="S2" i="50"/>
  <c r="R11" i="50"/>
  <c r="N7" i="30"/>
  <c r="C14" i="32" s="1"/>
  <c r="N8" i="30"/>
  <c r="C14" i="31" s="1"/>
  <c r="R3" i="50"/>
  <c r="S11" i="50" l="1"/>
  <c r="O7" i="30"/>
  <c r="C15" i="32" s="1"/>
  <c r="O17" i="30"/>
  <c r="E15" i="31" s="1"/>
  <c r="S5" i="50"/>
  <c r="P4" i="30"/>
  <c r="B16" i="31" s="1"/>
  <c r="T2" i="50"/>
  <c r="T13" i="50"/>
  <c r="P18" i="30"/>
  <c r="E16" i="32" s="1"/>
  <c r="P16" i="30"/>
  <c r="E16" i="34" s="1"/>
  <c r="T29" i="50"/>
  <c r="P11" i="30"/>
  <c r="D16" i="31" s="1"/>
  <c r="T4" i="50"/>
  <c r="O8" i="30"/>
  <c r="C15" i="31" s="1"/>
  <c r="S3" i="50"/>
  <c r="O15" i="30"/>
  <c r="E15" i="33" s="1"/>
  <c r="S21" i="50"/>
  <c r="S12" i="50"/>
  <c r="O12" i="30"/>
  <c r="D15" i="32" s="1"/>
  <c r="Q18" i="30" l="1"/>
  <c r="E17" i="32" s="1"/>
  <c r="U13" i="50"/>
  <c r="P15" i="30"/>
  <c r="E16" i="33" s="1"/>
  <c r="T21" i="50"/>
  <c r="Q4" i="30"/>
  <c r="B17" i="31" s="1"/>
  <c r="U2" i="50"/>
  <c r="P8" i="30"/>
  <c r="C16" i="31" s="1"/>
  <c r="T3" i="50"/>
  <c r="P17" i="30"/>
  <c r="E16" i="31" s="1"/>
  <c r="T5" i="50"/>
  <c r="U4" i="50"/>
  <c r="Q11" i="30"/>
  <c r="D17" i="31" s="1"/>
  <c r="Q16" i="30"/>
  <c r="E17" i="34" s="1"/>
  <c r="U29" i="50"/>
  <c r="P12" i="30"/>
  <c r="D16" i="32" s="1"/>
  <c r="T12" i="50"/>
  <c r="P7" i="30"/>
  <c r="C16" i="32" s="1"/>
  <c r="T11" i="50"/>
  <c r="Q8" i="30" l="1"/>
  <c r="C17" i="31" s="1"/>
  <c r="U3" i="50"/>
  <c r="R16" i="30"/>
  <c r="E18" i="34" s="1"/>
  <c r="V29" i="50"/>
  <c r="R4" i="30"/>
  <c r="B18" i="31" s="1"/>
  <c r="V2" i="50"/>
  <c r="Q12" i="30"/>
  <c r="D17" i="32" s="1"/>
  <c r="U12" i="50"/>
  <c r="Q15" i="30"/>
  <c r="E17" i="33" s="1"/>
  <c r="U21" i="50"/>
  <c r="R11" i="30"/>
  <c r="D18" i="31" s="1"/>
  <c r="V4" i="50"/>
  <c r="Q7" i="30"/>
  <c r="C17" i="32" s="1"/>
  <c r="U11" i="50"/>
  <c r="R18" i="30"/>
  <c r="E18" i="32" s="1"/>
  <c r="V13" i="50"/>
  <c r="Q17" i="30"/>
  <c r="E17" i="31" s="1"/>
  <c r="U5" i="50"/>
  <c r="W13" i="50" l="1"/>
  <c r="S18" i="30"/>
  <c r="E19" i="32" s="1"/>
  <c r="R12" i="30"/>
  <c r="D18" i="32" s="1"/>
  <c r="V12" i="50"/>
  <c r="V11" i="50"/>
  <c r="R7" i="30"/>
  <c r="C18" i="32" s="1"/>
  <c r="S4" i="30"/>
  <c r="B19" i="31" s="1"/>
  <c r="W2" i="50"/>
  <c r="W4" i="50"/>
  <c r="S11" i="30"/>
  <c r="D19" i="31" s="1"/>
  <c r="S16" i="30"/>
  <c r="E19" i="34" s="1"/>
  <c r="W29" i="50"/>
  <c r="R17" i="30"/>
  <c r="E18" i="31" s="1"/>
  <c r="V5" i="50"/>
  <c r="R8" i="30"/>
  <c r="C18" i="31" s="1"/>
  <c r="V3" i="50"/>
  <c r="V21" i="50"/>
  <c r="R15" i="30"/>
  <c r="E18" i="33" s="1"/>
  <c r="T4" i="30" l="1"/>
  <c r="B20" i="31" s="1"/>
  <c r="X2" i="50"/>
  <c r="S15" i="30"/>
  <c r="E19" i="33" s="1"/>
  <c r="W21" i="50"/>
  <c r="S17" i="30"/>
  <c r="E19" i="31" s="1"/>
  <c r="W5" i="50"/>
  <c r="S12" i="30"/>
  <c r="D19" i="32" s="1"/>
  <c r="W12" i="50"/>
  <c r="X29" i="50"/>
  <c r="T16" i="30"/>
  <c r="E20" i="34" s="1"/>
  <c r="S8" i="30"/>
  <c r="C19" i="31" s="1"/>
  <c r="W3" i="50"/>
  <c r="S7" i="30"/>
  <c r="C19" i="32" s="1"/>
  <c r="W11" i="50"/>
  <c r="T11" i="30"/>
  <c r="D20" i="31" s="1"/>
  <c r="X4" i="50"/>
  <c r="T18" i="30"/>
  <c r="E20" i="32" s="1"/>
  <c r="X13" i="50"/>
  <c r="T12" i="30" l="1"/>
  <c r="D20" i="32" s="1"/>
  <c r="X12" i="50"/>
  <c r="T17" i="30"/>
  <c r="E20" i="31" s="1"/>
  <c r="X5" i="50"/>
  <c r="U16" i="30"/>
  <c r="E21" i="34" s="1"/>
  <c r="Y29" i="50"/>
  <c r="T7" i="30"/>
  <c r="C20" i="32" s="1"/>
  <c r="X11" i="50"/>
  <c r="Y4" i="50"/>
  <c r="U11" i="30"/>
  <c r="D21" i="31" s="1"/>
  <c r="T15" i="30"/>
  <c r="E20" i="33" s="1"/>
  <c r="X21" i="50"/>
  <c r="U18" i="30"/>
  <c r="E21" i="32" s="1"/>
  <c r="Y13" i="50"/>
  <c r="X3" i="50"/>
  <c r="T8" i="30"/>
  <c r="C20" i="31" s="1"/>
  <c r="U4" i="30"/>
  <c r="B21" i="31" s="1"/>
  <c r="Y2" i="50"/>
  <c r="U7" i="30" l="1"/>
  <c r="C21" i="32" s="1"/>
  <c r="Y11" i="50"/>
  <c r="V16" i="30"/>
  <c r="E22" i="34" s="1"/>
  <c r="Z29" i="50"/>
  <c r="U8" i="30"/>
  <c r="C21" i="31" s="1"/>
  <c r="Y3" i="50"/>
  <c r="U17" i="30"/>
  <c r="E21" i="31" s="1"/>
  <c r="Y5" i="50"/>
  <c r="U15" i="30"/>
  <c r="E21" i="33" s="1"/>
  <c r="Y21" i="50"/>
  <c r="Z13" i="50"/>
  <c r="V18" i="30"/>
  <c r="E22" i="32" s="1"/>
  <c r="U12" i="30"/>
  <c r="D21" i="32" s="1"/>
  <c r="Y12" i="50"/>
  <c r="V4" i="30"/>
  <c r="B22" i="31" s="1"/>
  <c r="Z2" i="50"/>
  <c r="V11" i="30"/>
  <c r="D22" i="31" s="1"/>
  <c r="Z4" i="50"/>
  <c r="Z5" i="50" l="1"/>
  <c r="V17" i="30"/>
  <c r="E22" i="31" s="1"/>
  <c r="V12" i="30"/>
  <c r="D22" i="32" s="1"/>
  <c r="Z12" i="50"/>
  <c r="Z3" i="50"/>
  <c r="V8" i="30"/>
  <c r="C22" i="31" s="1"/>
  <c r="W16" i="30"/>
  <c r="E23" i="34" s="1"/>
  <c r="AA29" i="50"/>
  <c r="W4" i="30"/>
  <c r="B23" i="31" s="1"/>
  <c r="AA2" i="50"/>
  <c r="W18" i="30"/>
  <c r="E23" i="32" s="1"/>
  <c r="AA13" i="50"/>
  <c r="W11" i="30"/>
  <c r="D23" i="31" s="1"/>
  <c r="AA4" i="50"/>
  <c r="V7" i="30"/>
  <c r="C22" i="32" s="1"/>
  <c r="Z11" i="50"/>
  <c r="V15" i="30"/>
  <c r="E22" i="33" s="1"/>
  <c r="Z21" i="50"/>
  <c r="X16" i="30" l="1"/>
  <c r="E24" i="34" s="1"/>
  <c r="AB29" i="50"/>
  <c r="X11" i="30"/>
  <c r="D24" i="31" s="1"/>
  <c r="AB4" i="50"/>
  <c r="W8" i="30"/>
  <c r="C23" i="31" s="1"/>
  <c r="AA3" i="50"/>
  <c r="W12" i="30"/>
  <c r="D23" i="32" s="1"/>
  <c r="AA12" i="50"/>
  <c r="X18" i="30"/>
  <c r="E24" i="32" s="1"/>
  <c r="AB13" i="50"/>
  <c r="W15" i="30"/>
  <c r="E23" i="33" s="1"/>
  <c r="AA21" i="50"/>
  <c r="AB2" i="50"/>
  <c r="X4" i="30"/>
  <c r="B24" i="31" s="1"/>
  <c r="W7" i="30"/>
  <c r="C23" i="32" s="1"/>
  <c r="AA11" i="50"/>
  <c r="W17" i="30"/>
  <c r="E23" i="31" s="1"/>
  <c r="AA5" i="50"/>
  <c r="X12" i="30" l="1"/>
  <c r="D24" i="32" s="1"/>
  <c r="AB12" i="50"/>
  <c r="X8" i="30"/>
  <c r="C24" i="31" s="1"/>
  <c r="AB3" i="50"/>
  <c r="AC4" i="50"/>
  <c r="Y11" i="30"/>
  <c r="D25" i="31" s="1"/>
  <c r="Y4" i="30"/>
  <c r="B25" i="31" s="1"/>
  <c r="AC2" i="50"/>
  <c r="X15" i="30"/>
  <c r="E24" i="33" s="1"/>
  <c r="AB21" i="50"/>
  <c r="X17" i="30"/>
  <c r="E24" i="31" s="1"/>
  <c r="AB5" i="50"/>
  <c r="Y16" i="30"/>
  <c r="E25" i="34" s="1"/>
  <c r="AC29" i="50"/>
  <c r="X7" i="30"/>
  <c r="C24" i="32" s="1"/>
  <c r="AB11" i="50"/>
  <c r="Y18" i="30"/>
  <c r="E25" i="32" s="1"/>
  <c r="AC13" i="50"/>
  <c r="Z4" i="30" l="1"/>
  <c r="B26" i="31" s="1"/>
  <c r="AD2" i="50"/>
  <c r="Y7" i="30"/>
  <c r="C25" i="32" s="1"/>
  <c r="AC11" i="50"/>
  <c r="AD29" i="50"/>
  <c r="Z16" i="30"/>
  <c r="E26" i="34" s="1"/>
  <c r="Y8" i="30"/>
  <c r="C25" i="31" s="1"/>
  <c r="AC3" i="50"/>
  <c r="Z11" i="30"/>
  <c r="D26" i="31" s="1"/>
  <c r="AD4" i="50"/>
  <c r="Y17" i="30"/>
  <c r="E25" i="31" s="1"/>
  <c r="AC5" i="50"/>
  <c r="Z18" i="30"/>
  <c r="E26" i="32" s="1"/>
  <c r="AD13" i="50"/>
  <c r="Y12" i="30"/>
  <c r="D25" i="32" s="1"/>
  <c r="AC12" i="50"/>
  <c r="Y15" i="30"/>
  <c r="E25" i="33" s="1"/>
  <c r="AC21" i="50"/>
  <c r="AA18" i="30" l="1"/>
  <c r="E27" i="32" s="1"/>
  <c r="AE13" i="50"/>
  <c r="Z12" i="30"/>
  <c r="D26" i="32" s="1"/>
  <c r="AD12" i="50"/>
  <c r="AE29" i="50"/>
  <c r="AA16" i="30"/>
  <c r="E27" i="34" s="1"/>
  <c r="Z7" i="30"/>
  <c r="C26" i="32" s="1"/>
  <c r="AD11" i="50"/>
  <c r="Z17" i="30"/>
  <c r="E26" i="31" s="1"/>
  <c r="AD5" i="50"/>
  <c r="AD21" i="50"/>
  <c r="Z15" i="30"/>
  <c r="E26" i="33" s="1"/>
  <c r="AA4" i="30"/>
  <c r="B27" i="31" s="1"/>
  <c r="AE2" i="50"/>
  <c r="Z8" i="30"/>
  <c r="C26" i="31" s="1"/>
  <c r="AD3" i="50"/>
  <c r="AE4" i="50"/>
  <c r="AA11" i="30"/>
  <c r="D27" i="31" s="1"/>
  <c r="AA7" i="30" l="1"/>
  <c r="C27" i="32" s="1"/>
  <c r="AE11" i="50"/>
  <c r="AE3" i="50"/>
  <c r="AA8" i="30"/>
  <c r="C27" i="31" s="1"/>
  <c r="AF2" i="50"/>
  <c r="AB4" i="30"/>
  <c r="B28" i="31" s="1"/>
  <c r="AA12" i="30"/>
  <c r="D27" i="32" s="1"/>
  <c r="AE12" i="50"/>
  <c r="AB16" i="30"/>
  <c r="E28" i="34" s="1"/>
  <c r="AF29" i="50"/>
  <c r="AA15" i="30"/>
  <c r="E27" i="33" s="1"/>
  <c r="AE21" i="50"/>
  <c r="AF13" i="50"/>
  <c r="AB18" i="30"/>
  <c r="E28" i="32" s="1"/>
  <c r="AA17" i="30"/>
  <c r="E27" i="31" s="1"/>
  <c r="AE5" i="50"/>
  <c r="AB11" i="30"/>
  <c r="D28" i="31" s="1"/>
  <c r="AF4" i="50"/>
  <c r="AB12" i="30" l="1"/>
  <c r="D28" i="32" s="1"/>
  <c r="AF12" i="50"/>
  <c r="AB17" i="30"/>
  <c r="E28" i="31" s="1"/>
  <c r="AF5" i="50"/>
  <c r="AC18" i="30"/>
  <c r="E29" i="32" s="1"/>
  <c r="AG13" i="50"/>
  <c r="AC4" i="30"/>
  <c r="B29" i="31" s="1"/>
  <c r="AG2" i="50"/>
  <c r="AF21" i="50"/>
  <c r="AB15" i="30"/>
  <c r="E28" i="33" s="1"/>
  <c r="AF3" i="50"/>
  <c r="AB8" i="30"/>
  <c r="C28" i="31" s="1"/>
  <c r="AG4" i="50"/>
  <c r="AC11" i="30"/>
  <c r="D29" i="31" s="1"/>
  <c r="AB7" i="30"/>
  <c r="C28" i="32" s="1"/>
  <c r="AF11" i="50"/>
  <c r="AG29" i="50"/>
  <c r="AC16" i="30"/>
  <c r="E29" i="34" s="1"/>
  <c r="AC7" i="30" l="1"/>
  <c r="C29" i="32" s="1"/>
  <c r="AG11" i="50"/>
  <c r="AD4" i="30"/>
  <c r="B30" i="31" s="1"/>
  <c r="AH2" i="50"/>
  <c r="AD18" i="30"/>
  <c r="E30" i="32" s="1"/>
  <c r="AH13" i="50"/>
  <c r="AD11" i="30"/>
  <c r="D30" i="31" s="1"/>
  <c r="AH4" i="50"/>
  <c r="AG5" i="50"/>
  <c r="AC17" i="30"/>
  <c r="E29" i="31" s="1"/>
  <c r="AC8" i="30"/>
  <c r="C29" i="31" s="1"/>
  <c r="AG3" i="50"/>
  <c r="AG12" i="50"/>
  <c r="AC12" i="30"/>
  <c r="D29" i="32" s="1"/>
  <c r="AD16" i="30"/>
  <c r="E30" i="34" s="1"/>
  <c r="AH29" i="50"/>
  <c r="AC15" i="30"/>
  <c r="E29" i="33" s="1"/>
  <c r="AG21" i="50"/>
  <c r="AE11" i="30" l="1"/>
  <c r="D31" i="31" s="1"/>
  <c r="AI4" i="50"/>
  <c r="AE18" i="30"/>
  <c r="E31" i="32" s="1"/>
  <c r="AI13" i="50"/>
  <c r="AD8" i="30"/>
  <c r="C30" i="31" s="1"/>
  <c r="AH3" i="50"/>
  <c r="AI2" i="50"/>
  <c r="AE4" i="30"/>
  <c r="B31" i="31" s="1"/>
  <c r="AI29" i="50"/>
  <c r="AE16" i="30"/>
  <c r="E31" i="34" s="1"/>
  <c r="AD15" i="30"/>
  <c r="E30" i="33" s="1"/>
  <c r="AH21" i="50"/>
  <c r="AD7" i="30"/>
  <c r="C30" i="32" s="1"/>
  <c r="AH11" i="50"/>
  <c r="AD12" i="30"/>
  <c r="D30" i="32" s="1"/>
  <c r="AH12" i="50"/>
  <c r="AD17" i="30"/>
  <c r="E30" i="31" s="1"/>
  <c r="AH5" i="50"/>
  <c r="AI12" i="50" l="1"/>
  <c r="AE12" i="30"/>
  <c r="D31" i="32" s="1"/>
  <c r="AE7" i="30"/>
  <c r="C31" i="32" s="1"/>
  <c r="AI11" i="50"/>
  <c r="AE8" i="30"/>
  <c r="C31" i="31" s="1"/>
  <c r="AI3" i="50"/>
  <c r="AJ2" i="50"/>
  <c r="AF4" i="30"/>
  <c r="B32" i="31" s="1"/>
  <c r="AE15" i="30"/>
  <c r="E31" i="33" s="1"/>
  <c r="AI21" i="50"/>
  <c r="AJ13" i="50"/>
  <c r="AF18" i="30"/>
  <c r="E32" i="32" s="1"/>
  <c r="AF11" i="30"/>
  <c r="D32" i="31" s="1"/>
  <c r="AJ4" i="50"/>
  <c r="AI5" i="50"/>
  <c r="AE17" i="30"/>
  <c r="E31" i="31" s="1"/>
  <c r="AF16" i="30"/>
  <c r="E32" i="34" s="1"/>
  <c r="AJ29" i="50"/>
  <c r="AF8" i="30" l="1"/>
  <c r="C32" i="31" s="1"/>
  <c r="AJ3" i="50"/>
  <c r="AG11" i="30"/>
  <c r="D33" i="31" s="1"/>
  <c r="AK4" i="50"/>
  <c r="AF7" i="30"/>
  <c r="C32" i="32" s="1"/>
  <c r="AJ11" i="50"/>
  <c r="AJ5" i="50"/>
  <c r="AF17" i="30"/>
  <c r="E32" i="31" s="1"/>
  <c r="AG18" i="30"/>
  <c r="E33" i="32" s="1"/>
  <c r="AK13" i="50"/>
  <c r="AK2" i="50"/>
  <c r="AG4" i="30"/>
  <c r="B33" i="31" s="1"/>
  <c r="AJ21" i="50"/>
  <c r="AF15" i="30"/>
  <c r="E32" i="33" s="1"/>
  <c r="AG16" i="30"/>
  <c r="E33" i="34" s="1"/>
  <c r="AK29" i="50"/>
  <c r="AF12" i="30"/>
  <c r="D32" i="32" s="1"/>
  <c r="AJ12" i="50"/>
  <c r="AH16" i="30" l="1"/>
  <c r="E34" i="34" s="1"/>
  <c r="AL29" i="50"/>
  <c r="AG15" i="30"/>
  <c r="E33" i="33" s="1"/>
  <c r="AK21" i="50"/>
  <c r="AG17" i="30"/>
  <c r="E33" i="31" s="1"/>
  <c r="AK5" i="50"/>
  <c r="AL4" i="50"/>
  <c r="AH11" i="30"/>
  <c r="D34" i="31" s="1"/>
  <c r="AG7" i="30"/>
  <c r="C33" i="32" s="1"/>
  <c r="AK11" i="50"/>
  <c r="AL2" i="50"/>
  <c r="AH4" i="30"/>
  <c r="B34" i="31" s="1"/>
  <c r="AK12" i="50"/>
  <c r="AG12" i="30"/>
  <c r="D33" i="32" s="1"/>
  <c r="AH18" i="30"/>
  <c r="E34" i="32" s="1"/>
  <c r="AL13" i="50"/>
  <c r="AG8" i="30"/>
  <c r="C33" i="31" s="1"/>
  <c r="AK3" i="50"/>
  <c r="AM4" i="50" l="1"/>
  <c r="AJ11" i="30" s="1"/>
  <c r="D36" i="31" s="1"/>
  <c r="AI11" i="30"/>
  <c r="D35" i="31" s="1"/>
  <c r="AI18" i="30"/>
  <c r="E35" i="32" s="1"/>
  <c r="AM13" i="50"/>
  <c r="AJ18" i="30" s="1"/>
  <c r="E36" i="32" s="1"/>
  <c r="AL5" i="50"/>
  <c r="AH17" i="30"/>
  <c r="E34" i="31" s="1"/>
  <c r="AH12" i="30"/>
  <c r="D34" i="32" s="1"/>
  <c r="AL12" i="50"/>
  <c r="AH15" i="30"/>
  <c r="E34" i="33" s="1"/>
  <c r="AL21" i="50"/>
  <c r="AI4" i="30"/>
  <c r="B35" i="31" s="1"/>
  <c r="AM2" i="50"/>
  <c r="AJ4" i="30" s="1"/>
  <c r="B36" i="31" s="1"/>
  <c r="AL3" i="50"/>
  <c r="AH8" i="30"/>
  <c r="C34" i="31" s="1"/>
  <c r="AI16" i="30"/>
  <c r="E35" i="34" s="1"/>
  <c r="AM29" i="50"/>
  <c r="AJ16" i="30" s="1"/>
  <c r="E36" i="34" s="1"/>
  <c r="AH7" i="30"/>
  <c r="C34" i="32" s="1"/>
  <c r="AL11" i="50"/>
  <c r="AI12" i="30" l="1"/>
  <c r="D35" i="32" s="1"/>
  <c r="AM12" i="50"/>
  <c r="AJ12" i="30" s="1"/>
  <c r="D36" i="32" s="1"/>
  <c r="AI17" i="30"/>
  <c r="E35" i="31" s="1"/>
  <c r="AM5" i="50"/>
  <c r="AJ17" i="30" s="1"/>
  <c r="E36" i="31" s="1"/>
  <c r="AM3" i="50"/>
  <c r="AJ8" i="30" s="1"/>
  <c r="C36" i="31" s="1"/>
  <c r="AI8" i="30"/>
  <c r="C35" i="31" s="1"/>
  <c r="AM21" i="50"/>
  <c r="AJ15" i="30" s="1"/>
  <c r="E36" i="33" s="1"/>
  <c r="AI15" i="30"/>
  <c r="E35" i="33" s="1"/>
  <c r="AI7" i="30"/>
  <c r="C35" i="32" s="1"/>
  <c r="AM11" i="50"/>
  <c r="AJ7" i="30" s="1"/>
  <c r="C36" i="32" s="1"/>
</calcChain>
</file>

<file path=xl/sharedStrings.xml><?xml version="1.0" encoding="utf-8"?>
<sst xmlns="http://schemas.openxmlformats.org/spreadsheetml/2006/main" count="611" uniqueCount="221">
  <si>
    <t>Iron and Steel</t>
  </si>
  <si>
    <t>Chemicals</t>
  </si>
  <si>
    <t>Year</t>
  </si>
  <si>
    <t>Sources:</t>
  </si>
  <si>
    <t>Source</t>
  </si>
  <si>
    <t>Agriculture</t>
  </si>
  <si>
    <t>Cement</t>
  </si>
  <si>
    <t>Other</t>
  </si>
  <si>
    <t>Refining</t>
  </si>
  <si>
    <t>HFC-23</t>
  </si>
  <si>
    <t>Global Warming Potentials</t>
  </si>
  <si>
    <t>Population</t>
  </si>
  <si>
    <t>All values are given in Tg CO2e (equivalent to million metric tons).</t>
  </si>
  <si>
    <t>Cement and other carbonates</t>
  </si>
  <si>
    <t>Cement and other carbonates, process CO2</t>
  </si>
  <si>
    <t>Natural gas and petroleum systems</t>
  </si>
  <si>
    <t>Natural gas and petroleum systems, CH4</t>
  </si>
  <si>
    <t>Natural gas and petroleum systems, process CO2</t>
  </si>
  <si>
    <t>Iron and steel</t>
  </si>
  <si>
    <t>Iron and steel, process CO2</t>
  </si>
  <si>
    <t>Chemicals, N2O</t>
  </si>
  <si>
    <t>Chemicals, F-gases</t>
  </si>
  <si>
    <t>Chemicals, process CO2</t>
  </si>
  <si>
    <t>Waste management, N2O</t>
  </si>
  <si>
    <t>Waste management, CH4</t>
  </si>
  <si>
    <t>Agriculture, N2O</t>
  </si>
  <si>
    <t>Agriculture, CH4</t>
  </si>
  <si>
    <t>Other industries</t>
  </si>
  <si>
    <t>Other industries, F-gases</t>
  </si>
  <si>
    <t>Other industries, process CO2</t>
  </si>
  <si>
    <t>Cement and other carbonates (g CO2e)</t>
  </si>
  <si>
    <t>Natural gas and petroleum systems (g CO2e)</t>
  </si>
  <si>
    <t>Iron and steel (g CO2e)</t>
  </si>
  <si>
    <t>Chemicals (g CO2e)</t>
  </si>
  <si>
    <t>Agriculture (g CO2e)</t>
  </si>
  <si>
    <t>Other industries (g CO2e)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</si>
  <si>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</si>
  <si>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</si>
  <si>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</si>
  <si>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</si>
  <si>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</si>
  <si>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</si>
  <si>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</si>
  <si>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</si>
  <si>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</si>
  <si>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</si>
  <si>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</si>
  <si>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Pollutant</t>
  </si>
  <si>
    <t>Iron and steel, CH4</t>
  </si>
  <si>
    <t>Other industries, N2O</t>
  </si>
  <si>
    <t>Residential</t>
  </si>
  <si>
    <t>Units</t>
  </si>
  <si>
    <t>SF6</t>
  </si>
  <si>
    <t>Other industries, CH4</t>
  </si>
  <si>
    <t>AR5 100-Year GWP</t>
  </si>
  <si>
    <r>
      <rPr>
        <b/>
        <sz val="12"/>
        <rFont val="Times New Roman"/>
        <family val="1"/>
      </rPr>
      <t>Table 2.2: Overview of National Inventories of Direct Greenhouse Gases for 2012</t>
    </r>
  </si>
  <si>
    <r>
      <rPr>
        <b/>
        <sz val="12"/>
        <color rgb="FFFFFFFF"/>
        <rFont val="Times New Roman"/>
        <family val="1"/>
      </rPr>
      <t>SOURCE AND SINK CATEGORIES</t>
    </r>
  </si>
  <si>
    <r>
      <rPr>
        <b/>
        <sz val="12"/>
        <color rgb="FFFFFFFF"/>
        <rFont val="Times New Roman"/>
        <family val="1"/>
      </rPr>
      <t>CO</t>
    </r>
    <r>
      <rPr>
        <b/>
        <sz val="8"/>
        <color rgb="FFFFFFFF"/>
        <rFont val="Times New Roman"/>
        <family val="1"/>
      </rPr>
      <t xml:space="preserve">2 </t>
    </r>
    <r>
      <rPr>
        <b/>
        <sz val="12"/>
        <color rgb="FFFFFFFF"/>
        <rFont val="Times New Roman"/>
        <family val="1"/>
      </rPr>
      <t>(Gg)</t>
    </r>
  </si>
  <si>
    <r>
      <rPr>
        <b/>
        <sz val="12"/>
        <color rgb="FFFFFFFF"/>
        <rFont val="Times New Roman"/>
        <family val="1"/>
      </rPr>
      <t>CH</t>
    </r>
    <r>
      <rPr>
        <b/>
        <sz val="8"/>
        <color rgb="FFFFFFFF"/>
        <rFont val="Times New Roman"/>
        <family val="1"/>
      </rPr>
      <t xml:space="preserve">4 </t>
    </r>
    <r>
      <rPr>
        <b/>
        <sz val="12"/>
        <color rgb="FFFFFFFF"/>
        <rFont val="Times New Roman"/>
        <family val="1"/>
      </rPr>
      <t>Gg)</t>
    </r>
  </si>
  <si>
    <r>
      <rPr>
        <b/>
        <sz val="12"/>
        <color rgb="FFFFFFFF"/>
        <rFont val="Times New Roman"/>
        <family val="1"/>
      </rPr>
      <t>N</t>
    </r>
    <r>
      <rPr>
        <b/>
        <sz val="8"/>
        <color rgb="FFFFFFFF"/>
        <rFont val="Times New Roman"/>
        <family val="1"/>
      </rPr>
      <t>2</t>
    </r>
    <r>
      <rPr>
        <b/>
        <sz val="12"/>
        <color rgb="FFFFFFFF"/>
        <rFont val="Times New Roman"/>
        <family val="1"/>
      </rPr>
      <t>O (Gg)</t>
    </r>
  </si>
  <si>
    <r>
      <rPr>
        <b/>
        <sz val="10"/>
        <rFont val="Times New Roman"/>
        <family val="1"/>
      </rPr>
      <t>Total National Emissions</t>
    </r>
  </si>
  <si>
    <r>
      <rPr>
        <b/>
        <sz val="10"/>
        <rFont val="Times New Roman"/>
        <family val="1"/>
      </rPr>
      <t>Net National Emissions</t>
    </r>
  </si>
  <si>
    <r>
      <rPr>
        <b/>
        <sz val="10"/>
        <rFont val="Times New Roman"/>
        <family val="1"/>
      </rPr>
      <t>1. Energy*</t>
    </r>
  </si>
  <si>
    <r>
      <rPr>
        <sz val="9"/>
        <rFont val="Times New Roman"/>
        <family val="1"/>
      </rPr>
      <t>A. Fuel combustion</t>
    </r>
  </si>
  <si>
    <r>
      <rPr>
        <sz val="9"/>
        <rFont val="Times New Roman"/>
        <family val="1"/>
      </rPr>
      <t>1. Energy industries</t>
    </r>
  </si>
  <si>
    <r>
      <rPr>
        <sz val="9"/>
        <rFont val="Times New Roman"/>
        <family val="1"/>
      </rPr>
      <t>2. Manufacturing industries and construction</t>
    </r>
  </si>
  <si>
    <r>
      <rPr>
        <sz val="9"/>
        <rFont val="Times New Roman"/>
        <family val="1"/>
      </rPr>
      <t>3. Transport</t>
    </r>
  </si>
  <si>
    <r>
      <rPr>
        <sz val="9"/>
        <rFont val="Times New Roman"/>
        <family val="1"/>
      </rPr>
      <t>4. Other Sub-sectors</t>
    </r>
  </si>
  <si>
    <r>
      <rPr>
        <sz val="9"/>
        <rFont val="Times New Roman"/>
        <family val="1"/>
      </rPr>
      <t>B. Fugitive emissions from fuels</t>
    </r>
  </si>
  <si>
    <r>
      <rPr>
        <b/>
        <sz val="10"/>
        <rFont val="Times New Roman"/>
        <family val="1"/>
      </rPr>
      <t>2. Industrial processes</t>
    </r>
  </si>
  <si>
    <r>
      <rPr>
        <sz val="9"/>
        <rFont val="Times New Roman"/>
        <family val="1"/>
      </rPr>
      <t>A. Mineral products</t>
    </r>
  </si>
  <si>
    <r>
      <rPr>
        <sz val="9"/>
        <rFont val="Times New Roman"/>
        <family val="1"/>
      </rPr>
      <t>B. Chemical industry</t>
    </r>
  </si>
  <si>
    <r>
      <rPr>
        <sz val="9"/>
        <rFont val="Times New Roman"/>
        <family val="1"/>
      </rPr>
      <t>C. Iron and steel production</t>
    </r>
  </si>
  <si>
    <r>
      <rPr>
        <b/>
        <sz val="10"/>
        <rFont val="Times New Roman"/>
        <family val="1"/>
      </rPr>
      <t>3. Solvent and other product use**</t>
    </r>
  </si>
  <si>
    <r>
      <rPr>
        <b/>
        <sz val="10"/>
        <rFont val="Times New Roman"/>
        <family val="1"/>
      </rPr>
      <t>4. Agriculture</t>
    </r>
  </si>
  <si>
    <r>
      <rPr>
        <sz val="9"/>
        <rFont val="Times New Roman"/>
        <family val="1"/>
      </rPr>
      <t>A. Enteric fermentation</t>
    </r>
  </si>
  <si>
    <r>
      <rPr>
        <sz val="9"/>
        <rFont val="Times New Roman"/>
        <family val="1"/>
      </rPr>
      <t>B. Manure management</t>
    </r>
  </si>
  <si>
    <r>
      <rPr>
        <sz val="9"/>
        <rFont val="Times New Roman"/>
        <family val="1"/>
      </rPr>
      <t>C. Agricultural soils</t>
    </r>
  </si>
  <si>
    <r>
      <rPr>
        <sz val="9"/>
        <rFont val="Times New Roman"/>
        <family val="1"/>
      </rPr>
      <t>D. Field burning of agricultural residues</t>
    </r>
  </si>
  <si>
    <r>
      <rPr>
        <b/>
        <sz val="10"/>
        <rFont val="Times New Roman"/>
        <family val="1"/>
      </rPr>
      <t>5. Land-use change and forestry</t>
    </r>
  </si>
  <si>
    <r>
      <rPr>
        <sz val="9"/>
        <rFont val="Times New Roman"/>
        <family val="1"/>
      </rPr>
      <t>A. Changes in forest and other woody biomass stocks</t>
    </r>
  </si>
  <si>
    <r>
      <rPr>
        <sz val="9"/>
        <rFont val="Times New Roman"/>
        <family val="1"/>
      </rPr>
      <t>B. Forest and grassland conversion</t>
    </r>
  </si>
  <si>
    <r>
      <rPr>
        <sz val="9"/>
        <rFont val="Times New Roman"/>
        <family val="1"/>
      </rPr>
      <t>C. Abandonment of managed lands***</t>
    </r>
  </si>
  <si>
    <r>
      <rPr>
        <sz val="9"/>
        <rFont val="Times New Roman"/>
        <family val="1"/>
      </rPr>
      <t>D. CO</t>
    </r>
    <r>
      <rPr>
        <sz val="6"/>
        <rFont val="Times New Roman"/>
        <family val="1"/>
      </rPr>
      <t xml:space="preserve">2 </t>
    </r>
    <r>
      <rPr>
        <sz val="9"/>
        <rFont val="Times New Roman"/>
        <family val="1"/>
      </rPr>
      <t>emissions and removal from soil</t>
    </r>
  </si>
  <si>
    <r>
      <rPr>
        <b/>
        <sz val="10"/>
        <rFont val="Times New Roman"/>
        <family val="1"/>
      </rPr>
      <t>6. Waste</t>
    </r>
  </si>
  <si>
    <r>
      <rPr>
        <sz val="9"/>
        <rFont val="Times New Roman"/>
        <family val="1"/>
      </rPr>
      <t>A. Solid waste disposal on land</t>
    </r>
  </si>
  <si>
    <r>
      <rPr>
        <sz val="9"/>
        <rFont val="Times New Roman"/>
        <family val="1"/>
      </rPr>
      <t>B. Wastewater handling</t>
    </r>
  </si>
  <si>
    <r>
      <rPr>
        <sz val="9"/>
        <rFont val="Times New Roman"/>
        <family val="1"/>
      </rPr>
      <t>C. Human sewage</t>
    </r>
  </si>
  <si>
    <r>
      <rPr>
        <sz val="9"/>
        <rFont val="Times New Roman"/>
        <family val="1"/>
      </rPr>
      <t>D. Industrial wastewater</t>
    </r>
  </si>
  <si>
    <r>
      <rPr>
        <i/>
        <sz val="10"/>
        <rFont val="Times New Roman"/>
        <family val="1"/>
      </rPr>
      <t>*           As per the IPCC Guidelines, emissions from international aviation and navigation bunkers were not</t>
    </r>
  </si>
  <si>
    <r>
      <rPr>
        <i/>
        <sz val="10"/>
        <rFont val="Times New Roman"/>
        <family val="1"/>
      </rPr>
      <t>included in energy total.</t>
    </r>
  </si>
  <si>
    <r>
      <rPr>
        <i/>
        <sz val="10"/>
        <rFont val="Times New Roman"/>
        <family val="1"/>
      </rPr>
      <t>**         Estimation of greenhouse gas emissions from the various uses of paints and solvents have not been recommended by the Revised 1996 IPCC Guidelines.</t>
    </r>
  </si>
  <si>
    <r>
      <rPr>
        <i/>
        <sz val="10"/>
        <rFont val="Times New Roman"/>
        <family val="1"/>
      </rPr>
      <t>***       No abandonment of managed lands in Saudi Arabia was assumed.</t>
    </r>
  </si>
  <si>
    <r>
      <rPr>
        <b/>
        <sz val="12"/>
        <rFont val="Times New Roman"/>
        <family val="1"/>
      </rPr>
      <t>Table 2.4:   2012 Methane (CH</t>
    </r>
    <r>
      <rPr>
        <b/>
        <sz val="8"/>
        <rFont val="Times New Roman"/>
        <family val="1"/>
      </rPr>
      <t>4</t>
    </r>
    <r>
      <rPr>
        <b/>
        <sz val="12"/>
        <rFont val="Times New Roman"/>
        <family val="1"/>
      </rPr>
      <t>) Emissions from Source Categories</t>
    </r>
  </si>
  <si>
    <r>
      <rPr>
        <b/>
        <sz val="12"/>
        <rFont val="Times New Roman"/>
        <family val="1"/>
      </rPr>
      <t>Source Categories</t>
    </r>
  </si>
  <si>
    <r>
      <rPr>
        <b/>
        <sz val="12"/>
        <rFont val="Times New Roman"/>
        <family val="1"/>
      </rPr>
      <t>CH</t>
    </r>
    <r>
      <rPr>
        <b/>
        <sz val="8"/>
        <rFont val="Times New Roman"/>
        <family val="1"/>
      </rPr>
      <t xml:space="preserve">4 </t>
    </r>
    <r>
      <rPr>
        <b/>
        <sz val="12"/>
        <rFont val="Times New Roman"/>
        <family val="1"/>
      </rPr>
      <t>(Gg)</t>
    </r>
  </si>
  <si>
    <r>
      <rPr>
        <b/>
        <sz val="12"/>
        <rFont val="Times New Roman"/>
        <family val="1"/>
      </rPr>
      <t>Percent of Total</t>
    </r>
  </si>
  <si>
    <r>
      <rPr>
        <sz val="10"/>
        <rFont val="Times New Roman"/>
        <family val="1"/>
      </rPr>
      <t>Solid waste disposal on land</t>
    </r>
  </si>
  <si>
    <r>
      <rPr>
        <sz val="10"/>
        <rFont val="Times New Roman"/>
        <family val="1"/>
      </rPr>
      <t>Industrial wastewater</t>
    </r>
  </si>
  <si>
    <r>
      <rPr>
        <sz val="10"/>
        <rFont val="Times New Roman"/>
        <family val="1"/>
      </rPr>
      <t>NG distribution and transmission (FE)*</t>
    </r>
  </si>
  <si>
    <r>
      <rPr>
        <sz val="10"/>
        <rFont val="Times New Roman"/>
        <family val="1"/>
      </rPr>
      <t>NG leakage from point of use (FE)</t>
    </r>
  </si>
  <si>
    <r>
      <rPr>
        <sz val="10"/>
        <rFont val="Times New Roman"/>
        <family val="1"/>
      </rPr>
      <t>Enteric fermentation</t>
    </r>
  </si>
  <si>
    <r>
      <rPr>
        <sz val="10"/>
        <rFont val="Times New Roman"/>
        <family val="1"/>
      </rPr>
      <t>Chemicals production</t>
    </r>
  </si>
  <si>
    <r>
      <rPr>
        <sz val="10"/>
        <rFont val="Times New Roman"/>
        <family val="1"/>
      </rPr>
      <t>Others**</t>
    </r>
  </si>
  <si>
    <r>
      <rPr>
        <b/>
        <sz val="10"/>
        <rFont val="Times New Roman"/>
        <family val="1"/>
      </rPr>
      <t>Total</t>
    </r>
  </si>
  <si>
    <r>
      <rPr>
        <sz val="9"/>
        <rFont val="Times New Roman"/>
        <family val="1"/>
      </rPr>
      <t>* Fugitive emission</t>
    </r>
  </si>
  <si>
    <r>
      <rPr>
        <sz val="9"/>
        <rFont val="Times New Roman"/>
        <family val="1"/>
      </rPr>
      <t>** Others include the following source categories (Gg):</t>
    </r>
  </si>
  <si>
    <r>
      <rPr>
        <i/>
        <sz val="9"/>
        <rFont val="Times New Roman"/>
        <family val="1"/>
      </rPr>
      <t>Road transport (22.03)</t>
    </r>
  </si>
  <si>
    <r>
      <rPr>
        <i/>
        <sz val="9"/>
        <rFont val="Times New Roman"/>
        <family val="1"/>
      </rPr>
      <t>Manure management (16.63)</t>
    </r>
  </si>
  <si>
    <r>
      <rPr>
        <i/>
        <sz val="9"/>
        <rFont val="Times New Roman"/>
        <family val="1"/>
      </rPr>
      <t>Fertilizer industries (FC) (0.807)</t>
    </r>
  </si>
  <si>
    <r>
      <rPr>
        <i/>
        <sz val="9"/>
        <rFont val="Times New Roman"/>
        <family val="1"/>
      </rPr>
      <t>Oil refining (FE) (14.58)</t>
    </r>
  </si>
  <si>
    <r>
      <rPr>
        <i/>
        <sz val="9"/>
        <rFont val="Times New Roman"/>
        <family val="1"/>
      </rPr>
      <t>Petroleum refining (0.694)</t>
    </r>
  </si>
  <si>
    <r>
      <rPr>
        <i/>
        <sz val="9"/>
        <rFont val="Times New Roman"/>
        <family val="1"/>
      </rPr>
      <t>Wastewater handling (14.20)</t>
    </r>
  </si>
  <si>
    <r>
      <rPr>
        <i/>
        <sz val="9"/>
        <rFont val="Times New Roman"/>
        <family val="1"/>
      </rPr>
      <t>Cement industries (FC) (0.447)</t>
    </r>
  </si>
  <si>
    <r>
      <rPr>
        <i/>
        <sz val="9"/>
        <rFont val="Times New Roman"/>
        <family val="1"/>
      </rPr>
      <t>Gas processing (FE) (8.78)</t>
    </r>
  </si>
  <si>
    <r>
      <rPr>
        <i/>
        <sz val="9"/>
        <rFont val="Times New Roman"/>
        <family val="1"/>
      </rPr>
      <t>Desalination (0.429)</t>
    </r>
  </si>
  <si>
    <r>
      <rPr>
        <i/>
        <sz val="9"/>
        <rFont val="Times New Roman"/>
        <family val="1"/>
      </rPr>
      <t>Oil and gas production (FE) (6.66)</t>
    </r>
  </si>
  <si>
    <r>
      <rPr>
        <i/>
        <sz val="9"/>
        <rFont val="Times New Roman"/>
        <family val="1"/>
      </rPr>
      <t>Residential (0.296)</t>
    </r>
  </si>
  <si>
    <r>
      <rPr>
        <i/>
        <sz val="9"/>
        <rFont val="Times New Roman"/>
        <family val="1"/>
      </rPr>
      <t>Electricity generation (5.38)</t>
    </r>
  </si>
  <si>
    <r>
      <rPr>
        <i/>
        <sz val="9"/>
        <rFont val="Times New Roman"/>
        <family val="1"/>
      </rPr>
      <t>Navigation (0.175)</t>
    </r>
  </si>
  <si>
    <r>
      <rPr>
        <i/>
        <sz val="9"/>
        <rFont val="Times New Roman"/>
        <family val="1"/>
      </rPr>
      <t>Oil and gas transportation (FE) (4.67)</t>
    </r>
  </si>
  <si>
    <r>
      <rPr>
        <i/>
        <sz val="9"/>
        <rFont val="Times New Roman"/>
        <family val="1"/>
      </rPr>
      <t>Iron and steel (FC) (0.147)</t>
    </r>
  </si>
  <si>
    <r>
      <rPr>
        <i/>
        <sz val="9"/>
        <rFont val="Times New Roman"/>
        <family val="1"/>
      </rPr>
      <t>Petrochemical (FC***) (2.20)</t>
    </r>
  </si>
  <si>
    <r>
      <rPr>
        <i/>
        <sz val="9"/>
        <rFont val="Times New Roman"/>
        <family val="1"/>
      </rPr>
      <t>Aviation (0.049)</t>
    </r>
  </si>
  <si>
    <r>
      <rPr>
        <i/>
        <sz val="9"/>
        <rFont val="Times New Roman"/>
        <family val="1"/>
      </rPr>
      <t>Agriculture (FC) (1.26)</t>
    </r>
  </si>
  <si>
    <r>
      <rPr>
        <i/>
        <sz val="9"/>
        <rFont val="Times New Roman"/>
        <family val="1"/>
      </rPr>
      <t>Other industries (FC) (0.011)</t>
    </r>
  </si>
  <si>
    <r>
      <rPr>
        <i/>
        <sz val="9"/>
        <rFont val="Times New Roman"/>
        <family val="1"/>
      </rPr>
      <t>Field burning of crop residues (1.18)</t>
    </r>
  </si>
  <si>
    <r>
      <rPr>
        <i/>
        <sz val="9"/>
        <rFont val="Times New Roman"/>
        <family val="1"/>
      </rPr>
      <t>Railways (0.006)</t>
    </r>
  </si>
  <si>
    <r>
      <rPr>
        <sz val="9"/>
        <rFont val="Times New Roman"/>
        <family val="1"/>
      </rPr>
      <t>*** Fuel Combustion</t>
    </r>
  </si>
  <si>
    <r>
      <rPr>
        <b/>
        <sz val="12"/>
        <rFont val="Times New Roman"/>
        <family val="1"/>
      </rPr>
      <t>Table 2.5 - 2012 Nitrous Oxide (N</t>
    </r>
    <r>
      <rPr>
        <b/>
        <sz val="8"/>
        <rFont val="Times New Roman"/>
        <family val="1"/>
      </rPr>
      <t>2</t>
    </r>
    <r>
      <rPr>
        <b/>
        <sz val="12"/>
        <rFont val="Times New Roman"/>
        <family val="1"/>
      </rPr>
      <t>O) Emissions from Source Categories</t>
    </r>
  </si>
  <si>
    <r>
      <rPr>
        <b/>
        <sz val="12"/>
        <rFont val="Times New Roman"/>
        <family val="1"/>
      </rPr>
      <t>N</t>
    </r>
    <r>
      <rPr>
        <b/>
        <sz val="8"/>
        <rFont val="Times New Roman"/>
        <family val="1"/>
      </rPr>
      <t>2</t>
    </r>
    <r>
      <rPr>
        <b/>
        <sz val="12"/>
        <rFont val="Times New Roman"/>
        <family val="1"/>
      </rPr>
      <t>O (Gg)</t>
    </r>
  </si>
  <si>
    <r>
      <rPr>
        <sz val="11"/>
        <rFont val="Times New Roman"/>
        <family val="1"/>
      </rPr>
      <t>Agriculture soils</t>
    </r>
  </si>
  <si>
    <r>
      <rPr>
        <sz val="11"/>
        <rFont val="Times New Roman"/>
        <family val="1"/>
      </rPr>
      <t>Manure management</t>
    </r>
  </si>
  <si>
    <r>
      <rPr>
        <sz val="11"/>
        <rFont val="Times New Roman"/>
        <family val="1"/>
      </rPr>
      <t>Human sewage</t>
    </r>
  </si>
  <si>
    <r>
      <rPr>
        <sz val="11"/>
        <rFont val="Times New Roman"/>
        <family val="1"/>
      </rPr>
      <t>Road transport</t>
    </r>
  </si>
  <si>
    <r>
      <rPr>
        <sz val="11"/>
        <rFont val="Times New Roman"/>
        <family val="1"/>
      </rPr>
      <t>Electricity generation</t>
    </r>
  </si>
  <si>
    <r>
      <rPr>
        <sz val="11"/>
        <rFont val="Times New Roman"/>
        <family val="1"/>
      </rPr>
      <t>Others*</t>
    </r>
  </si>
  <si>
    <r>
      <rPr>
        <b/>
        <sz val="11"/>
        <rFont val="Times New Roman"/>
        <family val="1"/>
      </rPr>
      <t>Total</t>
    </r>
  </si>
  <si>
    <r>
      <rPr>
        <sz val="12"/>
        <rFont val="Times New Roman"/>
        <family val="1"/>
      </rPr>
      <t xml:space="preserve">* </t>
    </r>
    <r>
      <rPr>
        <sz val="9"/>
        <rFont val="Times New Roman"/>
        <family val="1"/>
      </rPr>
      <t xml:space="preserve">Others include the following source categories (Gg):
</t>
    </r>
    <r>
      <rPr>
        <i/>
        <sz val="9"/>
        <rFont val="Times New Roman"/>
        <family val="1"/>
      </rPr>
      <t xml:space="preserve">Desalination (0.181)
</t>
    </r>
    <r>
      <rPr>
        <i/>
        <sz val="9"/>
        <rFont val="Times New Roman"/>
        <family val="1"/>
      </rPr>
      <t xml:space="preserve">Cement industries (FC**) (0.092) Petroleum refining (0.074)
</t>
    </r>
    <r>
      <rPr>
        <i/>
        <sz val="9"/>
        <rFont val="Times New Roman"/>
        <family val="1"/>
      </rPr>
      <t xml:space="preserve">Agriculture (FC) (0.076)
</t>
    </r>
    <r>
      <rPr>
        <i/>
        <sz val="9"/>
        <rFont val="Times New Roman"/>
        <family val="1"/>
      </rPr>
      <t xml:space="preserve">Aviation (0.060)
</t>
    </r>
    <r>
      <rPr>
        <i/>
        <sz val="9"/>
        <rFont val="Times New Roman"/>
        <family val="1"/>
      </rPr>
      <t xml:space="preserve">Petrochemical (FC) (0.044)
</t>
    </r>
    <r>
      <rPr>
        <i/>
        <sz val="9"/>
        <rFont val="Times New Roman"/>
        <family val="1"/>
      </rPr>
      <t xml:space="preserve">Navigation (0.021)
</t>
    </r>
    <r>
      <rPr>
        <i/>
        <sz val="9"/>
        <rFont val="Times New Roman"/>
        <family val="1"/>
      </rPr>
      <t xml:space="preserve">** </t>
    </r>
    <r>
      <rPr>
        <sz val="9"/>
        <rFont val="Times New Roman"/>
        <family val="1"/>
      </rPr>
      <t>Fuel Combustion</t>
    </r>
  </si>
  <si>
    <r>
      <rPr>
        <i/>
        <sz val="9"/>
        <rFont val="Times New Roman"/>
        <family val="1"/>
      </rPr>
      <t xml:space="preserve">Field burning of crop residues (0.020) Fertilizer industries (FC) (0.016) Residential (0.006)
</t>
    </r>
    <r>
      <rPr>
        <i/>
        <sz val="9"/>
        <rFont val="Times New Roman"/>
        <family val="1"/>
      </rPr>
      <t>Other industries (FC) (0.003) Iron and steel (FC) (0.003) Railways (0.0007)</t>
    </r>
  </si>
  <si>
    <t>Sector</t>
  </si>
  <si>
    <t>natural gas and petroleum systems</t>
  </si>
  <si>
    <t>agriculture</t>
  </si>
  <si>
    <t>chemicals</t>
  </si>
  <si>
    <t>other industries</t>
  </si>
  <si>
    <t>Desalination</t>
  </si>
  <si>
    <t>Cement industries</t>
  </si>
  <si>
    <t>Petroleum refining</t>
  </si>
  <si>
    <t>Aviation</t>
  </si>
  <si>
    <t>Petrochemical</t>
  </si>
  <si>
    <t>Navigation</t>
  </si>
  <si>
    <t>Field burning of crop residues</t>
  </si>
  <si>
    <t>Fertilizer industries</t>
  </si>
  <si>
    <t>Railways</t>
  </si>
  <si>
    <t>2012 Emissions (grams pollutant)</t>
  </si>
  <si>
    <t>Industry Sector</t>
  </si>
  <si>
    <t>ODS</t>
  </si>
  <si>
    <t>F-Gases</t>
  </si>
  <si>
    <t>MtCO2e</t>
  </si>
  <si>
    <t>Aluminum</t>
  </si>
  <si>
    <t>Electric Power Systems</t>
  </si>
  <si>
    <t>Industry</t>
  </si>
  <si>
    <t>EPS Fuel Type</t>
  </si>
  <si>
    <t>Petrochemicals</t>
  </si>
  <si>
    <t>natural gas</t>
  </si>
  <si>
    <t>petroleum diesel</t>
  </si>
  <si>
    <t>Annualized Energy Consumption</t>
  </si>
  <si>
    <t>Data Sector Name</t>
  </si>
  <si>
    <t>EPS Sector Name</t>
  </si>
  <si>
    <t>Cement and other carbonate use (BTU)</t>
  </si>
  <si>
    <t>electricity</t>
  </si>
  <si>
    <t>Natural gas and petroleum systems (BTU)</t>
  </si>
  <si>
    <t>Iron and steel (BTU)</t>
  </si>
  <si>
    <t>Chemicals (BTU)</t>
  </si>
  <si>
    <t>Desalination (BTU)</t>
  </si>
  <si>
    <t>Agriculture (BTU)</t>
  </si>
  <si>
    <t>Other industries (BTU)</t>
  </si>
  <si>
    <t>heat</t>
  </si>
  <si>
    <t>Industry Energy Consumption</t>
  </si>
  <si>
    <t>Unit</t>
  </si>
  <si>
    <t>kTOE</t>
  </si>
  <si>
    <t>IEA Energy Statistics</t>
  </si>
  <si>
    <t>World Bank</t>
  </si>
  <si>
    <t>people</t>
  </si>
  <si>
    <t>Gas</t>
  </si>
  <si>
    <t>Aluminum (g CO2e)</t>
  </si>
  <si>
    <t>Desalination (g CO2e)</t>
  </si>
  <si>
    <t>F-gases</t>
  </si>
  <si>
    <t>Scaled 2015 Emissions (grams pollutant or CO2e)</t>
  </si>
  <si>
    <t>Short Name</t>
  </si>
  <si>
    <t>Aluminum, F-gases</t>
  </si>
  <si>
    <t>Chemicals, CH4</t>
  </si>
  <si>
    <t>BAU Process Emissions in CO2e</t>
  </si>
  <si>
    <t>Historical Emissions except F-gases</t>
  </si>
  <si>
    <t>KSA Designated National Authority</t>
  </si>
  <si>
    <t>The First Biennial Update Report (BUR): Kingdom of Saudi Arabia</t>
  </si>
  <si>
    <t>https://unfccc.int/sites/default/files/resource/18734625_Saudi%20Arabia-BUR1-1-BUR1-Kingdom%20of%20Saudi%20Arabia.pdf</t>
  </si>
  <si>
    <t>Tables 2.1, 2.2, 2.3, 2.4, and 2.5</t>
  </si>
  <si>
    <t>Historical F-Gas Emissions</t>
  </si>
  <si>
    <t>US EPA</t>
  </si>
  <si>
    <t>Non-CO2 Greenhouse Gases: International Emissions and Projections</t>
  </si>
  <si>
    <t>https://www.epa.gov/global-mitigation-non-co2-greenhouse-gases/non-co2-greenhouse-gases-international-emissions-and</t>
  </si>
  <si>
    <t>Data Annexes</t>
  </si>
  <si>
    <t>Future Projection Data</t>
  </si>
  <si>
    <t>see BAU Industrial Fuel Use before CCS.xlsx and scaling-factors.xlsx</t>
  </si>
  <si>
    <t>Notes</t>
  </si>
  <si>
    <t>We take historical emissions, scale them to 2015 values based on historical</t>
  </si>
  <si>
    <t>energy consumption (and population for agriculture), and then scale these</t>
  </si>
  <si>
    <t>values in future years based on forecasted energy consumption in the emitting</t>
  </si>
  <si>
    <t>industries (taken from a separate input variable).</t>
  </si>
  <si>
    <t>desalination</t>
  </si>
  <si>
    <t>crude</t>
  </si>
  <si>
    <t>heavy fuel oil</t>
  </si>
  <si>
    <t>Mining</t>
  </si>
  <si>
    <t>coal</t>
  </si>
  <si>
    <t>hydrogen</t>
  </si>
  <si>
    <t>LPG propane or butane</t>
  </si>
  <si>
    <t>biomass</t>
  </si>
  <si>
    <t>Mining (BTU)</t>
  </si>
  <si>
    <t>Mining (g CO2e)</t>
  </si>
  <si>
    <t>Share of agriculture process emissions from 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</si>
</sst>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#,##0.0;#,##0.0"/>
    <numFmt numFmtId="165" formatCode="###0.0;###0.0"/>
    <numFmt numFmtId="166" formatCode="###0;###0"/>
    <numFmt numFmtId="167" formatCode="#,##0.0"/>
    <numFmt numFmtId="168" formatCode="0.0"/>
    <numFmt numFmtId="169" formatCode="0.000E+00"/>
    <numFmt numFmtId="170" formatCode="###0.0"/>
    <numFmt numFmtId="171" formatCode="###0.000;###0.000"/>
    <numFmt numFmtId="172" formatCode="_(* #,##0.0_);_(* \(#,##0.0\);_(* &quot;-&quot;_);_(@_)"/>
    <numFmt numFmtId="173" formatCode="0.0000E+00"/>
    <numFmt numFmtId="174" formatCode="0.00000E+0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30"/>
      <name val="Calibri"/>
      <family val="2"/>
    </font>
    <font>
      <sz val="9"/>
      <name val="Times New Roman"/>
      <family val="1"/>
    </font>
    <font>
      <sz val="9"/>
      <color rgb="FF000000"/>
      <name val="Times New Roman"/>
      <family val="2"/>
    </font>
    <font>
      <sz val="6"/>
      <name val="Times New Roman"/>
      <family val="1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u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i/>
      <sz val="9"/>
      <name val="Times New Roman"/>
      <family val="1"/>
    </font>
    <font>
      <b/>
      <sz val="12"/>
      <name val="Times New Roman"/>
      <family val="1"/>
    </font>
    <font>
      <b/>
      <sz val="12"/>
      <color rgb="FFFFFFFF"/>
      <name val="Times New Roman"/>
      <family val="1"/>
    </font>
    <font>
      <b/>
      <sz val="8"/>
      <color rgb="FFFFFFFF"/>
      <name val="Times New Roman"/>
      <family val="1"/>
    </font>
    <font>
      <b/>
      <sz val="10"/>
      <name val="Times New Roman"/>
      <family val="1"/>
    </font>
    <font>
      <b/>
      <sz val="10"/>
      <color rgb="FF000000"/>
      <name val="Times New Roman"/>
      <family val="2"/>
    </font>
    <font>
      <i/>
      <sz val="10"/>
      <name val="Times New Roman"/>
      <family val="1"/>
    </font>
    <font>
      <b/>
      <sz val="8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2"/>
    </font>
    <font>
      <sz val="11"/>
      <name val="Times New Roman"/>
      <family val="1"/>
    </font>
    <font>
      <sz val="11"/>
      <color rgb="FF000000"/>
      <name val="Times New Roman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2"/>
    </font>
    <font>
      <sz val="12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AACC5"/>
      </patternFill>
    </fill>
    <fill>
      <patternFill patternType="solid">
        <fgColor rgb="FF92CDDC"/>
      </patternFill>
    </fill>
    <fill>
      <patternFill patternType="solid">
        <fgColor rgb="FFDAEDF3"/>
      </patternFill>
    </fill>
    <fill>
      <patternFill patternType="solid">
        <fgColor rgb="FFA4D4E1"/>
      </patternFill>
    </fill>
    <fill>
      <patternFill patternType="solid">
        <fgColor rgb="FFD2EAF0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8C0D3"/>
      </left>
      <right style="thin">
        <color rgb="FF78C0D3"/>
      </right>
      <top style="thin">
        <color rgb="FF78C0D3"/>
      </top>
      <bottom style="thin">
        <color rgb="FF78C0D3"/>
      </bottom>
      <diagonal/>
    </border>
    <border>
      <left style="thin">
        <color rgb="FF78C0D3"/>
      </left>
      <right/>
      <top style="thin">
        <color rgb="FF78C0D3"/>
      </top>
      <bottom style="thin">
        <color rgb="FF78C0D3"/>
      </bottom>
      <diagonal/>
    </border>
    <border>
      <left/>
      <right style="thin">
        <color rgb="FF78C0D3"/>
      </right>
      <top style="thin">
        <color rgb="FF78C0D3"/>
      </top>
      <bottom style="thin">
        <color rgb="FF78C0D3"/>
      </bottom>
      <diagonal/>
    </border>
    <border>
      <left style="thin">
        <color rgb="FF78C0D3"/>
      </left>
      <right/>
      <top style="thin">
        <color rgb="FF78C0D3"/>
      </top>
      <bottom/>
      <diagonal/>
    </border>
    <border>
      <left/>
      <right/>
      <top style="thin">
        <color rgb="FF78C0D3"/>
      </top>
      <bottom/>
      <diagonal/>
    </border>
    <border>
      <left/>
      <right style="thin">
        <color rgb="FF78C0D3"/>
      </right>
      <top style="thin">
        <color rgb="FF78C0D3"/>
      </top>
      <bottom/>
      <diagonal/>
    </border>
    <border>
      <left style="thin">
        <color rgb="FF78C0D3"/>
      </left>
      <right/>
      <top/>
      <bottom/>
      <diagonal/>
    </border>
    <border>
      <left/>
      <right style="thin">
        <color rgb="FF78C0D3"/>
      </right>
      <top/>
      <bottom/>
      <diagonal/>
    </border>
    <border>
      <left style="thin">
        <color rgb="FF78C0D3"/>
      </left>
      <right/>
      <top/>
      <bottom style="thin">
        <color rgb="FF78C0D3"/>
      </bottom>
      <diagonal/>
    </border>
    <border>
      <left/>
      <right style="thin">
        <color rgb="FF78C0D3"/>
      </right>
      <top/>
      <bottom style="thin">
        <color rgb="FF78C0D3"/>
      </bottom>
      <diagonal/>
    </border>
    <border>
      <left/>
      <right/>
      <top style="thin">
        <color rgb="FF78C0D3"/>
      </top>
      <bottom style="thin">
        <color rgb="FF78C0D3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6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12" fillId="0" borderId="0"/>
    <xf numFmtId="0" fontId="12" fillId="0" borderId="0" applyNumberFormat="0" applyFont="0" applyFill="0" applyBorder="0" applyProtection="0">
      <alignment horizontal="left" vertical="center" indent="2"/>
    </xf>
    <xf numFmtId="0" fontId="7" fillId="0" borderId="0"/>
    <xf numFmtId="0" fontId="14" fillId="0" borderId="0"/>
    <xf numFmtId="0" fontId="3" fillId="0" borderId="0"/>
    <xf numFmtId="0" fontId="22" fillId="0" borderId="0" applyNumberFormat="0" applyFill="0" applyBorder="0" applyAlignment="0" applyProtection="0"/>
    <xf numFmtId="0" fontId="38" fillId="0" borderId="0"/>
    <xf numFmtId="43" fontId="1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43" fontId="5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</cellStyleXfs>
  <cellXfs count="125">
    <xf numFmtId="0" fontId="0" fillId="0" borderId="0" xfId="0"/>
    <xf numFmtId="0" fontId="2" fillId="0" borderId="0" xfId="1"/>
    <xf numFmtId="0" fontId="0" fillId="0" borderId="0" xfId="0" applyFill="1" applyBorder="1" applyAlignment="1">
      <alignment horizontal="left" vertical="top"/>
    </xf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 applyAlignment="1">
      <alignment horizontal="left"/>
    </xf>
    <xf numFmtId="0" fontId="13" fillId="0" borderId="0" xfId="0" applyFont="1"/>
    <xf numFmtId="0" fontId="10" fillId="0" borderId="0" xfId="11" applyFont="1"/>
    <xf numFmtId="0" fontId="1" fillId="3" borderId="0" xfId="11" applyFont="1" applyFill="1"/>
    <xf numFmtId="0" fontId="10" fillId="0" borderId="0" xfId="11" applyFont="1" applyAlignment="1">
      <alignment horizontal="left"/>
    </xf>
    <xf numFmtId="0" fontId="15" fillId="2" borderId="0" xfId="11" applyFont="1" applyFill="1"/>
    <xf numFmtId="0" fontId="16" fillId="2" borderId="0" xfId="11" applyFont="1" applyFill="1" applyAlignment="1">
      <alignment horizontal="left"/>
    </xf>
    <xf numFmtId="0" fontId="16" fillId="0" borderId="0" xfId="11" applyFont="1" applyFill="1" applyBorder="1"/>
    <xf numFmtId="0" fontId="17" fillId="0" borderId="0" xfId="11" applyFont="1" applyAlignment="1">
      <alignment horizontal="left"/>
    </xf>
    <xf numFmtId="0" fontId="18" fillId="0" borderId="0" xfId="11" applyFont="1" applyFill="1" applyBorder="1"/>
    <xf numFmtId="0" fontId="15" fillId="0" borderId="0" xfId="11" quotePrefix="1" applyFont="1" applyAlignment="1">
      <alignment horizontal="left"/>
    </xf>
    <xf numFmtId="168" fontId="15" fillId="0" borderId="0" xfId="11" quotePrefix="1" applyNumberFormat="1" applyFont="1" applyAlignment="1">
      <alignment horizontal="left"/>
    </xf>
    <xf numFmtId="0" fontId="15" fillId="0" borderId="0" xfId="11" applyFont="1" applyAlignment="1">
      <alignment horizontal="left"/>
    </xf>
    <xf numFmtId="168" fontId="15" fillId="0" borderId="0" xfId="11" applyNumberFormat="1" applyFont="1" applyAlignment="1">
      <alignment horizontal="left"/>
    </xf>
    <xf numFmtId="0" fontId="11" fillId="0" borderId="0" xfId="11" applyFont="1" applyFill="1" applyBorder="1" applyAlignment="1">
      <alignment horizontal="left" indent="1"/>
    </xf>
    <xf numFmtId="168" fontId="19" fillId="0" borderId="0" xfId="11" applyNumberFormat="1" applyFont="1" applyAlignment="1">
      <alignment horizontal="left"/>
    </xf>
    <xf numFmtId="0" fontId="20" fillId="0" borderId="0" xfId="11" applyFont="1" applyFill="1" applyBorder="1" applyAlignment="1">
      <alignment horizontal="left" vertical="center" indent="1"/>
    </xf>
    <xf numFmtId="0" fontId="19" fillId="0" borderId="0" xfId="11" applyFont="1" applyFill="1" applyBorder="1" applyAlignment="1">
      <alignment horizontal="left" indent="1"/>
    </xf>
    <xf numFmtId="1" fontId="19" fillId="0" borderId="0" xfId="11" applyNumberFormat="1" applyFont="1" applyAlignment="1">
      <alignment horizontal="left"/>
    </xf>
    <xf numFmtId="168" fontId="15" fillId="0" borderId="0" xfId="11" applyNumberFormat="1" applyFont="1" applyBorder="1"/>
    <xf numFmtId="168" fontId="15" fillId="0" borderId="0" xfId="11" applyNumberFormat="1" applyFont="1" applyBorder="1" applyAlignment="1">
      <alignment horizontal="left"/>
    </xf>
    <xf numFmtId="168" fontId="19" fillId="0" borderId="0" xfId="11" applyNumberFormat="1" applyFont="1" applyBorder="1" applyAlignment="1">
      <alignment horizontal="left"/>
    </xf>
    <xf numFmtId="0" fontId="21" fillId="0" borderId="0" xfId="11" applyFont="1" applyFill="1" applyBorder="1"/>
    <xf numFmtId="0" fontId="21" fillId="0" borderId="0" xfId="11" applyFont="1" applyFill="1" applyBorder="1" applyAlignment="1">
      <alignment horizontal="left"/>
    </xf>
    <xf numFmtId="0" fontId="15" fillId="0" borderId="0" xfId="11" applyFont="1" applyFill="1" applyBorder="1" applyAlignment="1">
      <alignment horizontal="left"/>
    </xf>
    <xf numFmtId="0" fontId="16" fillId="0" borderId="0" xfId="11" applyFont="1" applyFill="1" applyBorder="1" applyAlignment="1">
      <alignment horizontal="left"/>
    </xf>
    <xf numFmtId="0" fontId="18" fillId="0" borderId="0" xfId="11" applyFont="1" applyFill="1" applyBorder="1" applyAlignment="1">
      <alignment horizontal="left"/>
    </xf>
    <xf numFmtId="0" fontId="1" fillId="0" borderId="0" xfId="11" applyFont="1" applyFill="1" applyBorder="1"/>
    <xf numFmtId="168" fontId="10" fillId="0" borderId="0" xfId="11" applyNumberFormat="1" applyFont="1" applyBorder="1" applyAlignment="1">
      <alignment horizontal="left"/>
    </xf>
    <xf numFmtId="0" fontId="11" fillId="0" borderId="0" xfId="11" applyFont="1"/>
    <xf numFmtId="168" fontId="10" fillId="0" borderId="0" xfId="11" applyNumberFormat="1" applyFont="1" applyAlignment="1">
      <alignment horizontal="left"/>
    </xf>
    <xf numFmtId="168" fontId="11" fillId="0" borderId="0" xfId="11" applyNumberFormat="1" applyFont="1" applyAlignment="1">
      <alignment horizontal="left"/>
    </xf>
    <xf numFmtId="0" fontId="0" fillId="0" borderId="0" xfId="0" quotePrefix="1"/>
    <xf numFmtId="169" fontId="0" fillId="0" borderId="0" xfId="0" applyNumberFormat="1"/>
    <xf numFmtId="0" fontId="24" fillId="0" borderId="0" xfId="0" applyFont="1" applyFill="1" applyBorder="1" applyAlignment="1">
      <alignment horizontal="left" vertical="top"/>
    </xf>
    <xf numFmtId="0" fontId="24" fillId="4" borderId="8" xfId="0" applyFont="1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27" fillId="4" borderId="8" xfId="0" applyFont="1" applyFill="1" applyBorder="1" applyAlignment="1">
      <alignment horizontal="left" vertical="top" wrapText="1"/>
    </xf>
    <xf numFmtId="164" fontId="28" fillId="4" borderId="8" xfId="0" applyNumberFormat="1" applyFont="1" applyFill="1" applyBorder="1" applyAlignment="1">
      <alignment horizontal="left" vertical="top" wrapText="1"/>
    </xf>
    <xf numFmtId="165" fontId="28" fillId="4" borderId="8" xfId="0" applyNumberFormat="1" applyFont="1" applyFill="1" applyBorder="1" applyAlignment="1">
      <alignment horizontal="left" vertical="top" wrapText="1"/>
    </xf>
    <xf numFmtId="165" fontId="28" fillId="4" borderId="8" xfId="0" applyNumberFormat="1" applyFont="1" applyFill="1" applyBorder="1" applyAlignment="1">
      <alignment horizontal="center" vertical="top" wrapText="1"/>
    </xf>
    <xf numFmtId="0" fontId="27" fillId="5" borderId="8" xfId="0" applyFont="1" applyFill="1" applyBorder="1" applyAlignment="1">
      <alignment horizontal="left" vertical="top" wrapText="1"/>
    </xf>
    <xf numFmtId="164" fontId="28" fillId="5" borderId="8" xfId="0" applyNumberFormat="1" applyFont="1" applyFill="1" applyBorder="1" applyAlignment="1">
      <alignment horizontal="left" vertical="top" wrapText="1"/>
    </xf>
    <xf numFmtId="165" fontId="28" fillId="5" borderId="8" xfId="0" applyNumberFormat="1" applyFont="1" applyFill="1" applyBorder="1" applyAlignment="1">
      <alignment horizontal="left" vertical="top" wrapText="1"/>
    </xf>
    <xf numFmtId="165" fontId="28" fillId="5" borderId="8" xfId="0" applyNumberFormat="1" applyFont="1" applyFill="1" applyBorder="1" applyAlignment="1">
      <alignment horizontal="center" vertical="top" wrapText="1"/>
    </xf>
    <xf numFmtId="0" fontId="7" fillId="6" borderId="8" xfId="0" applyFont="1" applyFill="1" applyBorder="1" applyAlignment="1">
      <alignment horizontal="left" vertical="top" wrapText="1"/>
    </xf>
    <xf numFmtId="164" fontId="8" fillId="6" borderId="8" xfId="0" applyNumberFormat="1" applyFont="1" applyFill="1" applyBorder="1" applyAlignment="1">
      <alignment horizontal="left" vertical="top" wrapText="1"/>
    </xf>
    <xf numFmtId="165" fontId="8" fillId="6" borderId="8" xfId="0" applyNumberFormat="1" applyFont="1" applyFill="1" applyBorder="1" applyAlignment="1">
      <alignment horizontal="center" vertical="top" wrapText="1"/>
    </xf>
    <xf numFmtId="165" fontId="8" fillId="6" borderId="8" xfId="0" applyNumberFormat="1" applyFont="1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5" borderId="8" xfId="0" applyFill="1" applyBorder="1" applyAlignment="1">
      <alignment horizontal="left" vertical="top" wrapText="1"/>
    </xf>
    <xf numFmtId="167" fontId="28" fillId="5" borderId="8" xfId="0" applyNumberFormat="1" applyFont="1" applyFill="1" applyBorder="1" applyAlignment="1">
      <alignment horizontal="left" vertical="top" wrapText="1"/>
    </xf>
    <xf numFmtId="167" fontId="8" fillId="6" borderId="8" xfId="0" applyNumberFormat="1" applyFont="1" applyFill="1" applyBorder="1" applyAlignment="1">
      <alignment horizontal="left" vertical="top" wrapText="1"/>
    </xf>
    <xf numFmtId="170" fontId="8" fillId="6" borderId="8" xfId="0" applyNumberFormat="1" applyFont="1" applyFill="1" applyBorder="1" applyAlignment="1">
      <alignment horizontal="center" vertical="top" wrapText="1"/>
    </xf>
    <xf numFmtId="0" fontId="29" fillId="0" borderId="0" xfId="0" applyFont="1" applyFill="1" applyBorder="1" applyAlignment="1">
      <alignment horizontal="left" vertical="top"/>
    </xf>
    <xf numFmtId="0" fontId="0" fillId="4" borderId="9" xfId="0" applyFill="1" applyBorder="1" applyAlignment="1">
      <alignment horizontal="left" vertical="top" wrapText="1"/>
    </xf>
    <xf numFmtId="0" fontId="24" fillId="4" borderId="10" xfId="0" applyFont="1" applyFill="1" applyBorder="1" applyAlignment="1">
      <alignment horizontal="left" vertical="top" wrapText="1"/>
    </xf>
    <xf numFmtId="0" fontId="31" fillId="7" borderId="8" xfId="0" applyFont="1" applyFill="1" applyBorder="1" applyAlignment="1">
      <alignment horizontal="left" vertical="top" wrapText="1"/>
    </xf>
    <xf numFmtId="165" fontId="32" fillId="7" borderId="9" xfId="0" applyNumberFormat="1" applyFont="1" applyFill="1" applyBorder="1" applyAlignment="1">
      <alignment horizontal="left" vertical="top" wrapText="1"/>
    </xf>
    <xf numFmtId="165" fontId="32" fillId="7" borderId="10" xfId="0" applyNumberFormat="1" applyFont="1" applyFill="1" applyBorder="1" applyAlignment="1">
      <alignment horizontal="left" vertical="top" wrapText="1"/>
    </xf>
    <xf numFmtId="0" fontId="31" fillId="8" borderId="8" xfId="0" applyFont="1" applyFill="1" applyBorder="1" applyAlignment="1">
      <alignment horizontal="left" vertical="top" wrapText="1"/>
    </xf>
    <xf numFmtId="165" fontId="32" fillId="8" borderId="9" xfId="0" applyNumberFormat="1" applyFont="1" applyFill="1" applyBorder="1" applyAlignment="1">
      <alignment horizontal="left" vertical="top" wrapText="1"/>
    </xf>
    <xf numFmtId="165" fontId="32" fillId="8" borderId="10" xfId="0" applyNumberFormat="1" applyFont="1" applyFill="1" applyBorder="1" applyAlignment="1">
      <alignment horizontal="left" vertical="top" wrapText="1"/>
    </xf>
    <xf numFmtId="165" fontId="32" fillId="7" borderId="9" xfId="0" applyNumberFormat="1" applyFont="1" applyFill="1" applyBorder="1" applyAlignment="1">
      <alignment horizontal="center" vertical="top" wrapText="1"/>
    </xf>
    <xf numFmtId="165" fontId="32" fillId="7" borderId="10" xfId="0" applyNumberFormat="1" applyFont="1" applyFill="1" applyBorder="1" applyAlignment="1">
      <alignment horizontal="center" vertical="top" wrapText="1"/>
    </xf>
    <xf numFmtId="165" fontId="32" fillId="8" borderId="9" xfId="0" applyNumberFormat="1" applyFont="1" applyFill="1" applyBorder="1" applyAlignment="1">
      <alignment horizontal="center" vertical="top" wrapText="1"/>
    </xf>
    <xf numFmtId="165" fontId="32" fillId="8" borderId="10" xfId="0" applyNumberFormat="1" applyFont="1" applyFill="1" applyBorder="1" applyAlignment="1">
      <alignment horizontal="center" vertical="top" wrapText="1"/>
    </xf>
    <xf numFmtId="0" fontId="27" fillId="8" borderId="8" xfId="0" applyFont="1" applyFill="1" applyBorder="1" applyAlignment="1">
      <alignment horizontal="left" vertical="top" wrapText="1"/>
    </xf>
    <xf numFmtId="164" fontId="28" fillId="8" borderId="9" xfId="0" applyNumberFormat="1" applyFont="1" applyFill="1" applyBorder="1" applyAlignment="1">
      <alignment horizontal="left" vertical="top" wrapText="1"/>
    </xf>
    <xf numFmtId="166" fontId="28" fillId="8" borderId="10" xfId="0" applyNumberFormat="1" applyFont="1" applyFill="1" applyBorder="1" applyAlignment="1">
      <alignment horizontal="left" vertical="top" wrapText="1"/>
    </xf>
    <xf numFmtId="0" fontId="23" fillId="6" borderId="14" xfId="0" applyFont="1" applyFill="1" applyBorder="1" applyAlignment="1">
      <alignment horizontal="left" vertical="top" wrapText="1"/>
    </xf>
    <xf numFmtId="0" fontId="23" fillId="6" borderId="0" xfId="0" applyFont="1" applyFill="1" applyBorder="1" applyAlignment="1">
      <alignment horizontal="left" vertical="top" wrapText="1"/>
    </xf>
    <xf numFmtId="0" fontId="0" fillId="6" borderId="15" xfId="0" applyFill="1" applyBorder="1" applyAlignment="1">
      <alignment horizontal="left" vertical="top" wrapText="1"/>
    </xf>
    <xf numFmtId="0" fontId="24" fillId="4" borderId="9" xfId="0" applyFont="1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33" fillId="7" borderId="9" xfId="0" applyFont="1" applyFill="1" applyBorder="1" applyAlignment="1">
      <alignment horizontal="left" vertical="top" wrapText="1"/>
    </xf>
    <xf numFmtId="171" fontId="34" fillId="7" borderId="10" xfId="0" applyNumberFormat="1" applyFont="1" applyFill="1" applyBorder="1" applyAlignment="1">
      <alignment horizontal="left" vertical="top" wrapText="1"/>
    </xf>
    <xf numFmtId="165" fontId="34" fillId="7" borderId="8" xfId="0" applyNumberFormat="1" applyFont="1" applyFill="1" applyBorder="1" applyAlignment="1">
      <alignment horizontal="center" vertical="top" wrapText="1"/>
    </xf>
    <xf numFmtId="0" fontId="33" fillId="8" borderId="9" xfId="0" applyFont="1" applyFill="1" applyBorder="1" applyAlignment="1">
      <alignment horizontal="left" vertical="top" wrapText="1"/>
    </xf>
    <xf numFmtId="171" fontId="34" fillId="8" borderId="10" xfId="0" applyNumberFormat="1" applyFont="1" applyFill="1" applyBorder="1" applyAlignment="1">
      <alignment horizontal="left" vertical="top" wrapText="1"/>
    </xf>
    <xf numFmtId="165" fontId="34" fillId="8" borderId="8" xfId="0" applyNumberFormat="1" applyFont="1" applyFill="1" applyBorder="1" applyAlignment="1">
      <alignment horizontal="center" vertical="top" wrapText="1"/>
    </xf>
    <xf numFmtId="0" fontId="33" fillId="8" borderId="9" xfId="0" applyFont="1" applyFill="1" applyBorder="1" applyAlignment="1">
      <alignment horizontal="center" vertical="top" wrapText="1"/>
    </xf>
    <xf numFmtId="0" fontId="35" fillId="7" borderId="9" xfId="0" applyFont="1" applyFill="1" applyBorder="1" applyAlignment="1">
      <alignment horizontal="center" vertical="top" wrapText="1"/>
    </xf>
    <xf numFmtId="171" fontId="36" fillId="7" borderId="10" xfId="0" applyNumberFormat="1" applyFont="1" applyFill="1" applyBorder="1" applyAlignment="1">
      <alignment horizontal="left" vertical="top" wrapText="1"/>
    </xf>
    <xf numFmtId="166" fontId="36" fillId="7" borderId="8" xfId="0" applyNumberFormat="1" applyFont="1" applyFill="1" applyBorder="1" applyAlignment="1">
      <alignment horizontal="center" vertical="top" wrapText="1"/>
    </xf>
    <xf numFmtId="0" fontId="0" fillId="8" borderId="9" xfId="0" applyFill="1" applyBorder="1" applyAlignment="1">
      <alignment horizontal="left" vertical="top" wrapText="1"/>
    </xf>
    <xf numFmtId="0" fontId="23" fillId="6" borderId="0" xfId="0" applyFont="1" applyFill="1" applyBorder="1" applyAlignment="1">
      <alignment vertical="top" wrapText="1"/>
    </xf>
    <xf numFmtId="0" fontId="23" fillId="6" borderId="15" xfId="0" applyFont="1" applyFill="1" applyBorder="1" applyAlignment="1">
      <alignment vertical="top" wrapText="1"/>
    </xf>
    <xf numFmtId="0" fontId="23" fillId="6" borderId="14" xfId="0" applyFont="1" applyFill="1" applyBorder="1" applyAlignment="1">
      <alignment vertical="top" wrapText="1"/>
    </xf>
    <xf numFmtId="0" fontId="7" fillId="6" borderId="16" xfId="0" applyFont="1" applyFill="1" applyBorder="1" applyAlignment="1">
      <alignment vertical="top" wrapText="1"/>
    </xf>
    <xf numFmtId="0" fontId="7" fillId="6" borderId="17" xfId="0" applyFont="1" applyFill="1" applyBorder="1" applyAlignment="1">
      <alignment vertical="top" wrapText="1"/>
    </xf>
    <xf numFmtId="0" fontId="0" fillId="0" borderId="0" xfId="11" applyFont="1" applyAlignment="1">
      <alignment horizontal="left"/>
    </xf>
    <xf numFmtId="0" fontId="0" fillId="8" borderId="18" xfId="0" applyFill="1" applyBorder="1" applyAlignment="1">
      <alignment vertical="top" wrapText="1"/>
    </xf>
    <xf numFmtId="0" fontId="0" fillId="8" borderId="10" xfId="0" applyFill="1" applyBorder="1" applyAlignment="1">
      <alignment vertical="top" wrapText="1"/>
    </xf>
    <xf numFmtId="11" fontId="1" fillId="2" borderId="0" xfId="0" applyNumberFormat="1" applyFont="1" applyFill="1"/>
    <xf numFmtId="11" fontId="11" fillId="0" borderId="0" xfId="0" applyNumberFormat="1" applyFont="1"/>
    <xf numFmtId="172" fontId="12" fillId="0" borderId="5" xfId="14" applyNumberFormat="1" applyFont="1" applyFill="1" applyBorder="1" applyAlignment="1">
      <alignment horizontal="center"/>
    </xf>
    <xf numFmtId="172" fontId="12" fillId="0" borderId="6" xfId="14" applyNumberFormat="1" applyFont="1" applyFill="1" applyBorder="1" applyAlignment="1">
      <alignment horizontal="center"/>
    </xf>
    <xf numFmtId="172" fontId="12" fillId="0" borderId="7" xfId="14" applyNumberFormat="1" applyFont="1" applyFill="1" applyBorder="1" applyAlignment="1">
      <alignment horizontal="center"/>
    </xf>
    <xf numFmtId="172" fontId="12" fillId="0" borderId="19" xfId="14" applyNumberFormat="1" applyFont="1" applyFill="1" applyBorder="1" applyAlignment="1">
      <alignment horizontal="center"/>
    </xf>
    <xf numFmtId="172" fontId="12" fillId="0" borderId="5" xfId="14" applyNumberFormat="1" applyFont="1" applyFill="1" applyBorder="1" applyAlignment="1">
      <alignment horizontal="center"/>
    </xf>
    <xf numFmtId="172" fontId="12" fillId="0" borderId="6" xfId="14" applyNumberFormat="1" applyFont="1" applyFill="1" applyBorder="1" applyAlignment="1">
      <alignment horizontal="center"/>
    </xf>
    <xf numFmtId="172" fontId="12" fillId="0" borderId="7" xfId="14" applyNumberFormat="1" applyFont="1" applyFill="1" applyBorder="1" applyAlignment="1">
      <alignment horizontal="center"/>
    </xf>
    <xf numFmtId="172" fontId="12" fillId="0" borderId="19" xfId="14" applyNumberFormat="1" applyFont="1" applyFill="1" applyBorder="1" applyAlignment="1">
      <alignment horizontal="center"/>
    </xf>
    <xf numFmtId="11" fontId="41" fillId="2" borderId="0" xfId="0" applyNumberFormat="1" applyFont="1" applyFill="1"/>
    <xf numFmtId="173" fontId="0" fillId="0" borderId="0" xfId="0" applyNumberFormat="1"/>
    <xf numFmtId="17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6" borderId="11" xfId="0" applyFont="1" applyFill="1" applyBorder="1" applyAlignment="1">
      <alignment horizontal="left" vertical="top" wrapText="1"/>
    </xf>
    <xf numFmtId="0" fontId="7" fillId="6" borderId="12" xfId="0" applyFont="1" applyFill="1" applyBorder="1" applyAlignment="1">
      <alignment horizontal="left" vertical="top" wrapText="1"/>
    </xf>
    <xf numFmtId="0" fontId="7" fillId="6" borderId="13" xfId="0" applyFont="1" applyFill="1" applyBorder="1" applyAlignment="1">
      <alignment horizontal="left" vertical="top" wrapText="1"/>
    </xf>
    <xf numFmtId="0" fontId="7" fillId="6" borderId="14" xfId="0" applyFont="1" applyFill="1" applyBorder="1" applyAlignment="1">
      <alignment horizontal="left" vertical="top" wrapText="1"/>
    </xf>
    <xf numFmtId="0" fontId="7" fillId="6" borderId="0" xfId="0" applyFont="1" applyFill="1" applyBorder="1" applyAlignment="1">
      <alignment horizontal="left" vertical="top" wrapText="1"/>
    </xf>
    <xf numFmtId="0" fontId="7" fillId="6" borderId="15" xfId="0" applyFont="1" applyFill="1" applyBorder="1" applyAlignment="1">
      <alignment horizontal="left" vertical="top" wrapText="1"/>
    </xf>
  </cellXfs>
  <cellStyles count="23">
    <cellStyle name="2x indented GHG Textfiels" xfId="9"/>
    <cellStyle name="Body: normal cell" xfId="6"/>
    <cellStyle name="Comma 2" xfId="21"/>
    <cellStyle name="Comma 3" xfId="15"/>
    <cellStyle name="Font: Calibri, 9pt regular" xfId="2"/>
    <cellStyle name="Footnotes: top row" xfId="7"/>
    <cellStyle name="Header: bottom row" xfId="3"/>
    <cellStyle name="Hyperlink" xfId="1" builtinId="8"/>
    <cellStyle name="Hyperlink 2" xfId="13"/>
    <cellStyle name="Hyperlink 2 2" xfId="22"/>
    <cellStyle name="Hyperlink 3" xfId="16"/>
    <cellStyle name="Normal" xfId="0" builtinId="0"/>
    <cellStyle name="Normal 2" xfId="8"/>
    <cellStyle name="Normal 2 2" xfId="17"/>
    <cellStyle name="Normal 3" xfId="11"/>
    <cellStyle name="Normal 3 2" xfId="18"/>
    <cellStyle name="Normal 4" xfId="12"/>
    <cellStyle name="Normal 4 2" xfId="20"/>
    <cellStyle name="Normal 5" xfId="14"/>
    <cellStyle name="Parent row" xfId="5"/>
    <cellStyle name="Percent 2" xfId="19"/>
    <cellStyle name="Table title" xfId="4"/>
    <cellStyle name="Обычный_CRF2002 (1)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global-mitigation-non-co2-greenhouse-gases/non-co2-greenhouse-gases-international-emissions-and" TargetMode="External"/><Relationship Id="rId1" Type="http://schemas.openxmlformats.org/officeDocument/2006/relationships/hyperlink" Target="https://unfccc.int/sites/default/files/resource/18734625_Saudi%20Arabia-BUR1-1-BUR1-Kingdom%20of%20Saudi%20Arabi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1:F99"/>
  <sheetViews>
    <sheetView topLeftCell="E1" zoomScale="115" zoomScaleNormal="115" workbookViewId="0">
      <selection activeCell="F24" sqref="F24"/>
    </sheetView>
  </sheetViews>
  <sheetFormatPr defaultRowHeight="15" x14ac:dyDescent="0.25"/>
  <cols>
    <col min="1" max="1" width="9.85546875" customWidth="1"/>
    <col min="2" max="2" width="80.140625" customWidth="1"/>
    <col min="3" max="3" width="21.28515625" customWidth="1"/>
    <col min="4" max="4" width="104.140625" customWidth="1"/>
    <col min="5" max="5" width="18" customWidth="1"/>
    <col min="6" max="6" width="54.5703125" customWidth="1"/>
    <col min="7" max="7" width="5.5703125" customWidth="1"/>
    <col min="8" max="8" width="106" customWidth="1"/>
    <col min="9" max="15" width="74" customWidth="1"/>
  </cols>
  <sheetData>
    <row r="1" spans="5:6" x14ac:dyDescent="0.25">
      <c r="E1" s="3" t="s">
        <v>192</v>
      </c>
    </row>
    <row r="3" spans="5:6" x14ac:dyDescent="0.25">
      <c r="E3" s="3" t="s">
        <v>3</v>
      </c>
      <c r="F3" s="4" t="s">
        <v>193</v>
      </c>
    </row>
    <row r="4" spans="5:6" x14ac:dyDescent="0.25">
      <c r="F4" t="s">
        <v>194</v>
      </c>
    </row>
    <row r="5" spans="5:6" x14ac:dyDescent="0.25">
      <c r="F5" s="8">
        <v>2018</v>
      </c>
    </row>
    <row r="6" spans="5:6" x14ac:dyDescent="0.25">
      <c r="F6" t="s">
        <v>195</v>
      </c>
    </row>
    <row r="7" spans="5:6" x14ac:dyDescent="0.25">
      <c r="F7" s="1" t="s">
        <v>196</v>
      </c>
    </row>
    <row r="8" spans="5:6" x14ac:dyDescent="0.25">
      <c r="F8" t="s">
        <v>197</v>
      </c>
    </row>
    <row r="10" spans="5:6" x14ac:dyDescent="0.25">
      <c r="F10" s="4" t="s">
        <v>198</v>
      </c>
    </row>
    <row r="11" spans="5:6" x14ac:dyDescent="0.25">
      <c r="F11" t="s">
        <v>199</v>
      </c>
    </row>
    <row r="12" spans="5:6" x14ac:dyDescent="0.25">
      <c r="F12" s="8">
        <v>2012</v>
      </c>
    </row>
    <row r="13" spans="5:6" x14ac:dyDescent="0.25">
      <c r="F13" t="s">
        <v>200</v>
      </c>
    </row>
    <row r="14" spans="5:6" x14ac:dyDescent="0.25">
      <c r="F14" s="1" t="s">
        <v>201</v>
      </c>
    </row>
    <row r="15" spans="5:6" x14ac:dyDescent="0.25">
      <c r="F15" t="s">
        <v>202</v>
      </c>
    </row>
    <row r="17" spans="5:6" x14ac:dyDescent="0.25">
      <c r="F17" s="4" t="s">
        <v>203</v>
      </c>
    </row>
    <row r="18" spans="5:6" x14ac:dyDescent="0.25">
      <c r="F18" t="s">
        <v>204</v>
      </c>
    </row>
    <row r="20" spans="5:6" x14ac:dyDescent="0.25">
      <c r="E20" s="3" t="s">
        <v>205</v>
      </c>
      <c r="F20" t="s">
        <v>206</v>
      </c>
    </row>
    <row r="21" spans="5:6" x14ac:dyDescent="0.25">
      <c r="F21" t="s">
        <v>207</v>
      </c>
    </row>
    <row r="22" spans="5:6" x14ac:dyDescent="0.25">
      <c r="F22" t="s">
        <v>208</v>
      </c>
    </row>
    <row r="23" spans="5:6" x14ac:dyDescent="0.25">
      <c r="F23" t="s">
        <v>209</v>
      </c>
    </row>
    <row r="81" spans="4:5" x14ac:dyDescent="0.25">
      <c r="D81" s="118"/>
      <c r="E81" s="6"/>
    </row>
    <row r="82" spans="4:5" x14ac:dyDescent="0.25">
      <c r="D82" s="118"/>
      <c r="E82" s="6"/>
    </row>
    <row r="83" spans="4:5" x14ac:dyDescent="0.25">
      <c r="D83" s="118"/>
      <c r="E83" s="6"/>
    </row>
    <row r="84" spans="4:5" x14ac:dyDescent="0.25">
      <c r="D84" s="118"/>
      <c r="E84" s="6"/>
    </row>
    <row r="85" spans="4:5" x14ac:dyDescent="0.25">
      <c r="D85" s="118"/>
      <c r="E85" s="6"/>
    </row>
    <row r="86" spans="4:5" x14ac:dyDescent="0.25">
      <c r="D86" s="118"/>
      <c r="E86" s="6"/>
    </row>
    <row r="87" spans="4:5" x14ac:dyDescent="0.25">
      <c r="D87" s="118"/>
      <c r="E87" s="6"/>
    </row>
    <row r="88" spans="4:5" x14ac:dyDescent="0.25">
      <c r="D88" s="118"/>
      <c r="E88" s="6"/>
    </row>
    <row r="89" spans="4:5" x14ac:dyDescent="0.25">
      <c r="D89" s="118"/>
      <c r="E89" s="6"/>
    </row>
    <row r="90" spans="4:5" x14ac:dyDescent="0.25">
      <c r="D90" s="118"/>
      <c r="E90" s="6"/>
    </row>
    <row r="91" spans="4:5" x14ac:dyDescent="0.25">
      <c r="D91" s="118"/>
      <c r="E91" s="6"/>
    </row>
    <row r="92" spans="4:5" x14ac:dyDescent="0.25">
      <c r="D92" s="118"/>
      <c r="E92" s="6"/>
    </row>
    <row r="93" spans="4:5" x14ac:dyDescent="0.25">
      <c r="D93" s="118"/>
      <c r="E93" s="6"/>
    </row>
    <row r="94" spans="4:5" x14ac:dyDescent="0.25">
      <c r="D94" s="118"/>
      <c r="E94" s="6"/>
    </row>
    <row r="95" spans="4:5" x14ac:dyDescent="0.25">
      <c r="D95" s="118"/>
      <c r="E95" s="6"/>
    </row>
    <row r="96" spans="4:5" x14ac:dyDescent="0.25">
      <c r="D96" s="118"/>
      <c r="E96" s="6"/>
    </row>
    <row r="97" spans="4:5" x14ac:dyDescent="0.25">
      <c r="D97" s="118"/>
      <c r="E97" s="6"/>
    </row>
    <row r="98" spans="4:5" x14ac:dyDescent="0.25">
      <c r="D98" s="118"/>
      <c r="E98" s="6"/>
    </row>
    <row r="99" spans="4:5" x14ac:dyDescent="0.25">
      <c r="D99" s="118"/>
      <c r="E99" s="6"/>
    </row>
  </sheetData>
  <mergeCells count="1">
    <mergeCell ref="D81:D99"/>
  </mergeCells>
  <hyperlinks>
    <hyperlink ref="F7" r:id="rId1" display="https://unfccc.int/sites/default/files/resource/18734625_Saudi Arabia-BUR1-1-BUR1-Kingdom of Saudi Arabia.pdf"/>
    <hyperlink ref="F14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3"/>
  </sheetPr>
  <dimension ref="A1:I36"/>
  <sheetViews>
    <sheetView workbookViewId="0">
      <selection activeCell="B1" sqref="B1:I1"/>
    </sheetView>
  </sheetViews>
  <sheetFormatPr defaultColWidth="10.28515625" defaultRowHeight="15" x14ac:dyDescent="0.25"/>
  <cols>
    <col min="1" max="1" width="10.28515625" style="12"/>
    <col min="2" max="9" width="20.140625" style="12" customWidth="1"/>
    <col min="10" max="16384" width="10.28515625" style="10"/>
  </cols>
  <sheetData>
    <row r="1" spans="1:9" x14ac:dyDescent="0.25">
      <c r="A1" s="12" t="s">
        <v>2</v>
      </c>
      <c r="B1" s="12" t="s">
        <v>30</v>
      </c>
      <c r="C1" s="12" t="s">
        <v>31</v>
      </c>
      <c r="D1" s="12" t="s">
        <v>32</v>
      </c>
      <c r="E1" s="12" t="s">
        <v>33</v>
      </c>
      <c r="F1" s="99" t="s">
        <v>185</v>
      </c>
      <c r="G1" s="99" t="s">
        <v>186</v>
      </c>
      <c r="H1" s="12" t="s">
        <v>34</v>
      </c>
      <c r="I1" s="12" t="s">
        <v>35</v>
      </c>
    </row>
    <row r="2" spans="1:9" x14ac:dyDescent="0.25">
      <c r="A2" s="12">
        <v>2016</v>
      </c>
      <c r="B2" s="41">
        <f>INDEX('Combined Data'!$B$4:$AJ$4,1,MATCH('BPEiC-CO2'!$A2,'Combined Data'!$B$2:$AJ$2))*10^12</f>
        <v>28345585994476.727</v>
      </c>
      <c r="C2" s="41">
        <f>INDEX('Combined Data'!$B$8:$AJ$8,1,MATCH('BPEiC-CO2'!$A2,'Combined Data'!$B$2:$AJ$2))*10^12</f>
        <v>2499743380554.4385</v>
      </c>
      <c r="D2" s="41">
        <f>INDEX('Combined Data'!$B$11:$AJ$11,1,MATCH('BPEiC-CO2'!$A2,'Combined Data'!$B$2:$AJ$2))*10^12</f>
        <v>20033722432186.559</v>
      </c>
      <c r="E2" s="41">
        <f>INDEX('Combined Data'!$B$17:$AJ$17,1,MATCH('BPEiC-CO2'!$A2,'Combined Data'!$B$2:$AJ$2))*10^12</f>
        <v>4391710187451.1084</v>
      </c>
      <c r="F2" s="41">
        <v>0</v>
      </c>
      <c r="G2" s="41">
        <v>0</v>
      </c>
      <c r="H2" s="41">
        <v>0</v>
      </c>
      <c r="I2" s="41">
        <f>INDEX('Combined Data'!$B$33:$AJ$33,1,MATCH('BPEiC-CO2'!$A2,'Combined Data'!$B$2:$AJ$2))*10^12</f>
        <v>582543564335.45496</v>
      </c>
    </row>
    <row r="3" spans="1:9" x14ac:dyDescent="0.25">
      <c r="A3" s="12">
        <v>2017</v>
      </c>
      <c r="B3" s="41">
        <f>INDEX('Combined Data'!$B$4:$AJ$4,1,MATCH('BPEiC-CO2'!$A3,'Combined Data'!$B$2:$AJ$2))*10^12</f>
        <v>29627258083248.766</v>
      </c>
      <c r="C3" s="41">
        <f>INDEX('Combined Data'!$B$8:$AJ$8,1,MATCH('BPEiC-CO2'!$A3,'Combined Data'!$B$2:$AJ$2))*10^12</f>
        <v>2499832002558.3525</v>
      </c>
      <c r="D3" s="41">
        <f>INDEX('Combined Data'!$B$11:$AJ$11,1,MATCH('BPEiC-CO2'!$A3,'Combined Data'!$B$2:$AJ$2))*10^12</f>
        <v>20939565863348.75</v>
      </c>
      <c r="E3" s="41">
        <f>INDEX('Combined Data'!$B$17:$AJ$17,1,MATCH('BPEiC-CO2'!$A3,'Combined Data'!$B$2:$AJ$2))*10^12</f>
        <v>4652539650388.8682</v>
      </c>
      <c r="F3" s="41">
        <v>0</v>
      </c>
      <c r="G3" s="41">
        <v>0</v>
      </c>
      <c r="H3" s="41">
        <v>0</v>
      </c>
      <c r="I3" s="41">
        <f>INDEX('Combined Data'!$B$33:$AJ$33,1,MATCH('BPEiC-CO2'!$A3,'Combined Data'!$B$2:$AJ$2))*10^12</f>
        <v>596666956733.35791</v>
      </c>
    </row>
    <row r="4" spans="1:9" x14ac:dyDescent="0.25">
      <c r="A4" s="12">
        <v>2018</v>
      </c>
      <c r="B4" s="41">
        <f>INDEX('Combined Data'!$B$4:$AJ$4,1,MATCH('BPEiC-CO2'!$A4,'Combined Data'!$B$2:$AJ$2))*10^12</f>
        <v>31130837196024.496</v>
      </c>
      <c r="C4" s="41">
        <f>INDEX('Combined Data'!$B$8:$AJ$8,1,MATCH('BPEiC-CO2'!$A4,'Combined Data'!$B$2:$AJ$2))*10^12</f>
        <v>2499969384026.8823</v>
      </c>
      <c r="D4" s="41">
        <f>INDEX('Combined Data'!$B$11:$AJ$11,1,MATCH('BPEiC-CO2'!$A4,'Combined Data'!$B$2:$AJ$2))*10^12</f>
        <v>22002245837791.746</v>
      </c>
      <c r="E4" s="41">
        <f>INDEX('Combined Data'!$B$17:$AJ$17,1,MATCH('BPEiC-CO2'!$A4,'Combined Data'!$B$2:$AJ$2))*10^12</f>
        <v>4887350822651.3193</v>
      </c>
      <c r="F4" s="41">
        <v>0</v>
      </c>
      <c r="G4" s="41">
        <v>0</v>
      </c>
      <c r="H4" s="41">
        <v>0</v>
      </c>
      <c r="I4" s="41">
        <f>INDEX('Combined Data'!$B$33:$AJ$33,1,MATCH('BPEiC-CO2'!$A4,'Combined Data'!$B$2:$AJ$2))*10^12</f>
        <v>612513548153.16187</v>
      </c>
    </row>
    <row r="5" spans="1:9" x14ac:dyDescent="0.25">
      <c r="A5" s="12">
        <v>2019</v>
      </c>
      <c r="B5" s="41">
        <f>INDEX('Combined Data'!$B$4:$AJ$4,1,MATCH('BPEiC-CO2'!$A5,'Combined Data'!$B$2:$AJ$2))*10^12</f>
        <v>32633130816674.785</v>
      </c>
      <c r="C5" s="41">
        <f>INDEX('Combined Data'!$B$8:$AJ$8,1,MATCH('BPEiC-CO2'!$A5,'Combined Data'!$B$2:$AJ$2))*10^12</f>
        <v>2500068599181.6831</v>
      </c>
      <c r="D5" s="41">
        <f>INDEX('Combined Data'!$B$11:$AJ$11,1,MATCH('BPEiC-CO2'!$A5,'Combined Data'!$B$2:$AJ$2))*10^12</f>
        <v>23064017268928.043</v>
      </c>
      <c r="E5" s="41">
        <f>INDEX('Combined Data'!$B$17:$AJ$17,1,MATCH('BPEiC-CO2'!$A5,'Combined Data'!$B$2:$AJ$2))*10^12</f>
        <v>5151388316019.8408</v>
      </c>
      <c r="F5" s="41">
        <v>0</v>
      </c>
      <c r="G5" s="41">
        <v>0</v>
      </c>
      <c r="H5" s="41">
        <v>0</v>
      </c>
      <c r="I5" s="41">
        <f>INDEX('Combined Data'!$B$33:$AJ$33,1,MATCH('BPEiC-CO2'!$A5,'Combined Data'!$B$2:$AJ$2))*10^12</f>
        <v>628967032180.79004</v>
      </c>
    </row>
    <row r="6" spans="1:9" x14ac:dyDescent="0.25">
      <c r="A6" s="12">
        <v>2020</v>
      </c>
      <c r="B6" s="41">
        <f>INDEX('Combined Data'!$B$4:$AJ$4,1,MATCH('BPEiC-CO2'!$A6,'Combined Data'!$B$2:$AJ$2))*10^12</f>
        <v>33915369797490.301</v>
      </c>
      <c r="C6" s="41">
        <f>INDEX('Combined Data'!$B$8:$AJ$8,1,MATCH('BPEiC-CO2'!$A6,'Combined Data'!$B$2:$AJ$2))*10^12</f>
        <v>2500172180474.6182</v>
      </c>
      <c r="D6" s="41">
        <f>INDEX('Combined Data'!$B$11:$AJ$11,1,MATCH('BPEiC-CO2'!$A6,'Combined Data'!$B$2:$AJ$2))*10^12</f>
        <v>23970261360632.238</v>
      </c>
      <c r="E6" s="41">
        <f>INDEX('Combined Data'!$B$17:$AJ$17,1,MATCH('BPEiC-CO2'!$A6,'Combined Data'!$B$2:$AJ$2))*10^12</f>
        <v>5451768265833.5303</v>
      </c>
      <c r="F6" s="41">
        <v>0</v>
      </c>
      <c r="G6" s="41">
        <v>0</v>
      </c>
      <c r="H6" s="41">
        <v>0</v>
      </c>
      <c r="I6" s="41">
        <f>INDEX('Combined Data'!$B$33:$AJ$33,1,MATCH('BPEiC-CO2'!$A6,'Combined Data'!$B$2:$AJ$2))*10^12</f>
        <v>643668836052.68408</v>
      </c>
    </row>
    <row r="7" spans="1:9" x14ac:dyDescent="0.25">
      <c r="A7" s="12">
        <v>2021</v>
      </c>
      <c r="B7" s="41">
        <f>INDEX('Combined Data'!$B$4:$AJ$4,1,MATCH('BPEiC-CO2'!$A7,'Combined Data'!$B$2:$AJ$2))*10^12</f>
        <v>35402159863058.813</v>
      </c>
      <c r="C7" s="41">
        <f>INDEX('Combined Data'!$B$8:$AJ$8,1,MATCH('BPEiC-CO2'!$A7,'Combined Data'!$B$2:$AJ$2))*10^12</f>
        <v>2500300964322.4702</v>
      </c>
      <c r="D7" s="41">
        <f>INDEX('Combined Data'!$B$11:$AJ$11,1,MATCH('BPEiC-CO2'!$A7,'Combined Data'!$B$2:$AJ$2))*10^12</f>
        <v>25021075391936.297</v>
      </c>
      <c r="E7" s="41">
        <f>INDEX('Combined Data'!$B$17:$AJ$17,1,MATCH('BPEiC-CO2'!$A7,'Combined Data'!$B$2:$AJ$2))*10^12</f>
        <v>5791308396524.0889</v>
      </c>
      <c r="F7" s="41">
        <v>0</v>
      </c>
      <c r="G7" s="41">
        <v>0</v>
      </c>
      <c r="H7" s="41">
        <v>0</v>
      </c>
      <c r="I7" s="41">
        <f>INDEX('Combined Data'!$B$33:$AJ$33,1,MATCH('BPEiC-CO2'!$A7,'Combined Data'!$B$2:$AJ$2))*10^12</f>
        <v>660761165172.33521</v>
      </c>
    </row>
    <row r="8" spans="1:9" x14ac:dyDescent="0.25">
      <c r="A8" s="12">
        <v>2022</v>
      </c>
      <c r="B8" s="41">
        <f>INDEX('Combined Data'!$B$4:$AJ$4,1,MATCH('BPEiC-CO2'!$A8,'Combined Data'!$B$2:$AJ$2))*10^12</f>
        <v>36930226074549.695</v>
      </c>
      <c r="C8" s="41">
        <f>INDEX('Combined Data'!$B$8:$AJ$8,1,MATCH('BPEiC-CO2'!$A8,'Combined Data'!$B$2:$AJ$2))*10^12</f>
        <v>2500441730564.9424</v>
      </c>
      <c r="D8" s="41">
        <f>INDEX('Combined Data'!$B$11:$AJ$11,1,MATCH('BPEiC-CO2'!$A8,'Combined Data'!$B$2:$AJ$2))*10^12</f>
        <v>26101062037651.664</v>
      </c>
      <c r="E8" s="41">
        <f>INDEX('Combined Data'!$B$17:$AJ$17,1,MATCH('BPEiC-CO2'!$A8,'Combined Data'!$B$2:$AJ$2))*10^12</f>
        <v>6096589056711.8906</v>
      </c>
      <c r="F8" s="41">
        <v>0</v>
      </c>
      <c r="G8" s="41">
        <v>0</v>
      </c>
      <c r="H8" s="41">
        <v>0</v>
      </c>
      <c r="I8" s="41">
        <f>INDEX('Combined Data'!$B$33:$AJ$33,1,MATCH('BPEiC-CO2'!$A8,'Combined Data'!$B$2:$AJ$2))*10^12</f>
        <v>680304115328.07214</v>
      </c>
    </row>
    <row r="9" spans="1:9" x14ac:dyDescent="0.25">
      <c r="A9" s="12">
        <v>2023</v>
      </c>
      <c r="B9" s="41">
        <f>INDEX('Combined Data'!$B$4:$AJ$4,1,MATCH('BPEiC-CO2'!$A9,'Combined Data'!$B$2:$AJ$2))*10^12</f>
        <v>38176023131499.875</v>
      </c>
      <c r="C9" s="41">
        <f>INDEX('Combined Data'!$B$8:$AJ$8,1,MATCH('BPEiC-CO2'!$A9,'Combined Data'!$B$2:$AJ$2))*10^12</f>
        <v>2500557614219.355</v>
      </c>
      <c r="D9" s="41">
        <f>INDEX('Combined Data'!$B$11:$AJ$11,1,MATCH('BPEiC-CO2'!$A9,'Combined Data'!$B$2:$AJ$2))*10^12</f>
        <v>26981550183165.332</v>
      </c>
      <c r="E9" s="41">
        <f>INDEX('Combined Data'!$B$17:$AJ$17,1,MATCH('BPEiC-CO2'!$A9,'Combined Data'!$B$2:$AJ$2))*10^12</f>
        <v>6447295936358.5586</v>
      </c>
      <c r="F9" s="41">
        <v>0</v>
      </c>
      <c r="G9" s="41">
        <v>0</v>
      </c>
      <c r="H9" s="41">
        <v>0</v>
      </c>
      <c r="I9" s="41">
        <f>INDEX('Combined Data'!$B$33:$AJ$33,1,MATCH('BPEiC-CO2'!$A9,'Combined Data'!$B$2:$AJ$2))*10^12</f>
        <v>699935180604.58679</v>
      </c>
    </row>
    <row r="10" spans="1:9" x14ac:dyDescent="0.25">
      <c r="A10" s="12">
        <v>2024</v>
      </c>
      <c r="B10" s="41">
        <f>INDEX('Combined Data'!$B$4:$AJ$4,1,MATCH('BPEiC-CO2'!$A10,'Combined Data'!$B$2:$AJ$2))*10^12</f>
        <v>39408213563045.867</v>
      </c>
      <c r="C10" s="41">
        <f>INDEX('Combined Data'!$B$8:$AJ$8,1,MATCH('BPEiC-CO2'!$A10,'Combined Data'!$B$2:$AJ$2))*10^12</f>
        <v>2500673322979.1523</v>
      </c>
      <c r="D10" s="41">
        <f>INDEX('Combined Data'!$B$11:$AJ$11,1,MATCH('BPEiC-CO2'!$A10,'Combined Data'!$B$2:$AJ$2))*10^12</f>
        <v>27852421615987.301</v>
      </c>
      <c r="E10" s="41">
        <f>INDEX('Combined Data'!$B$17:$AJ$17,1,MATCH('BPEiC-CO2'!$A10,'Combined Data'!$B$2:$AJ$2))*10^12</f>
        <v>6785860836418.8467</v>
      </c>
      <c r="F10" s="41">
        <v>0</v>
      </c>
      <c r="G10" s="41">
        <v>0</v>
      </c>
      <c r="H10" s="41">
        <v>0</v>
      </c>
      <c r="I10" s="41">
        <f>INDEX('Combined Data'!$B$33:$AJ$33,1,MATCH('BPEiC-CO2'!$A10,'Combined Data'!$B$2:$AJ$2))*10^12</f>
        <v>718163541317.64905</v>
      </c>
    </row>
    <row r="11" spans="1:9" x14ac:dyDescent="0.25">
      <c r="A11" s="12">
        <v>2025</v>
      </c>
      <c r="B11" s="41">
        <f>INDEX('Combined Data'!$B$4:$AJ$4,1,MATCH('BPEiC-CO2'!$A11,'Combined Data'!$B$2:$AJ$2))*10^12</f>
        <v>40643150969285.781</v>
      </c>
      <c r="C11" s="41">
        <f>INDEX('Combined Data'!$B$8:$AJ$8,1,MATCH('BPEiC-CO2'!$A11,'Combined Data'!$B$2:$AJ$2))*10^12</f>
        <v>2500773992331.0874</v>
      </c>
      <c r="D11" s="41">
        <f>INDEX('Combined Data'!$B$11:$AJ$11,1,MATCH('BPEiC-CO2'!$A11,'Combined Data'!$B$2:$AJ$2))*10^12</f>
        <v>28725234519645.59</v>
      </c>
      <c r="E11" s="41">
        <f>INDEX('Combined Data'!$B$17:$AJ$17,1,MATCH('BPEiC-CO2'!$A11,'Combined Data'!$B$2:$AJ$2))*10^12</f>
        <v>7158457102214.584</v>
      </c>
      <c r="F11" s="41">
        <v>0</v>
      </c>
      <c r="G11" s="41">
        <v>0</v>
      </c>
      <c r="H11" s="41">
        <v>0</v>
      </c>
      <c r="I11" s="41">
        <f>INDEX('Combined Data'!$B$33:$AJ$33,1,MATCH('BPEiC-CO2'!$A11,'Combined Data'!$B$2:$AJ$2))*10^12</f>
        <v>736754486449.16858</v>
      </c>
    </row>
    <row r="12" spans="1:9" x14ac:dyDescent="0.25">
      <c r="A12" s="12">
        <v>2026</v>
      </c>
      <c r="B12" s="41">
        <f>INDEX('Combined Data'!$B$4:$AJ$4,1,MATCH('BPEiC-CO2'!$A12,'Combined Data'!$B$2:$AJ$2))*10^12</f>
        <v>42190563061586.367</v>
      </c>
      <c r="C12" s="41">
        <f>INDEX('Combined Data'!$B$8:$AJ$8,1,MATCH('BPEiC-CO2'!$A12,'Combined Data'!$B$2:$AJ$2))*10^12</f>
        <v>2500911625405.7793</v>
      </c>
      <c r="D12" s="41">
        <f>INDEX('Combined Data'!$B$11:$AJ$11,1,MATCH('BPEiC-CO2'!$A12,'Combined Data'!$B$2:$AJ$2))*10^12</f>
        <v>29818894193903.148</v>
      </c>
      <c r="E12" s="41">
        <f>INDEX('Combined Data'!$B$17:$AJ$17,1,MATCH('BPEiC-CO2'!$A12,'Combined Data'!$B$2:$AJ$2))*10^12</f>
        <v>7535837599743.3691</v>
      </c>
      <c r="F12" s="41">
        <v>0</v>
      </c>
      <c r="G12" s="41">
        <v>0</v>
      </c>
      <c r="H12" s="41">
        <v>0</v>
      </c>
      <c r="I12" s="41">
        <f>INDEX('Combined Data'!$B$33:$AJ$33,1,MATCH('BPEiC-CO2'!$A12,'Combined Data'!$B$2:$AJ$2))*10^12</f>
        <v>754400748755.9032</v>
      </c>
    </row>
    <row r="13" spans="1:9" x14ac:dyDescent="0.25">
      <c r="A13" s="12">
        <v>2027</v>
      </c>
      <c r="B13" s="41">
        <f>INDEX('Combined Data'!$B$4:$AJ$4,1,MATCH('BPEiC-CO2'!$A13,'Combined Data'!$B$2:$AJ$2))*10^12</f>
        <v>43347021418197.898</v>
      </c>
      <c r="C13" s="41">
        <f>INDEX('Combined Data'!$B$8:$AJ$8,1,MATCH('BPEiC-CO2'!$A13,'Combined Data'!$B$2:$AJ$2))*10^12</f>
        <v>2501025559794.958</v>
      </c>
      <c r="D13" s="41">
        <f>INDEX('Combined Data'!$B$11:$AJ$11,1,MATCH('BPEiC-CO2'!$A13,'Combined Data'!$B$2:$AJ$2))*10^12</f>
        <v>30636240701583.477</v>
      </c>
      <c r="E13" s="41">
        <f>INDEX('Combined Data'!$B$17:$AJ$17,1,MATCH('BPEiC-CO2'!$A13,'Combined Data'!$B$2:$AJ$2))*10^12</f>
        <v>7946070868391.0303</v>
      </c>
      <c r="F13" s="41">
        <v>0</v>
      </c>
      <c r="G13" s="41">
        <v>0</v>
      </c>
      <c r="H13" s="41">
        <v>0</v>
      </c>
      <c r="I13" s="41">
        <f>INDEX('Combined Data'!$B$33:$AJ$33,1,MATCH('BPEiC-CO2'!$A13,'Combined Data'!$B$2:$AJ$2))*10^12</f>
        <v>769644056899.76868</v>
      </c>
    </row>
    <row r="14" spans="1:9" x14ac:dyDescent="0.25">
      <c r="A14" s="12">
        <v>2028</v>
      </c>
      <c r="B14" s="41">
        <f>INDEX('Combined Data'!$B$4:$AJ$4,1,MATCH('BPEiC-CO2'!$A14,'Combined Data'!$B$2:$AJ$2))*10^12</f>
        <v>43347021705904.148</v>
      </c>
      <c r="C14" s="41">
        <f>INDEX('Combined Data'!$B$8:$AJ$8,1,MATCH('BPEiC-CO2'!$A14,'Combined Data'!$B$2:$AJ$2))*10^12</f>
        <v>2501025559795.1436</v>
      </c>
      <c r="D14" s="41">
        <f>INDEX('Combined Data'!$B$11:$AJ$11,1,MATCH('BPEiC-CO2'!$A14,'Combined Data'!$B$2:$AJ$2))*10^12</f>
        <v>30636240904924.742</v>
      </c>
      <c r="E14" s="41">
        <f>INDEX('Combined Data'!$B$17:$AJ$17,1,MATCH('BPEiC-CO2'!$A14,'Combined Data'!$B$2:$AJ$2))*10^12</f>
        <v>7946070868399.3135</v>
      </c>
      <c r="F14" s="41">
        <v>0</v>
      </c>
      <c r="G14" s="41">
        <v>0</v>
      </c>
      <c r="H14" s="41">
        <v>0</v>
      </c>
      <c r="I14" s="41">
        <f>INDEX('Combined Data'!$B$33:$AJ$33,1,MATCH('BPEiC-CO2'!$A14,'Combined Data'!$B$2:$AJ$2))*10^12</f>
        <v>774231298105.69531</v>
      </c>
    </row>
    <row r="15" spans="1:9" x14ac:dyDescent="0.25">
      <c r="A15" s="12">
        <v>2029</v>
      </c>
      <c r="B15" s="41">
        <f>INDEX('Combined Data'!$B$4:$AJ$4,1,MATCH('BPEiC-CO2'!$A15,'Combined Data'!$B$2:$AJ$2))*10^12</f>
        <v>43347021708489.758</v>
      </c>
      <c r="C15" s="41">
        <f>INDEX('Combined Data'!$B$8:$AJ$8,1,MATCH('BPEiC-CO2'!$A15,'Combined Data'!$B$2:$AJ$2))*10^12</f>
        <v>2501025559795.0244</v>
      </c>
      <c r="D15" s="41">
        <f>INDEX('Combined Data'!$B$11:$AJ$11,1,MATCH('BPEiC-CO2'!$A15,'Combined Data'!$B$2:$AJ$2))*10^12</f>
        <v>30636240906752.16</v>
      </c>
      <c r="E15" s="41">
        <f>INDEX('Combined Data'!$B$17:$AJ$17,1,MATCH('BPEiC-CO2'!$A15,'Combined Data'!$B$2:$AJ$2))*10^12</f>
        <v>7946070868392.2686</v>
      </c>
      <c r="F15" s="41">
        <v>0</v>
      </c>
      <c r="G15" s="41">
        <v>0</v>
      </c>
      <c r="H15" s="41">
        <v>0</v>
      </c>
      <c r="I15" s="41">
        <f>INDEX('Combined Data'!$B$33:$AJ$33,1,MATCH('BPEiC-CO2'!$A15,'Combined Data'!$B$2:$AJ$2))*10^12</f>
        <v>778952234045.08533</v>
      </c>
    </row>
    <row r="16" spans="1:9" x14ac:dyDescent="0.25">
      <c r="A16" s="12">
        <v>2030</v>
      </c>
      <c r="B16" s="41">
        <f>INDEX('Combined Data'!$B$4:$AJ$4,1,MATCH('BPEiC-CO2'!$A16,'Combined Data'!$B$2:$AJ$2))*10^12</f>
        <v>43347021708070.719</v>
      </c>
      <c r="C16" s="41">
        <f>INDEX('Combined Data'!$B$8:$AJ$8,1,MATCH('BPEiC-CO2'!$A16,'Combined Data'!$B$2:$AJ$2))*10^12</f>
        <v>2501025559795.0171</v>
      </c>
      <c r="D16" s="41">
        <f>INDEX('Combined Data'!$B$11:$AJ$11,1,MATCH('BPEiC-CO2'!$A16,'Combined Data'!$B$2:$AJ$2))*10^12</f>
        <v>30636240906456</v>
      </c>
      <c r="E16" s="41">
        <f>INDEX('Combined Data'!$B$17:$AJ$17,1,MATCH('BPEiC-CO2'!$A16,'Combined Data'!$B$2:$AJ$2))*10^12</f>
        <v>7946070868392.2744</v>
      </c>
      <c r="F16" s="41">
        <v>0</v>
      </c>
      <c r="G16" s="41">
        <v>0</v>
      </c>
      <c r="H16" s="41">
        <v>0</v>
      </c>
      <c r="I16" s="41">
        <f>INDEX('Combined Data'!$B$33:$AJ$33,1,MATCH('BPEiC-CO2'!$A16,'Combined Data'!$B$2:$AJ$2))*10^12</f>
        <v>783604139693.03955</v>
      </c>
    </row>
    <row r="17" spans="1:9" x14ac:dyDescent="0.25">
      <c r="A17" s="12">
        <v>2031</v>
      </c>
      <c r="B17" s="41">
        <f>INDEX('Combined Data'!$B$4:$AJ$4,1,MATCH('BPEiC-CO2'!$A17,'Combined Data'!$B$2:$AJ$2))*10^12</f>
        <v>43347021708077.727</v>
      </c>
      <c r="C17" s="41">
        <f>INDEX('Combined Data'!$B$8:$AJ$8,1,MATCH('BPEiC-CO2'!$A17,'Combined Data'!$B$2:$AJ$2))*10^12</f>
        <v>2501025559795.0146</v>
      </c>
      <c r="D17" s="41">
        <f>INDEX('Combined Data'!$B$11:$AJ$11,1,MATCH('BPEiC-CO2'!$A17,'Combined Data'!$B$2:$AJ$2))*10^12</f>
        <v>30636240906460.953</v>
      </c>
      <c r="E17" s="41">
        <f>INDEX('Combined Data'!$B$17:$AJ$17,1,MATCH('BPEiC-CO2'!$A17,'Combined Data'!$B$2:$AJ$2))*10^12</f>
        <v>7946070868392.2773</v>
      </c>
      <c r="F17" s="41">
        <v>0</v>
      </c>
      <c r="G17" s="41">
        <v>0</v>
      </c>
      <c r="H17" s="41">
        <v>0</v>
      </c>
      <c r="I17" s="41">
        <f>INDEX('Combined Data'!$B$33:$AJ$33,1,MATCH('BPEiC-CO2'!$A17,'Combined Data'!$B$2:$AJ$2))*10^12</f>
        <v>787958442112.84497</v>
      </c>
    </row>
    <row r="18" spans="1:9" x14ac:dyDescent="0.25">
      <c r="A18" s="12">
        <v>2032</v>
      </c>
      <c r="B18" s="41">
        <f>INDEX('Combined Data'!$B$4:$AJ$4,1,MATCH('BPEiC-CO2'!$A18,'Combined Data'!$B$2:$AJ$2))*10^12</f>
        <v>43347021708077.273</v>
      </c>
      <c r="C18" s="41">
        <f>INDEX('Combined Data'!$B$8:$AJ$8,1,MATCH('BPEiC-CO2'!$A18,'Combined Data'!$B$2:$AJ$2))*10^12</f>
        <v>2501025559795.0234</v>
      </c>
      <c r="D18" s="41">
        <f>INDEX('Combined Data'!$B$11:$AJ$11,1,MATCH('BPEiC-CO2'!$A18,'Combined Data'!$B$2:$AJ$2))*10^12</f>
        <v>30636240906460.625</v>
      </c>
      <c r="E18" s="41">
        <f>INDEX('Combined Data'!$B$17:$AJ$17,1,MATCH('BPEiC-CO2'!$A18,'Combined Data'!$B$2:$AJ$2))*10^12</f>
        <v>7946070868393.2354</v>
      </c>
      <c r="F18" s="41">
        <v>0</v>
      </c>
      <c r="G18" s="41">
        <v>0</v>
      </c>
      <c r="H18" s="41">
        <v>0</v>
      </c>
      <c r="I18" s="41">
        <f>INDEX('Combined Data'!$B$33:$AJ$33,1,MATCH('BPEiC-CO2'!$A18,'Combined Data'!$B$2:$AJ$2))*10^12</f>
        <v>790814846245.97266</v>
      </c>
    </row>
    <row r="19" spans="1:9" x14ac:dyDescent="0.25">
      <c r="A19" s="12">
        <v>2033</v>
      </c>
      <c r="B19" s="41">
        <f>INDEX('Combined Data'!$B$4:$AJ$4,1,MATCH('BPEiC-CO2'!$A19,'Combined Data'!$B$2:$AJ$2))*10^12</f>
        <v>43347021705903.938</v>
      </c>
      <c r="C19" s="41">
        <f>INDEX('Combined Data'!$B$8:$AJ$8,1,MATCH('BPEiC-CO2'!$A19,'Combined Data'!$B$2:$AJ$2))*10^12</f>
        <v>2501025559811.4634</v>
      </c>
      <c r="D19" s="41">
        <f>INDEX('Combined Data'!$B$11:$AJ$11,1,MATCH('BPEiC-CO2'!$A19,'Combined Data'!$B$2:$AJ$2))*10^12</f>
        <v>30636240904924.59</v>
      </c>
      <c r="E19" s="41">
        <f>INDEX('Combined Data'!$B$17:$AJ$17,1,MATCH('BPEiC-CO2'!$A19,'Combined Data'!$B$2:$AJ$2))*10^12</f>
        <v>7948644386062.0146</v>
      </c>
      <c r="F19" s="41">
        <v>0</v>
      </c>
      <c r="G19" s="41">
        <v>0</v>
      </c>
      <c r="H19" s="41">
        <v>0</v>
      </c>
      <c r="I19" s="41">
        <f>INDEX('Combined Data'!$B$33:$AJ$33,1,MATCH('BPEiC-CO2'!$A19,'Combined Data'!$B$2:$AJ$2))*10^12</f>
        <v>793857806463.55505</v>
      </c>
    </row>
    <row r="20" spans="1:9" x14ac:dyDescent="0.25">
      <c r="A20" s="12">
        <v>2034</v>
      </c>
      <c r="B20" s="41">
        <f>INDEX('Combined Data'!$B$4:$AJ$4,1,MATCH('BPEiC-CO2'!$A20,'Combined Data'!$B$2:$AJ$2))*10^12</f>
        <v>43347021705941.797</v>
      </c>
      <c r="C20" s="41">
        <f>INDEX('Combined Data'!$B$8:$AJ$8,1,MATCH('BPEiC-CO2'!$A20,'Combined Data'!$B$2:$AJ$2))*10^12</f>
        <v>2501025559886.3335</v>
      </c>
      <c r="D20" s="41">
        <f>INDEX('Combined Data'!$B$11:$AJ$11,1,MATCH('BPEiC-CO2'!$A20,'Combined Data'!$B$2:$AJ$2))*10^12</f>
        <v>30636240904951.348</v>
      </c>
      <c r="E20" s="41">
        <f>INDEX('Combined Data'!$B$17:$AJ$17,1,MATCH('BPEiC-CO2'!$A20,'Combined Data'!$B$2:$AJ$2))*10^12</f>
        <v>7948644389554.1777</v>
      </c>
      <c r="F20" s="41">
        <v>0</v>
      </c>
      <c r="G20" s="41">
        <v>0</v>
      </c>
      <c r="H20" s="41">
        <v>0</v>
      </c>
      <c r="I20" s="41">
        <f>INDEX('Combined Data'!$B$33:$AJ$33,1,MATCH('BPEiC-CO2'!$A20,'Combined Data'!$B$2:$AJ$2))*10^12</f>
        <v>796738301778.47327</v>
      </c>
    </row>
    <row r="21" spans="1:9" x14ac:dyDescent="0.25">
      <c r="A21" s="12">
        <v>2035</v>
      </c>
      <c r="B21" s="41">
        <f>INDEX('Combined Data'!$B$4:$AJ$4,1,MATCH('BPEiC-CO2'!$A21,'Combined Data'!$B$2:$AJ$2))*10^12</f>
        <v>43817112485436.523</v>
      </c>
      <c r="C21" s="41">
        <f>INDEX('Combined Data'!$B$8:$AJ$8,1,MATCH('BPEiC-CO2'!$A21,'Combined Data'!$B$2:$AJ$2))*10^12</f>
        <v>2501068100401.5132</v>
      </c>
      <c r="D21" s="41">
        <f>INDEX('Combined Data'!$B$11:$AJ$11,1,MATCH('BPEiC-CO2'!$A21,'Combined Data'!$B$2:$AJ$2))*10^12</f>
        <v>30968485516022.813</v>
      </c>
      <c r="E21" s="41">
        <f>INDEX('Combined Data'!$B$17:$AJ$17,1,MATCH('BPEiC-CO2'!$A21,'Combined Data'!$B$2:$AJ$2))*10^12</f>
        <v>8085130612571.9629</v>
      </c>
      <c r="F21" s="41">
        <v>0</v>
      </c>
      <c r="G21" s="41">
        <v>0</v>
      </c>
      <c r="H21" s="41">
        <v>0</v>
      </c>
      <c r="I21" s="41">
        <f>INDEX('Combined Data'!$B$33:$AJ$33,1,MATCH('BPEiC-CO2'!$A21,'Combined Data'!$B$2:$AJ$2))*10^12</f>
        <v>805538585521.55371</v>
      </c>
    </row>
    <row r="22" spans="1:9" x14ac:dyDescent="0.25">
      <c r="A22" s="12">
        <v>2036</v>
      </c>
      <c r="B22" s="41">
        <f>INDEX('Combined Data'!$B$4:$AJ$4,1,MATCH('BPEiC-CO2'!$A22,'Combined Data'!$B$2:$AJ$2))*10^12</f>
        <v>44287203264931.234</v>
      </c>
      <c r="C22" s="41">
        <f>INDEX('Combined Data'!$B$8:$AJ$8,1,MATCH('BPEiC-CO2'!$A22,'Combined Data'!$B$2:$AJ$2))*10^12</f>
        <v>2501110640916.6929</v>
      </c>
      <c r="D22" s="41">
        <f>INDEX('Combined Data'!$B$11:$AJ$11,1,MATCH('BPEiC-CO2'!$A22,'Combined Data'!$B$2:$AJ$2))*10^12</f>
        <v>31300730127094.266</v>
      </c>
      <c r="E22" s="41">
        <f>INDEX('Combined Data'!$B$17:$AJ$17,1,MATCH('BPEiC-CO2'!$A22,'Combined Data'!$B$2:$AJ$2))*10^12</f>
        <v>8221616835589.7461</v>
      </c>
      <c r="F22" s="41">
        <v>0</v>
      </c>
      <c r="G22" s="41">
        <v>0</v>
      </c>
      <c r="H22" s="41">
        <v>0</v>
      </c>
      <c r="I22" s="41">
        <f>INDEX('Combined Data'!$B$33:$AJ$33,1,MATCH('BPEiC-CO2'!$A22,'Combined Data'!$B$2:$AJ$2))*10^12</f>
        <v>814338869264.6344</v>
      </c>
    </row>
    <row r="23" spans="1:9" x14ac:dyDescent="0.25">
      <c r="A23" s="12">
        <v>2037</v>
      </c>
      <c r="B23" s="41">
        <f>INDEX('Combined Data'!$B$4:$AJ$4,1,MATCH('BPEiC-CO2'!$A23,'Combined Data'!$B$2:$AJ$2))*10^12</f>
        <v>44757294044425.961</v>
      </c>
      <c r="C23" s="41">
        <f>INDEX('Combined Data'!$B$8:$AJ$8,1,MATCH('BPEiC-CO2'!$A23,'Combined Data'!$B$2:$AJ$2))*10^12</f>
        <v>2501153181431.8726</v>
      </c>
      <c r="D23" s="41">
        <f>INDEX('Combined Data'!$B$11:$AJ$11,1,MATCH('BPEiC-CO2'!$A23,'Combined Data'!$B$2:$AJ$2))*10^12</f>
        <v>31632974738165.73</v>
      </c>
      <c r="E23" s="41">
        <f>INDEX('Combined Data'!$B$17:$AJ$17,1,MATCH('BPEiC-CO2'!$A23,'Combined Data'!$B$2:$AJ$2))*10^12</f>
        <v>8358103058607.5293</v>
      </c>
      <c r="F23" s="41">
        <v>0</v>
      </c>
      <c r="G23" s="41">
        <v>0</v>
      </c>
      <c r="H23" s="41">
        <v>0</v>
      </c>
      <c r="I23" s="41">
        <f>INDEX('Combined Data'!$B$33:$AJ$33,1,MATCH('BPEiC-CO2'!$A23,'Combined Data'!$B$2:$AJ$2))*10^12</f>
        <v>823139153007.71509</v>
      </c>
    </row>
    <row r="24" spans="1:9" x14ac:dyDescent="0.25">
      <c r="A24" s="12">
        <v>2038</v>
      </c>
      <c r="B24" s="41">
        <f>INDEX('Combined Data'!$B$4:$AJ$4,1,MATCH('BPEiC-CO2'!$A24,'Combined Data'!$B$2:$AJ$2))*10^12</f>
        <v>45227384823920.672</v>
      </c>
      <c r="C24" s="41">
        <f>INDEX('Combined Data'!$B$8:$AJ$8,1,MATCH('BPEiC-CO2'!$A24,'Combined Data'!$B$2:$AJ$2))*10^12</f>
        <v>2501195721947.0522</v>
      </c>
      <c r="D24" s="41">
        <f>INDEX('Combined Data'!$B$11:$AJ$11,1,MATCH('BPEiC-CO2'!$A24,'Combined Data'!$B$2:$AJ$2))*10^12</f>
        <v>31965219349237.188</v>
      </c>
      <c r="E24" s="41">
        <f>INDEX('Combined Data'!$B$17:$AJ$17,1,MATCH('BPEiC-CO2'!$A24,'Combined Data'!$B$2:$AJ$2))*10^12</f>
        <v>8494589281625.3125</v>
      </c>
      <c r="F24" s="41">
        <v>0</v>
      </c>
      <c r="G24" s="41">
        <v>0</v>
      </c>
      <c r="H24" s="41">
        <v>0</v>
      </c>
      <c r="I24" s="41">
        <f>INDEX('Combined Data'!$B$33:$AJ$33,1,MATCH('BPEiC-CO2'!$A24,'Combined Data'!$B$2:$AJ$2))*10^12</f>
        <v>831939436750.79578</v>
      </c>
    </row>
    <row r="25" spans="1:9" x14ac:dyDescent="0.25">
      <c r="A25" s="12">
        <v>2039</v>
      </c>
      <c r="B25" s="41">
        <f>INDEX('Combined Data'!$B$4:$AJ$4,1,MATCH('BPEiC-CO2'!$A25,'Combined Data'!$B$2:$AJ$2))*10^12</f>
        <v>45697475603415.398</v>
      </c>
      <c r="C25" s="41">
        <f>INDEX('Combined Data'!$B$8:$AJ$8,1,MATCH('BPEiC-CO2'!$A25,'Combined Data'!$B$2:$AJ$2))*10^12</f>
        <v>2501238262462.2319</v>
      </c>
      <c r="D25" s="41">
        <f>INDEX('Combined Data'!$B$11:$AJ$11,1,MATCH('BPEiC-CO2'!$A25,'Combined Data'!$B$2:$AJ$2))*10^12</f>
        <v>32297463960308.648</v>
      </c>
      <c r="E25" s="41">
        <f>INDEX('Combined Data'!$B$17:$AJ$17,1,MATCH('BPEiC-CO2'!$A25,'Combined Data'!$B$2:$AJ$2))*10^12</f>
        <v>8631075504643.0967</v>
      </c>
      <c r="F25" s="41">
        <v>0</v>
      </c>
      <c r="G25" s="41">
        <v>0</v>
      </c>
      <c r="H25" s="41">
        <v>0</v>
      </c>
      <c r="I25" s="41">
        <f>INDEX('Combined Data'!$B$33:$AJ$33,1,MATCH('BPEiC-CO2'!$A25,'Combined Data'!$B$2:$AJ$2))*10^12</f>
        <v>840739720493.87634</v>
      </c>
    </row>
    <row r="26" spans="1:9" x14ac:dyDescent="0.25">
      <c r="A26" s="12">
        <v>2040</v>
      </c>
      <c r="B26" s="41">
        <f>INDEX('Combined Data'!$B$4:$AJ$4,1,MATCH('BPEiC-CO2'!$A26,'Combined Data'!$B$2:$AJ$2))*10^12</f>
        <v>46167566382910.109</v>
      </c>
      <c r="C26" s="41">
        <f>INDEX('Combined Data'!$B$8:$AJ$8,1,MATCH('BPEiC-CO2'!$A26,'Combined Data'!$B$2:$AJ$2))*10^12</f>
        <v>2501280802977.4116</v>
      </c>
      <c r="D26" s="41">
        <f>INDEX('Combined Data'!$B$11:$AJ$11,1,MATCH('BPEiC-CO2'!$A26,'Combined Data'!$B$2:$AJ$2))*10^12</f>
        <v>32629708571380.105</v>
      </c>
      <c r="E26" s="41">
        <f>INDEX('Combined Data'!$B$17:$AJ$17,1,MATCH('BPEiC-CO2'!$A26,'Combined Data'!$B$2:$AJ$2))*10^12</f>
        <v>8767561727660.8799</v>
      </c>
      <c r="F26" s="41">
        <v>0</v>
      </c>
      <c r="G26" s="41">
        <v>0</v>
      </c>
      <c r="H26" s="41">
        <v>0</v>
      </c>
      <c r="I26" s="41">
        <f>INDEX('Combined Data'!$B$33:$AJ$33,1,MATCH('BPEiC-CO2'!$A26,'Combined Data'!$B$2:$AJ$2))*10^12</f>
        <v>849540004236.95703</v>
      </c>
    </row>
    <row r="27" spans="1:9" x14ac:dyDescent="0.25">
      <c r="A27" s="12">
        <v>2041</v>
      </c>
      <c r="B27" s="41">
        <f>INDEX('Combined Data'!$B$4:$AJ$4,1,MATCH('BPEiC-CO2'!$A27,'Combined Data'!$B$2:$AJ$2))*10^12</f>
        <v>46637657162404.836</v>
      </c>
      <c r="C27" s="41">
        <f>INDEX('Combined Data'!$B$8:$AJ$8,1,MATCH('BPEiC-CO2'!$A27,'Combined Data'!$B$2:$AJ$2))*10^12</f>
        <v>2501323343492.5913</v>
      </c>
      <c r="D27" s="41">
        <f>INDEX('Combined Data'!$B$11:$AJ$11,1,MATCH('BPEiC-CO2'!$A27,'Combined Data'!$B$2:$AJ$2))*10^12</f>
        <v>32961953182451.559</v>
      </c>
      <c r="E27" s="41">
        <f>INDEX('Combined Data'!$B$17:$AJ$17,1,MATCH('BPEiC-CO2'!$A27,'Combined Data'!$B$2:$AJ$2))*10^12</f>
        <v>8904047950678.6641</v>
      </c>
      <c r="F27" s="41">
        <v>0</v>
      </c>
      <c r="G27" s="41">
        <v>0</v>
      </c>
      <c r="H27" s="41">
        <v>0</v>
      </c>
      <c r="I27" s="41">
        <f>INDEX('Combined Data'!$B$33:$AJ$33,1,MATCH('BPEiC-CO2'!$A27,'Combined Data'!$B$2:$AJ$2))*10^12</f>
        <v>858340287980.03772</v>
      </c>
    </row>
    <row r="28" spans="1:9" x14ac:dyDescent="0.25">
      <c r="A28" s="12">
        <v>2042</v>
      </c>
      <c r="B28" s="41">
        <f>INDEX('Combined Data'!$B$4:$AJ$4,1,MATCH('BPEiC-CO2'!$A28,'Combined Data'!$B$2:$AJ$2))*10^12</f>
        <v>47107747941899.547</v>
      </c>
      <c r="C28" s="41">
        <f>INDEX('Combined Data'!$B$8:$AJ$8,1,MATCH('BPEiC-CO2'!$A28,'Combined Data'!$B$2:$AJ$2))*10^12</f>
        <v>2501365884007.7715</v>
      </c>
      <c r="D28" s="41">
        <f>INDEX('Combined Data'!$B$11:$AJ$11,1,MATCH('BPEiC-CO2'!$A28,'Combined Data'!$B$2:$AJ$2))*10^12</f>
        <v>33294197793523.027</v>
      </c>
      <c r="E28" s="41">
        <f>INDEX('Combined Data'!$B$17:$AJ$17,1,MATCH('BPEiC-CO2'!$A28,'Combined Data'!$B$2:$AJ$2))*10^12</f>
        <v>9040534173696.4473</v>
      </c>
      <c r="F28" s="41">
        <v>0</v>
      </c>
      <c r="G28" s="41">
        <v>0</v>
      </c>
      <c r="H28" s="41">
        <v>0</v>
      </c>
      <c r="I28" s="41">
        <f>INDEX('Combined Data'!$B$33:$AJ$33,1,MATCH('BPEiC-CO2'!$A28,'Combined Data'!$B$2:$AJ$2))*10^12</f>
        <v>867140571723.11829</v>
      </c>
    </row>
    <row r="29" spans="1:9" x14ac:dyDescent="0.25">
      <c r="A29" s="12">
        <v>2043</v>
      </c>
      <c r="B29" s="41">
        <f>INDEX('Combined Data'!$B$4:$AJ$4,1,MATCH('BPEiC-CO2'!$A29,'Combined Data'!$B$2:$AJ$2))*10^12</f>
        <v>47577838721394.266</v>
      </c>
      <c r="C29" s="41">
        <f>INDEX('Combined Data'!$B$8:$AJ$8,1,MATCH('BPEiC-CO2'!$A29,'Combined Data'!$B$2:$AJ$2))*10^12</f>
        <v>2501408424522.9512</v>
      </c>
      <c r="D29" s="41">
        <f>INDEX('Combined Data'!$B$11:$AJ$11,1,MATCH('BPEiC-CO2'!$A29,'Combined Data'!$B$2:$AJ$2))*10^12</f>
        <v>33626442404594.473</v>
      </c>
      <c r="E29" s="41">
        <f>INDEX('Combined Data'!$B$17:$AJ$17,1,MATCH('BPEiC-CO2'!$A29,'Combined Data'!$B$2:$AJ$2))*10^12</f>
        <v>9177020396714.2305</v>
      </c>
      <c r="F29" s="41">
        <v>0</v>
      </c>
      <c r="G29" s="41">
        <v>0</v>
      </c>
      <c r="H29" s="41">
        <v>0</v>
      </c>
      <c r="I29" s="41">
        <f>INDEX('Combined Data'!$B$33:$AJ$33,1,MATCH('BPEiC-CO2'!$A29,'Combined Data'!$B$2:$AJ$2))*10^12</f>
        <v>875940855466.19897</v>
      </c>
    </row>
    <row r="30" spans="1:9" x14ac:dyDescent="0.25">
      <c r="A30" s="12">
        <v>2044</v>
      </c>
      <c r="B30" s="41">
        <f>INDEX('Combined Data'!$B$4:$AJ$4,1,MATCH('BPEiC-CO2'!$A30,'Combined Data'!$B$2:$AJ$2))*10^12</f>
        <v>48047929500888.977</v>
      </c>
      <c r="C30" s="41">
        <f>INDEX('Combined Data'!$B$8:$AJ$8,1,MATCH('BPEiC-CO2'!$A30,'Combined Data'!$B$2:$AJ$2))*10^12</f>
        <v>2501450965038.1313</v>
      </c>
      <c r="D30" s="41">
        <f>INDEX('Combined Data'!$B$11:$AJ$11,1,MATCH('BPEiC-CO2'!$A30,'Combined Data'!$B$2:$AJ$2))*10^12</f>
        <v>33958687015665.93</v>
      </c>
      <c r="E30" s="41">
        <f>INDEX('Combined Data'!$B$17:$AJ$17,1,MATCH('BPEiC-CO2'!$A30,'Combined Data'!$B$2:$AJ$2))*10^12</f>
        <v>9313506619732.0137</v>
      </c>
      <c r="F30" s="41">
        <v>0</v>
      </c>
      <c r="G30" s="41">
        <v>0</v>
      </c>
      <c r="H30" s="41">
        <v>0</v>
      </c>
      <c r="I30" s="41">
        <f>INDEX('Combined Data'!$B$33:$AJ$33,1,MATCH('BPEiC-CO2'!$A30,'Combined Data'!$B$2:$AJ$2))*10^12</f>
        <v>884741139209.27954</v>
      </c>
    </row>
    <row r="31" spans="1:9" x14ac:dyDescent="0.25">
      <c r="A31" s="12">
        <v>2045</v>
      </c>
      <c r="B31" s="41">
        <f>INDEX('Combined Data'!$B$4:$AJ$4,1,MATCH('BPEiC-CO2'!$A31,'Combined Data'!$B$2:$AJ$2))*10^12</f>
        <v>48518020280383.703</v>
      </c>
      <c r="C31" s="41">
        <f>INDEX('Combined Data'!$B$8:$AJ$8,1,MATCH('BPEiC-CO2'!$A31,'Combined Data'!$B$2:$AJ$2))*10^12</f>
        <v>2501493505553.3115</v>
      </c>
      <c r="D31" s="41">
        <f>INDEX('Combined Data'!$B$11:$AJ$11,1,MATCH('BPEiC-CO2'!$A31,'Combined Data'!$B$2:$AJ$2))*10^12</f>
        <v>34290931626737.391</v>
      </c>
      <c r="E31" s="41">
        <f>INDEX('Combined Data'!$B$17:$AJ$17,1,MATCH('BPEiC-CO2'!$A31,'Combined Data'!$B$2:$AJ$2))*10^12</f>
        <v>9449992842749.7969</v>
      </c>
      <c r="F31" s="41">
        <v>0</v>
      </c>
      <c r="G31" s="41">
        <v>0</v>
      </c>
      <c r="H31" s="41">
        <v>0</v>
      </c>
      <c r="I31" s="41">
        <f>INDEX('Combined Data'!$B$33:$AJ$33,1,MATCH('BPEiC-CO2'!$A31,'Combined Data'!$B$2:$AJ$2))*10^12</f>
        <v>893541422952.36023</v>
      </c>
    </row>
    <row r="32" spans="1:9" x14ac:dyDescent="0.25">
      <c r="A32" s="12">
        <v>2046</v>
      </c>
      <c r="B32" s="41">
        <f>INDEX('Combined Data'!$B$4:$AJ$4,1,MATCH('BPEiC-CO2'!$A32,'Combined Data'!$B$2:$AJ$2))*10^12</f>
        <v>48988111059878.414</v>
      </c>
      <c r="C32" s="41">
        <f>INDEX('Combined Data'!$B$8:$AJ$8,1,MATCH('BPEiC-CO2'!$A32,'Combined Data'!$B$2:$AJ$2))*10^12</f>
        <v>2501536046068.4912</v>
      </c>
      <c r="D32" s="41">
        <f>INDEX('Combined Data'!$B$11:$AJ$11,1,MATCH('BPEiC-CO2'!$A32,'Combined Data'!$B$2:$AJ$2))*10^12</f>
        <v>34623176237808.848</v>
      </c>
      <c r="E32" s="41">
        <f>INDEX('Combined Data'!$B$17:$AJ$17,1,MATCH('BPEiC-CO2'!$A32,'Combined Data'!$B$2:$AJ$2))*10^12</f>
        <v>9586479065767.582</v>
      </c>
      <c r="F32" s="41">
        <v>0</v>
      </c>
      <c r="G32" s="41">
        <v>0</v>
      </c>
      <c r="H32" s="41">
        <v>0</v>
      </c>
      <c r="I32" s="41">
        <f>INDEX('Combined Data'!$B$33:$AJ$33,1,MATCH('BPEiC-CO2'!$A32,'Combined Data'!$B$2:$AJ$2))*10^12</f>
        <v>902341706695.44092</v>
      </c>
    </row>
    <row r="33" spans="1:9" x14ac:dyDescent="0.25">
      <c r="A33" s="12">
        <v>2047</v>
      </c>
      <c r="B33" s="41">
        <f>INDEX('Combined Data'!$B$4:$AJ$4,1,MATCH('BPEiC-CO2'!$A33,'Combined Data'!$B$2:$AJ$2))*10^12</f>
        <v>49458201839373.141</v>
      </c>
      <c r="C33" s="41">
        <f>INDEX('Combined Data'!$B$8:$AJ$8,1,MATCH('BPEiC-CO2'!$A33,'Combined Data'!$B$2:$AJ$2))*10^12</f>
        <v>2501578586583.6709</v>
      </c>
      <c r="D33" s="41">
        <f>INDEX('Combined Data'!$B$11:$AJ$11,1,MATCH('BPEiC-CO2'!$A33,'Combined Data'!$B$2:$AJ$2))*10^12</f>
        <v>34955420848880.309</v>
      </c>
      <c r="E33" s="41">
        <f>INDEX('Combined Data'!$B$17:$AJ$17,1,MATCH('BPEiC-CO2'!$A33,'Combined Data'!$B$2:$AJ$2))*10^12</f>
        <v>9722965288785.3652</v>
      </c>
      <c r="F33" s="41">
        <v>0</v>
      </c>
      <c r="G33" s="41">
        <v>0</v>
      </c>
      <c r="H33" s="41">
        <v>0</v>
      </c>
      <c r="I33" s="41">
        <f>INDEX('Combined Data'!$B$33:$AJ$33,1,MATCH('BPEiC-CO2'!$A33,'Combined Data'!$B$2:$AJ$2))*10^12</f>
        <v>911141990438.52148</v>
      </c>
    </row>
    <row r="34" spans="1:9" x14ac:dyDescent="0.25">
      <c r="A34" s="12">
        <v>2048</v>
      </c>
      <c r="B34" s="41">
        <f>INDEX('Combined Data'!$B$4:$AJ$4,1,MATCH('BPEiC-CO2'!$A34,'Combined Data'!$B$2:$AJ$2))*10^12</f>
        <v>49928292618867.852</v>
      </c>
      <c r="C34" s="41">
        <f>INDEX('Combined Data'!$B$8:$AJ$8,1,MATCH('BPEiC-CO2'!$A34,'Combined Data'!$B$2:$AJ$2))*10^12</f>
        <v>2501621127098.8506</v>
      </c>
      <c r="D34" s="41">
        <f>INDEX('Combined Data'!$B$11:$AJ$11,1,MATCH('BPEiC-CO2'!$A34,'Combined Data'!$B$2:$AJ$2))*10^12</f>
        <v>35287665459951.766</v>
      </c>
      <c r="E34" s="41">
        <f>INDEX('Combined Data'!$B$17:$AJ$17,1,MATCH('BPEiC-CO2'!$A34,'Combined Data'!$B$2:$AJ$2))*10^12</f>
        <v>9859451511803.1484</v>
      </c>
      <c r="F34" s="41">
        <v>0</v>
      </c>
      <c r="G34" s="41">
        <v>0</v>
      </c>
      <c r="H34" s="41">
        <v>0</v>
      </c>
      <c r="I34" s="41">
        <f>INDEX('Combined Data'!$B$33:$AJ$33,1,MATCH('BPEiC-CO2'!$A34,'Combined Data'!$B$2:$AJ$2))*10^12</f>
        <v>919942274181.60217</v>
      </c>
    </row>
    <row r="35" spans="1:9" x14ac:dyDescent="0.25">
      <c r="A35" s="12">
        <v>2049</v>
      </c>
      <c r="B35" s="41">
        <f>INDEX('Combined Data'!$B$4:$AJ$4,1,MATCH('BPEiC-CO2'!$A35,'Combined Data'!$B$2:$AJ$2))*10^12</f>
        <v>50398383398362.578</v>
      </c>
      <c r="C35" s="41">
        <f>INDEX('Combined Data'!$B$8:$AJ$8,1,MATCH('BPEiC-CO2'!$A35,'Combined Data'!$B$2:$AJ$2))*10^12</f>
        <v>2501663667614.0303</v>
      </c>
      <c r="D35" s="41">
        <f>INDEX('Combined Data'!$B$11:$AJ$11,1,MATCH('BPEiC-CO2'!$A35,'Combined Data'!$B$2:$AJ$2))*10^12</f>
        <v>35619910071023.227</v>
      </c>
      <c r="E35" s="41">
        <f>INDEX('Combined Data'!$B$17:$AJ$17,1,MATCH('BPEiC-CO2'!$A35,'Combined Data'!$B$2:$AJ$2))*10^12</f>
        <v>9995937734820.9316</v>
      </c>
      <c r="F35" s="41">
        <v>0</v>
      </c>
      <c r="G35" s="41">
        <v>0</v>
      </c>
      <c r="H35" s="41">
        <v>0</v>
      </c>
      <c r="I35" s="41">
        <f>INDEX('Combined Data'!$B$33:$AJ$33,1,MATCH('BPEiC-CO2'!$A35,'Combined Data'!$B$2:$AJ$2))*10^12</f>
        <v>928742557924.68274</v>
      </c>
    </row>
    <row r="36" spans="1:9" x14ac:dyDescent="0.25">
      <c r="A36" s="12">
        <v>2050</v>
      </c>
      <c r="B36" s="41">
        <f>INDEX('Combined Data'!$B$4:$AJ$4,1,MATCH('BPEiC-CO2'!$A36,'Combined Data'!$B$2:$AJ$2))*10^12</f>
        <v>50868474177857.297</v>
      </c>
      <c r="C36" s="41">
        <f>INDEX('Combined Data'!$B$8:$AJ$8,1,MATCH('BPEiC-CO2'!$A36,'Combined Data'!$B$2:$AJ$2))*10^12</f>
        <v>2501706208129.21</v>
      </c>
      <c r="D36" s="41">
        <f>INDEX('Combined Data'!$B$11:$AJ$11,1,MATCH('BPEiC-CO2'!$A36,'Combined Data'!$B$2:$AJ$2))*10^12</f>
        <v>35952154682094.68</v>
      </c>
      <c r="E36" s="41">
        <f>INDEX('Combined Data'!$B$17:$AJ$17,1,MATCH('BPEiC-CO2'!$A36,'Combined Data'!$B$2:$AJ$2))*10^12</f>
        <v>10132423957838.717</v>
      </c>
      <c r="F36" s="41">
        <v>0</v>
      </c>
      <c r="G36" s="41">
        <v>0</v>
      </c>
      <c r="H36" s="41">
        <v>0</v>
      </c>
      <c r="I36" s="41">
        <f>INDEX('Combined Data'!$B$33:$AJ$33,1,MATCH('BPEiC-CO2'!$A36,'Combined Data'!$B$2:$AJ$2))*10^12</f>
        <v>937542841667.76331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3"/>
  </sheetPr>
  <dimension ref="A1:I36"/>
  <sheetViews>
    <sheetView workbookViewId="0">
      <selection activeCell="E2" sqref="E2:E36"/>
    </sheetView>
  </sheetViews>
  <sheetFormatPr defaultColWidth="10.28515625" defaultRowHeight="15" x14ac:dyDescent="0.25"/>
  <cols>
    <col min="1" max="1" width="10.28515625" style="12"/>
    <col min="2" max="9" width="20.140625" style="12" customWidth="1"/>
    <col min="10" max="16384" width="10.28515625" style="10"/>
  </cols>
  <sheetData>
    <row r="1" spans="1:9" x14ac:dyDescent="0.25">
      <c r="A1" s="12" t="s">
        <v>2</v>
      </c>
      <c r="B1" s="12" t="s">
        <v>30</v>
      </c>
      <c r="C1" s="12" t="s">
        <v>31</v>
      </c>
      <c r="D1" s="12" t="s">
        <v>32</v>
      </c>
      <c r="E1" s="12" t="s">
        <v>33</v>
      </c>
      <c r="F1" s="99" t="s">
        <v>185</v>
      </c>
      <c r="G1" s="99" t="s">
        <v>186</v>
      </c>
      <c r="H1" s="12" t="s">
        <v>34</v>
      </c>
      <c r="I1" s="12" t="s">
        <v>35</v>
      </c>
    </row>
    <row r="2" spans="1:9" x14ac:dyDescent="0.25">
      <c r="A2" s="12">
        <v>2016</v>
      </c>
      <c r="B2" s="41">
        <v>0</v>
      </c>
      <c r="C2" s="41">
        <f>INDEX('Combined Data'!$B$7:$AJ$7,1,MATCH('BPEiC-CO2'!$A2,'Combined Data'!$B$2:$AJ$2))*10^12</f>
        <v>15149797311137.223</v>
      </c>
      <c r="D2" s="41">
        <f>INDEX('Combined Data'!$B$12:$AJ$12,1,MATCH('BPEiC-CO2'!$A2,'Combined Data'!$B$2:$AJ$2))*10^12</f>
        <v>0</v>
      </c>
      <c r="E2" s="41">
        <f>INDEX('Combined Data'!$B$18:$AJ$18,1,MATCH(A2,'Combined Data'!$B$2:$AJ$2,0))*10^12</f>
        <v>1031286840669.1425</v>
      </c>
      <c r="F2" s="41">
        <f>INDEX('Combined Data'!$B$21:$AJ$21,1,MATCH('BPEiC-CO2'!$A2,'Combined Data'!$B$2:$AJ$2))*10^12</f>
        <v>0</v>
      </c>
      <c r="G2" s="41">
        <f>INDEX('Combined Data'!$B$25:$AJ$25,1,MATCH('BPEiC-CO2'!$A2,'Combined Data'!$B$2:$AJ$2))*10^12</f>
        <v>31224783763313.137</v>
      </c>
      <c r="H2" s="41">
        <f>INDEX('Combined Data'!$B$29:$AJ$29,1,MATCH('BPEiC-CO2'!$A2,'Combined Data'!$B$2:$AJ$2))*10^12</f>
        <v>2569817114242.2549</v>
      </c>
      <c r="I2" s="41">
        <f>INDEX('Combined Data'!$B$35:$AJ$35,1,MATCH('BPEiC-CO2'!$A2,'Combined Data'!$B$2:$AJ$2))*10^12</f>
        <v>0</v>
      </c>
    </row>
    <row r="3" spans="1:9" x14ac:dyDescent="0.25">
      <c r="A3" s="12">
        <v>2017</v>
      </c>
      <c r="B3" s="41">
        <v>0</v>
      </c>
      <c r="C3" s="41">
        <f>INDEX('Combined Data'!$B$7:$AJ$7,1,MATCH('BPEiC-CO2'!$A3,'Combined Data'!$B$2:$AJ$2))*10^12</f>
        <v>15150334408427.707</v>
      </c>
      <c r="D3" s="41">
        <f>INDEX('Combined Data'!$B$12:$AJ$12,1,MATCH('BPEiC-CO2'!$A3,'Combined Data'!$B$2:$AJ$2))*10^12</f>
        <v>0</v>
      </c>
      <c r="E3" s="41">
        <f>INDEX('Combined Data'!$B$18:$AJ$18,1,MATCH(A3,'Combined Data'!$B$2:$AJ$2,0))*10^12</f>
        <v>1092536326929.6713</v>
      </c>
      <c r="F3" s="41">
        <f>INDEX('Combined Data'!$B$21:$AJ$21,1,MATCH('BPEiC-CO2'!$A3,'Combined Data'!$B$2:$AJ$2))*10^12</f>
        <v>0</v>
      </c>
      <c r="G3" s="41">
        <f>INDEX('Combined Data'!$B$25:$AJ$25,1,MATCH('BPEiC-CO2'!$A3,'Combined Data'!$B$2:$AJ$2))*10^12</f>
        <v>31865737775773.75</v>
      </c>
      <c r="H3" s="41">
        <f>INDEX('Combined Data'!$B$29:$AJ$29,1,MATCH('BPEiC-CO2'!$A3,'Combined Data'!$B$2:$AJ$2))*10^12</f>
        <v>2622567986855.1431</v>
      </c>
      <c r="I3" s="41">
        <f>INDEX('Combined Data'!$B$35:$AJ$35,1,MATCH('BPEiC-CO2'!$A3,'Combined Data'!$B$2:$AJ$2))*10^12</f>
        <v>0</v>
      </c>
    </row>
    <row r="4" spans="1:9" x14ac:dyDescent="0.25">
      <c r="A4" s="12">
        <v>2018</v>
      </c>
      <c r="B4" s="41">
        <v>0</v>
      </c>
      <c r="C4" s="41">
        <f>INDEX('Combined Data'!$B$7:$AJ$7,1,MATCH('BPEiC-CO2'!$A4,'Combined Data'!$B$2:$AJ$2))*10^12</f>
        <v>15151167014453.881</v>
      </c>
      <c r="D4" s="41">
        <f>INDEX('Combined Data'!$B$12:$AJ$12,1,MATCH('BPEiC-CO2'!$A4,'Combined Data'!$B$2:$AJ$2))*10^12</f>
        <v>0</v>
      </c>
      <c r="E4" s="41">
        <f>INDEX('Combined Data'!$B$18:$AJ$18,1,MATCH(A4,'Combined Data'!$B$2:$AJ$2,0))*10^12</f>
        <v>1147676047371.2212</v>
      </c>
      <c r="F4" s="41">
        <f>INDEX('Combined Data'!$B$21:$AJ$21,1,MATCH('BPEiC-CO2'!$A4,'Combined Data'!$B$2:$AJ$2))*10^12</f>
        <v>0</v>
      </c>
      <c r="G4" s="41">
        <f>INDEX('Combined Data'!$B$25:$AJ$25,1,MATCH('BPEiC-CO2'!$A4,'Combined Data'!$B$2:$AJ$2))*10^12</f>
        <v>32461474620019.992</v>
      </c>
      <c r="H4" s="41">
        <f>INDEX('Combined Data'!$B$29:$AJ$29,1,MATCH('BPEiC-CO2'!$A4,'Combined Data'!$B$2:$AJ$2))*10^12</f>
        <v>2671597461311.5005</v>
      </c>
      <c r="I4" s="41">
        <f>INDEX('Combined Data'!$B$35:$AJ$35,1,MATCH('BPEiC-CO2'!$A4,'Combined Data'!$B$2:$AJ$2))*10^12</f>
        <v>0</v>
      </c>
    </row>
    <row r="5" spans="1:9" x14ac:dyDescent="0.25">
      <c r="A5" s="12">
        <v>2019</v>
      </c>
      <c r="B5" s="41">
        <v>0</v>
      </c>
      <c r="C5" s="41">
        <f>INDEX('Combined Data'!$B$7:$AJ$7,1,MATCH('BPEiC-CO2'!$A5,'Combined Data'!$B$2:$AJ$2))*10^12</f>
        <v>15151768311969.904</v>
      </c>
      <c r="D5" s="41">
        <f>INDEX('Combined Data'!$B$12:$AJ$12,1,MATCH('BPEiC-CO2'!$A5,'Combined Data'!$B$2:$AJ$2))*10^12</f>
        <v>0</v>
      </c>
      <c r="E5" s="41">
        <f>INDEX('Combined Data'!$B$18:$AJ$18,1,MATCH(A5,'Combined Data'!$B$2:$AJ$2,0))*10^12</f>
        <v>1209678861931.3186</v>
      </c>
      <c r="F5" s="41">
        <f>INDEX('Combined Data'!$B$21:$AJ$21,1,MATCH('BPEiC-CO2'!$A5,'Combined Data'!$B$2:$AJ$2))*10^12</f>
        <v>0</v>
      </c>
      <c r="G5" s="41">
        <f>INDEX('Combined Data'!$B$25:$AJ$25,1,MATCH('BPEiC-CO2'!$A5,'Combined Data'!$B$2:$AJ$2))*10^12</f>
        <v>33029361775111.832</v>
      </c>
      <c r="H5" s="41">
        <f>INDEX('Combined Data'!$B$29:$AJ$29,1,MATCH('BPEiC-CO2'!$A5,'Combined Data'!$B$2:$AJ$2))*10^12</f>
        <v>2718334890821.8374</v>
      </c>
      <c r="I5" s="41">
        <f>INDEX('Combined Data'!$B$35:$AJ$35,1,MATCH('BPEiC-CO2'!$A5,'Combined Data'!$B$2:$AJ$2))*10^12</f>
        <v>0</v>
      </c>
    </row>
    <row r="6" spans="1:9" x14ac:dyDescent="0.25">
      <c r="A6" s="12">
        <v>2020</v>
      </c>
      <c r="B6" s="41">
        <v>0</v>
      </c>
      <c r="C6" s="41">
        <f>INDEX('Combined Data'!$B$7:$AJ$7,1,MATCH('BPEiC-CO2'!$A6,'Combined Data'!$B$2:$AJ$2))*10^12</f>
        <v>15152396070645.215</v>
      </c>
      <c r="D6" s="41">
        <f>INDEX('Combined Data'!$B$12:$AJ$12,1,MATCH('BPEiC-CO2'!$A6,'Combined Data'!$B$2:$AJ$2))*10^12</f>
        <v>0</v>
      </c>
      <c r="E6" s="41">
        <f>INDEX('Combined Data'!$B$18:$AJ$18,1,MATCH(A6,'Combined Data'!$B$2:$AJ$2,0))*10^12</f>
        <v>1280215822755.572</v>
      </c>
      <c r="F6" s="41">
        <f>INDEX('Combined Data'!$B$21:$AJ$21,1,MATCH('BPEiC-CO2'!$A6,'Combined Data'!$B$2:$AJ$2))*10^12</f>
        <v>0</v>
      </c>
      <c r="G6" s="41">
        <f>INDEX('Combined Data'!$B$25:$AJ$25,1,MATCH('BPEiC-CO2'!$A6,'Combined Data'!$B$2:$AJ$2))*10^12</f>
        <v>33579835014033.902</v>
      </c>
      <c r="H6" s="41">
        <f>INDEX('Combined Data'!$B$29:$AJ$29,1,MATCH('BPEiC-CO2'!$A6,'Combined Data'!$B$2:$AJ$2))*10^12</f>
        <v>2763639145321.6362</v>
      </c>
      <c r="I6" s="41">
        <f>INDEX('Combined Data'!$B$35:$AJ$35,1,MATCH('BPEiC-CO2'!$A6,'Combined Data'!$B$2:$AJ$2))*10^12</f>
        <v>0</v>
      </c>
    </row>
    <row r="7" spans="1:9" x14ac:dyDescent="0.25">
      <c r="A7" s="12">
        <v>2021</v>
      </c>
      <c r="B7" s="41">
        <v>0</v>
      </c>
      <c r="C7" s="41">
        <f>INDEX('Combined Data'!$B$7:$AJ$7,1,MATCH('BPEiC-CO2'!$A7,'Combined Data'!$B$2:$AJ$2))*10^12</f>
        <v>15153176570438.549</v>
      </c>
      <c r="D7" s="41">
        <f>INDEX('Combined Data'!$B$12:$AJ$12,1,MATCH('BPEiC-CO2'!$A7,'Combined Data'!$B$2:$AJ$2))*10^12</f>
        <v>0</v>
      </c>
      <c r="E7" s="41">
        <f>INDEX('Combined Data'!$B$18:$AJ$18,1,MATCH(A7,'Combined Data'!$B$2:$AJ$2,0))*10^12</f>
        <v>1359948604226.6292</v>
      </c>
      <c r="F7" s="41">
        <f>INDEX('Combined Data'!$B$21:$AJ$21,1,MATCH('BPEiC-CO2'!$A7,'Combined Data'!$B$2:$AJ$2))*10^12</f>
        <v>0</v>
      </c>
      <c r="G7" s="41">
        <f>INDEX('Combined Data'!$B$25:$AJ$25,1,MATCH('BPEiC-CO2'!$A7,'Combined Data'!$B$2:$AJ$2))*10^12</f>
        <v>34114829216360.641</v>
      </c>
      <c r="H7" s="41">
        <f>INDEX('Combined Data'!$B$29:$AJ$29,1,MATCH('BPEiC-CO2'!$A7,'Combined Data'!$B$2:$AJ$2))*10^12</f>
        <v>2807669466478.7339</v>
      </c>
      <c r="I7" s="41">
        <f>INDEX('Combined Data'!$B$35:$AJ$35,1,MATCH('BPEiC-CO2'!$A7,'Combined Data'!$B$2:$AJ$2))*10^12</f>
        <v>0</v>
      </c>
    </row>
    <row r="8" spans="1:9" x14ac:dyDescent="0.25">
      <c r="A8" s="12">
        <v>2022</v>
      </c>
      <c r="B8" s="41">
        <v>0</v>
      </c>
      <c r="C8" s="41">
        <f>INDEX('Combined Data'!$B$7:$AJ$7,1,MATCH('BPEiC-CO2'!$A8,'Combined Data'!$B$2:$AJ$2))*10^12</f>
        <v>15154029690026.061</v>
      </c>
      <c r="D8" s="41">
        <f>INDEX('Combined Data'!$B$12:$AJ$12,1,MATCH('BPEiC-CO2'!$A8,'Combined Data'!$B$2:$AJ$2))*10^12</f>
        <v>0</v>
      </c>
      <c r="E8" s="41">
        <f>INDEX('Combined Data'!$B$18:$AJ$18,1,MATCH(A8,'Combined Data'!$B$2:$AJ$2,0))*10^12</f>
        <v>1431636378265.5605</v>
      </c>
      <c r="F8" s="41">
        <f>INDEX('Combined Data'!$B$21:$AJ$21,1,MATCH('BPEiC-CO2'!$A8,'Combined Data'!$B$2:$AJ$2))*10^12</f>
        <v>0</v>
      </c>
      <c r="G8" s="41">
        <f>INDEX('Combined Data'!$B$25:$AJ$25,1,MATCH('BPEiC-CO2'!$A8,'Combined Data'!$B$2:$AJ$2))*10^12</f>
        <v>34630474622943.184</v>
      </c>
      <c r="H8" s="41">
        <f>INDEX('Combined Data'!$B$29:$AJ$29,1,MATCH('BPEiC-CO2'!$A8,'Combined Data'!$B$2:$AJ$2))*10^12</f>
        <v>2850107370957.4556</v>
      </c>
      <c r="I8" s="41">
        <f>INDEX('Combined Data'!$B$35:$AJ$35,1,MATCH('BPEiC-CO2'!$A8,'Combined Data'!$B$2:$AJ$2))*10^12</f>
        <v>0</v>
      </c>
    </row>
    <row r="9" spans="1:9" x14ac:dyDescent="0.25">
      <c r="A9" s="12">
        <v>2023</v>
      </c>
      <c r="B9" s="41">
        <v>0</v>
      </c>
      <c r="C9" s="41">
        <f>INDEX('Combined Data'!$B$7:$AJ$7,1,MATCH('BPEiC-CO2'!$A9,'Combined Data'!$B$2:$AJ$2))*10^12</f>
        <v>15154732007667.814</v>
      </c>
      <c r="D9" s="41">
        <f>INDEX('Combined Data'!$B$12:$AJ$12,1,MATCH('BPEiC-CO2'!$A9,'Combined Data'!$B$2:$AJ$2))*10^12</f>
        <v>0</v>
      </c>
      <c r="E9" s="41">
        <f>INDEX('Combined Data'!$B$18:$AJ$18,1,MATCH(A9,'Combined Data'!$B$2:$AJ$2,0))*10^12</f>
        <v>1513991400449.2214</v>
      </c>
      <c r="F9" s="41">
        <f>INDEX('Combined Data'!$B$21:$AJ$21,1,MATCH('BPEiC-CO2'!$A9,'Combined Data'!$B$2:$AJ$2))*10^12</f>
        <v>0</v>
      </c>
      <c r="G9" s="41">
        <f>INDEX('Combined Data'!$B$25:$AJ$25,1,MATCH('BPEiC-CO2'!$A9,'Combined Data'!$B$2:$AJ$2))*10^12</f>
        <v>35128706113355.961</v>
      </c>
      <c r="H9" s="41">
        <f>INDEX('Combined Data'!$B$29:$AJ$29,1,MATCH('BPEiC-CO2'!$A9,'Combined Data'!$B$2:$AJ$2))*10^12</f>
        <v>2891112100425.6387</v>
      </c>
      <c r="I9" s="41">
        <f>INDEX('Combined Data'!$B$35:$AJ$35,1,MATCH('BPEiC-CO2'!$A9,'Combined Data'!$B$2:$AJ$2))*10^12</f>
        <v>0</v>
      </c>
    </row>
    <row r="10" spans="1:9" x14ac:dyDescent="0.25">
      <c r="A10" s="12">
        <v>2024</v>
      </c>
      <c r="B10" s="41">
        <v>0</v>
      </c>
      <c r="C10" s="41">
        <f>INDEX('Combined Data'!$B$7:$AJ$7,1,MATCH('BPEiC-CO2'!$A10,'Combined Data'!$B$2:$AJ$2))*10^12</f>
        <v>15155433265353.58</v>
      </c>
      <c r="D10" s="41">
        <f>INDEX('Combined Data'!$B$12:$AJ$12,1,MATCH('BPEiC-CO2'!$A10,'Combined Data'!$B$2:$AJ$2))*10^12</f>
        <v>0</v>
      </c>
      <c r="E10" s="41">
        <f>INDEX('Combined Data'!$B$18:$AJ$18,1,MATCH(A10,'Combined Data'!$B$2:$AJ$2,0))*10^12</f>
        <v>1593495172611.2192</v>
      </c>
      <c r="F10" s="41">
        <f>INDEX('Combined Data'!$B$21:$AJ$21,1,MATCH('BPEiC-CO2'!$A10,'Combined Data'!$B$2:$AJ$2))*10^12</f>
        <v>0</v>
      </c>
      <c r="G10" s="41">
        <f>INDEX('Combined Data'!$B$25:$AJ$25,1,MATCH('BPEiC-CO2'!$A10,'Combined Data'!$B$2:$AJ$2))*10^12</f>
        <v>35610491127386.172</v>
      </c>
      <c r="H10" s="41">
        <f>INDEX('Combined Data'!$B$29:$AJ$29,1,MATCH('BPEiC-CO2'!$A10,'Combined Data'!$B$2:$AJ$2))*10^12</f>
        <v>2930763275717.2021</v>
      </c>
      <c r="I10" s="41">
        <f>INDEX('Combined Data'!$B$35:$AJ$35,1,MATCH('BPEiC-CO2'!$A10,'Combined Data'!$B$2:$AJ$2))*10^12</f>
        <v>0</v>
      </c>
    </row>
    <row r="11" spans="1:9" x14ac:dyDescent="0.25">
      <c r="A11" s="12">
        <v>2025</v>
      </c>
      <c r="B11" s="41">
        <v>0</v>
      </c>
      <c r="C11" s="41">
        <f>INDEX('Combined Data'!$B$7:$AJ$7,1,MATCH('BPEiC-CO2'!$A11,'Combined Data'!$B$2:$AJ$2))*10^12</f>
        <v>15156043376090.996</v>
      </c>
      <c r="D11" s="41">
        <f>INDEX('Combined Data'!$B$12:$AJ$12,1,MATCH('BPEiC-CO2'!$A11,'Combined Data'!$B$2:$AJ$2))*10^12</f>
        <v>0</v>
      </c>
      <c r="E11" s="41">
        <f>INDEX('Combined Data'!$B$18:$AJ$18,1,MATCH(A11,'Combined Data'!$B$2:$AJ$2,0))*10^12</f>
        <v>1680990387321.7834</v>
      </c>
      <c r="F11" s="41">
        <f>INDEX('Combined Data'!$B$21:$AJ$21,1,MATCH('BPEiC-CO2'!$A11,'Combined Data'!$B$2:$AJ$2))*10^12</f>
        <v>0</v>
      </c>
      <c r="G11" s="41">
        <f>INDEX('Combined Data'!$B$25:$AJ$25,1,MATCH('BPEiC-CO2'!$A11,'Combined Data'!$B$2:$AJ$2))*10^12</f>
        <v>36075829665033.836</v>
      </c>
      <c r="H11" s="41">
        <f>INDEX('Combined Data'!$B$29:$AJ$29,1,MATCH('BPEiC-CO2'!$A11,'Combined Data'!$B$2:$AJ$2))*10^12</f>
        <v>2969060896832.1465</v>
      </c>
      <c r="I11" s="41">
        <f>INDEX('Combined Data'!$B$35:$AJ$35,1,MATCH('BPEiC-CO2'!$A11,'Combined Data'!$B$2:$AJ$2))*10^12</f>
        <v>0</v>
      </c>
    </row>
    <row r="12" spans="1:9" x14ac:dyDescent="0.25">
      <c r="A12" s="12">
        <v>2026</v>
      </c>
      <c r="B12" s="41">
        <v>0</v>
      </c>
      <c r="C12" s="41">
        <f>INDEX('Combined Data'!$B$7:$AJ$7,1,MATCH('BPEiC-CO2'!$A12,'Combined Data'!$B$2:$AJ$2))*10^12</f>
        <v>15156877506986.637</v>
      </c>
      <c r="D12" s="41">
        <f>INDEX('Combined Data'!$B$12:$AJ$12,1,MATCH('BPEiC-CO2'!$A12,'Combined Data'!$B$2:$AJ$2))*10^12</f>
        <v>0</v>
      </c>
      <c r="E12" s="41">
        <f>INDEX('Combined Data'!$B$18:$AJ$18,1,MATCH(A12,'Combined Data'!$B$2:$AJ$2,0))*10^12</f>
        <v>1769609063057.4175</v>
      </c>
      <c r="F12" s="41">
        <f>INDEX('Combined Data'!$B$21:$AJ$21,1,MATCH('BPEiC-CO2'!$A12,'Combined Data'!$B$2:$AJ$2))*10^12</f>
        <v>0</v>
      </c>
      <c r="G12" s="41">
        <f>INDEX('Combined Data'!$B$25:$AJ$25,1,MATCH('BPEiC-CO2'!$A12,'Combined Data'!$B$2:$AJ$2))*10^12</f>
        <v>36527624045660.57</v>
      </c>
      <c r="H12" s="41">
        <f>INDEX('Combined Data'!$B$29:$AJ$29,1,MATCH('BPEiC-CO2'!$A12,'Combined Data'!$B$2:$AJ$2))*10^12</f>
        <v>3006243826272.2275</v>
      </c>
      <c r="I12" s="41">
        <f>INDEX('Combined Data'!$B$35:$AJ$35,1,MATCH('BPEiC-CO2'!$A12,'Combined Data'!$B$2:$AJ$2))*10^12</f>
        <v>0</v>
      </c>
    </row>
    <row r="13" spans="1:9" x14ac:dyDescent="0.25">
      <c r="A13" s="12">
        <v>2027</v>
      </c>
      <c r="B13" s="41">
        <v>0</v>
      </c>
      <c r="C13" s="41">
        <f>INDEX('Combined Data'!$B$7:$AJ$7,1,MATCH('BPEiC-CO2'!$A13,'Combined Data'!$B$2:$AJ$2))*10^12</f>
        <v>15157568011026.473</v>
      </c>
      <c r="D13" s="41">
        <f>INDEX('Combined Data'!$B$12:$AJ$12,1,MATCH('BPEiC-CO2'!$A13,'Combined Data'!$B$2:$AJ$2))*10^12</f>
        <v>0</v>
      </c>
      <c r="E13" s="41">
        <f>INDEX('Combined Data'!$B$18:$AJ$18,1,MATCH(A13,'Combined Data'!$B$2:$AJ$2,0))*10^12</f>
        <v>1865942416922.5923</v>
      </c>
      <c r="F13" s="41">
        <f>INDEX('Combined Data'!$B$21:$AJ$21,1,MATCH('BPEiC-CO2'!$A13,'Combined Data'!$B$2:$AJ$2))*10^12</f>
        <v>0</v>
      </c>
      <c r="G13" s="41">
        <f>INDEX('Combined Data'!$B$25:$AJ$25,1,MATCH('BPEiC-CO2'!$A13,'Combined Data'!$B$2:$AJ$2))*10^12</f>
        <v>36964906829479.164</v>
      </c>
      <c r="H13" s="41">
        <f>INDEX('Combined Data'!$B$29:$AJ$29,1,MATCH('BPEiC-CO2'!$A13,'Combined Data'!$B$2:$AJ$2))*10^12</f>
        <v>3042232443203.5264</v>
      </c>
      <c r="I13" s="41">
        <f>INDEX('Combined Data'!$B$35:$AJ$35,1,MATCH('BPEiC-CO2'!$A13,'Combined Data'!$B$2:$AJ$2))*10^12</f>
        <v>0</v>
      </c>
    </row>
    <row r="14" spans="1:9" x14ac:dyDescent="0.25">
      <c r="A14" s="12">
        <v>2028</v>
      </c>
      <c r="B14" s="41">
        <v>0</v>
      </c>
      <c r="C14" s="41">
        <f>INDEX('Combined Data'!$B$7:$AJ$7,1,MATCH('BPEiC-CO2'!$A14,'Combined Data'!$B$2:$AJ$2))*10^12</f>
        <v>15157568011027.6</v>
      </c>
      <c r="D14" s="41">
        <f>INDEX('Combined Data'!$B$12:$AJ$12,1,MATCH('BPEiC-CO2'!$A14,'Combined Data'!$B$2:$AJ$2))*10^12</f>
        <v>0</v>
      </c>
      <c r="E14" s="41">
        <f>INDEX('Combined Data'!$B$18:$AJ$18,1,MATCH(A14,'Combined Data'!$B$2:$AJ$2,0))*10^12</f>
        <v>1865942416924.5376</v>
      </c>
      <c r="F14" s="41">
        <f>INDEX('Combined Data'!$B$21:$AJ$21,1,MATCH('BPEiC-CO2'!$A14,'Combined Data'!$B$2:$AJ$2))*10^12</f>
        <v>0</v>
      </c>
      <c r="G14" s="41">
        <f>INDEX('Combined Data'!$B$25:$AJ$25,1,MATCH('BPEiC-CO2'!$A14,'Combined Data'!$B$2:$AJ$2))*10^12</f>
        <v>37388645456276.828</v>
      </c>
      <c r="H14" s="41">
        <f>INDEX('Combined Data'!$B$29:$AJ$29,1,MATCH('BPEiC-CO2'!$A14,'Combined Data'!$B$2:$AJ$2))*10^12</f>
        <v>3077106368459.9619</v>
      </c>
      <c r="I14" s="41">
        <f>INDEX('Combined Data'!$B$35:$AJ$35,1,MATCH('BPEiC-CO2'!$A14,'Combined Data'!$B$2:$AJ$2))*10^12</f>
        <v>0</v>
      </c>
    </row>
    <row r="15" spans="1:9" x14ac:dyDescent="0.25">
      <c r="A15" s="12">
        <v>2029</v>
      </c>
      <c r="B15" s="41">
        <v>0</v>
      </c>
      <c r="C15" s="41">
        <f>INDEX('Combined Data'!$B$7:$AJ$7,1,MATCH('BPEiC-CO2'!$A15,'Combined Data'!$B$2:$AJ$2))*10^12</f>
        <v>15157568011026.879</v>
      </c>
      <c r="D15" s="41">
        <f>INDEX('Combined Data'!$B$12:$AJ$12,1,MATCH('BPEiC-CO2'!$A15,'Combined Data'!$B$2:$AJ$2))*10^12</f>
        <v>0</v>
      </c>
      <c r="E15" s="41">
        <f>INDEX('Combined Data'!$B$18:$AJ$18,1,MATCH(A15,'Combined Data'!$B$2:$AJ$2,0))*10^12</f>
        <v>1865942416922.8833</v>
      </c>
      <c r="F15" s="41">
        <f>INDEX('Combined Data'!$B$21:$AJ$21,1,MATCH('BPEiC-CO2'!$A15,'Combined Data'!$B$2:$AJ$2))*10^12</f>
        <v>0</v>
      </c>
      <c r="G15" s="41">
        <f>INDEX('Combined Data'!$B$25:$AJ$25,1,MATCH('BPEiC-CO2'!$A15,'Combined Data'!$B$2:$AJ$2))*10^12</f>
        <v>37798839926053.555</v>
      </c>
      <c r="H15" s="41">
        <f>INDEX('Combined Data'!$B$29:$AJ$29,1,MATCH('BPEiC-CO2'!$A15,'Combined Data'!$B$2:$AJ$2))*10^12</f>
        <v>3110865602041.5342</v>
      </c>
      <c r="I15" s="41">
        <f>INDEX('Combined Data'!$B$35:$AJ$35,1,MATCH('BPEiC-CO2'!$A15,'Combined Data'!$B$2:$AJ$2))*10^12</f>
        <v>0</v>
      </c>
    </row>
    <row r="16" spans="1:9" x14ac:dyDescent="0.25">
      <c r="A16" s="12">
        <v>2030</v>
      </c>
      <c r="B16" s="41">
        <v>0</v>
      </c>
      <c r="C16" s="41">
        <f>INDEX('Combined Data'!$B$7:$AJ$7,1,MATCH('BPEiC-CO2'!$A16,'Combined Data'!$B$2:$AJ$2))*10^12</f>
        <v>15157568011026.834</v>
      </c>
      <c r="D16" s="41">
        <f>INDEX('Combined Data'!$B$12:$AJ$12,1,MATCH('BPEiC-CO2'!$A16,'Combined Data'!$B$2:$AJ$2))*10^12</f>
        <v>0</v>
      </c>
      <c r="E16" s="41">
        <f>INDEX('Combined Data'!$B$18:$AJ$18,1,MATCH(A16,'Combined Data'!$B$2:$AJ$2,0))*10^12</f>
        <v>1865942416922.8845</v>
      </c>
      <c r="F16" s="41">
        <f>INDEX('Combined Data'!$B$21:$AJ$21,1,MATCH('BPEiC-CO2'!$A16,'Combined Data'!$B$2:$AJ$2))*10^12</f>
        <v>0</v>
      </c>
      <c r="G16" s="41">
        <f>INDEX('Combined Data'!$B$25:$AJ$25,1,MATCH('BPEiC-CO2'!$A16,'Combined Data'!$B$2:$AJ$2))*10^12</f>
        <v>38194522799022.148</v>
      </c>
      <c r="H16" s="41">
        <f>INDEX('Combined Data'!$B$29:$AJ$29,1,MATCH('BPEiC-CO2'!$A16,'Combined Data'!$B$2:$AJ$2))*10^12</f>
        <v>3143430523114.3247</v>
      </c>
      <c r="I16" s="41">
        <f>INDEX('Combined Data'!$B$35:$AJ$35,1,MATCH('BPEiC-CO2'!$A16,'Combined Data'!$B$2:$AJ$2))*10^12</f>
        <v>0</v>
      </c>
    </row>
    <row r="17" spans="1:9" x14ac:dyDescent="0.25">
      <c r="A17" s="12">
        <v>2031</v>
      </c>
      <c r="B17" s="41">
        <v>0</v>
      </c>
      <c r="C17" s="41">
        <f>INDEX('Combined Data'!$B$7:$AJ$7,1,MATCH('BPEiC-CO2'!$A17,'Combined Data'!$B$2:$AJ$2))*10^12</f>
        <v>15157568011026.82</v>
      </c>
      <c r="D17" s="41">
        <f>INDEX('Combined Data'!$B$12:$AJ$12,1,MATCH('BPEiC-CO2'!$A17,'Combined Data'!$B$2:$AJ$2))*10^12</f>
        <v>0</v>
      </c>
      <c r="E17" s="41">
        <f>INDEX('Combined Data'!$B$18:$AJ$18,1,MATCH(A17,'Combined Data'!$B$2:$AJ$2,0))*10^12</f>
        <v>1865942416922.8855</v>
      </c>
      <c r="F17" s="41">
        <f>INDEX('Combined Data'!$B$21:$AJ$21,1,MATCH('BPEiC-CO2'!$A17,'Combined Data'!$B$2:$AJ$2))*10^12</f>
        <v>0</v>
      </c>
      <c r="G17" s="41">
        <f>INDEX('Combined Data'!$B$25:$AJ$25,1,MATCH('BPEiC-CO2'!$A17,'Combined Data'!$B$2:$AJ$2))*10^12</f>
        <v>38578596394544.234</v>
      </c>
      <c r="H17" s="41">
        <f>INDEX('Combined Data'!$B$29:$AJ$29,1,MATCH('BPEiC-CO2'!$A17,'Combined Data'!$B$2:$AJ$2))*10^12</f>
        <v>3175039994180.0894</v>
      </c>
      <c r="I17" s="41">
        <f>INDEX('Combined Data'!$B$35:$AJ$35,1,MATCH('BPEiC-CO2'!$A17,'Combined Data'!$B$2:$AJ$2))*10^12</f>
        <v>0</v>
      </c>
    </row>
    <row r="18" spans="1:9" x14ac:dyDescent="0.25">
      <c r="A18" s="12">
        <v>2032</v>
      </c>
      <c r="B18" s="41">
        <v>0</v>
      </c>
      <c r="C18" s="41">
        <f>INDEX('Combined Data'!$B$7:$AJ$7,1,MATCH('BPEiC-CO2'!$A18,'Combined Data'!$B$2:$AJ$2))*10^12</f>
        <v>15157568011026.875</v>
      </c>
      <c r="D18" s="41">
        <f>INDEX('Combined Data'!$B$12:$AJ$12,1,MATCH('BPEiC-CO2'!$A18,'Combined Data'!$B$2:$AJ$2))*10^12</f>
        <v>0</v>
      </c>
      <c r="E18" s="41">
        <f>INDEX('Combined Data'!$B$18:$AJ$18,1,MATCH(A18,'Combined Data'!$B$2:$AJ$2,0))*10^12</f>
        <v>1865942416923.1104</v>
      </c>
      <c r="F18" s="41">
        <f>INDEX('Combined Data'!$B$21:$AJ$21,1,MATCH('BPEiC-CO2'!$A18,'Combined Data'!$B$2:$AJ$2))*10^12</f>
        <v>0</v>
      </c>
      <c r="G18" s="41">
        <f>INDEX('Combined Data'!$B$25:$AJ$25,1,MATCH('BPEiC-CO2'!$A18,'Combined Data'!$B$2:$AJ$2))*10^12</f>
        <v>38949125833045.391</v>
      </c>
      <c r="H18" s="41">
        <f>INDEX('Combined Data'!$B$29:$AJ$29,1,MATCH('BPEiC-CO2'!$A18,'Combined Data'!$B$2:$AJ$2))*10^12</f>
        <v>3205534773570.9907</v>
      </c>
      <c r="I18" s="41">
        <f>INDEX('Combined Data'!$B$35:$AJ$35,1,MATCH('BPEiC-CO2'!$A18,'Combined Data'!$B$2:$AJ$2))*10^12</f>
        <v>0</v>
      </c>
    </row>
    <row r="19" spans="1:9" x14ac:dyDescent="0.25">
      <c r="A19" s="12">
        <v>2033</v>
      </c>
      <c r="B19" s="41">
        <v>0</v>
      </c>
      <c r="C19" s="41">
        <f>INDEX('Combined Data'!$B$7:$AJ$7,1,MATCH('BPEiC-CO2'!$A19,'Combined Data'!$B$2:$AJ$2))*10^12</f>
        <v>15157568011126.508</v>
      </c>
      <c r="D19" s="41">
        <f>INDEX('Combined Data'!$B$12:$AJ$12,1,MATCH('BPEiC-CO2'!$A19,'Combined Data'!$B$2:$AJ$2))*10^12</f>
        <v>0</v>
      </c>
      <c r="E19" s="41">
        <f>INDEX('Combined Data'!$B$18:$AJ$18,1,MATCH(A19,'Combined Data'!$B$2:$AJ$2,0))*10^12</f>
        <v>1866546745258.2598</v>
      </c>
      <c r="F19" s="41">
        <f>INDEX('Combined Data'!$B$21:$AJ$21,1,MATCH('BPEiC-CO2'!$A19,'Combined Data'!$B$2:$AJ$2))*10^12</f>
        <v>0</v>
      </c>
      <c r="G19" s="41">
        <f>INDEX('Combined Data'!$B$25:$AJ$25,1,MATCH('BPEiC-CO2'!$A19,'Combined Data'!$B$2:$AJ$2))*10^12</f>
        <v>39306111114525.617</v>
      </c>
      <c r="H19" s="41">
        <f>INDEX('Combined Data'!$B$29:$AJ$29,1,MATCH('BPEiC-CO2'!$A19,'Combined Data'!$B$2:$AJ$2))*10^12</f>
        <v>3234914861287.0288</v>
      </c>
      <c r="I19" s="41">
        <f>INDEX('Combined Data'!$B$35:$AJ$35,1,MATCH('BPEiC-CO2'!$A19,'Combined Data'!$B$2:$AJ$2))*10^12</f>
        <v>0</v>
      </c>
    </row>
    <row r="20" spans="1:9" x14ac:dyDescent="0.25">
      <c r="A20" s="12">
        <v>2034</v>
      </c>
      <c r="B20" s="41">
        <v>0</v>
      </c>
      <c r="C20" s="41">
        <f>INDEX('Combined Data'!$B$7:$AJ$7,1,MATCH('BPEiC-CO2'!$A20,'Combined Data'!$B$2:$AJ$2))*10^12</f>
        <v>15157568011580.264</v>
      </c>
      <c r="D20" s="41">
        <f>INDEX('Combined Data'!$B$12:$AJ$12,1,MATCH('BPEiC-CO2'!$A20,'Combined Data'!$B$2:$AJ$2))*10^12</f>
        <v>0</v>
      </c>
      <c r="E20" s="41">
        <f>INDEX('Combined Data'!$B$18:$AJ$18,1,MATCH(A20,'Combined Data'!$B$2:$AJ$2,0))*10^12</f>
        <v>1866546746078.3096</v>
      </c>
      <c r="F20" s="41">
        <f>INDEX('Combined Data'!$B$21:$AJ$21,1,MATCH('BPEiC-CO2'!$A20,'Combined Data'!$B$2:$AJ$2))*10^12</f>
        <v>0</v>
      </c>
      <c r="G20" s="41">
        <f>INDEX('Combined Data'!$B$25:$AJ$25,1,MATCH('BPEiC-CO2'!$A20,'Combined Data'!$B$2:$AJ$2))*10^12</f>
        <v>39646649919623.281</v>
      </c>
      <c r="H20" s="41">
        <f>INDEX('Combined Data'!$B$29:$AJ$29,1,MATCH('BPEiC-CO2'!$A20,'Combined Data'!$B$2:$AJ$2))*10^12</f>
        <v>3262941394826.4473</v>
      </c>
      <c r="I20" s="41">
        <f>INDEX('Combined Data'!$B$35:$AJ$35,1,MATCH('BPEiC-CO2'!$A20,'Combined Data'!$B$2:$AJ$2))*10^12</f>
        <v>0</v>
      </c>
    </row>
    <row r="21" spans="1:9" x14ac:dyDescent="0.25">
      <c r="A21" s="12">
        <v>2035</v>
      </c>
      <c r="B21" s="41">
        <v>0</v>
      </c>
      <c r="C21" s="41">
        <f>INDEX('Combined Data'!$B$7:$AJ$7,1,MATCH('BPEiC-CO2'!$A21,'Combined Data'!$B$2:$AJ$2))*10^12</f>
        <v>15157825830117.76</v>
      </c>
      <c r="D21" s="41">
        <f>INDEX('Combined Data'!$B$12:$AJ$12,1,MATCH('BPEiC-CO2'!$A21,'Combined Data'!$B$2:$AJ$2))*10^12</f>
        <v>0</v>
      </c>
      <c r="E21" s="41">
        <f>INDEX('Combined Data'!$B$18:$AJ$18,1,MATCH(A21,'Combined Data'!$B$2:$AJ$2,0))*10^12</f>
        <v>1898597232044.5906</v>
      </c>
      <c r="F21" s="41">
        <f>INDEX('Combined Data'!$B$21:$AJ$21,1,MATCH('BPEiC-CO2'!$A21,'Combined Data'!$B$2:$AJ$2))*10^12</f>
        <v>0</v>
      </c>
      <c r="G21" s="41">
        <f>INDEX('Combined Data'!$B$25:$AJ$25,1,MATCH('BPEiC-CO2'!$A21,'Combined Data'!$B$2:$AJ$2))*10^12</f>
        <v>39971709688125.594</v>
      </c>
      <c r="H21" s="41">
        <f>INDEX('Combined Data'!$B$29:$AJ$29,1,MATCH('BPEiC-CO2'!$A21,'Combined Data'!$B$2:$AJ$2))*10^12</f>
        <v>3289693995023.165</v>
      </c>
      <c r="I21" s="41">
        <f>INDEX('Combined Data'!$B$35:$AJ$35,1,MATCH('BPEiC-CO2'!$A21,'Combined Data'!$B$2:$AJ$2))*10^12</f>
        <v>0</v>
      </c>
    </row>
    <row r="22" spans="1:9" x14ac:dyDescent="0.25">
      <c r="A22" s="12">
        <v>2036</v>
      </c>
      <c r="B22" s="41">
        <v>0</v>
      </c>
      <c r="C22" s="41">
        <f>INDEX('Combined Data'!$B$7:$AJ$7,1,MATCH('BPEiC-CO2'!$A22,'Combined Data'!$B$2:$AJ$2))*10^12</f>
        <v>15158083648655.254</v>
      </c>
      <c r="D22" s="41">
        <f>INDEX('Combined Data'!$B$12:$AJ$12,1,MATCH('BPEiC-CO2'!$A22,'Combined Data'!$B$2:$AJ$2))*10^12</f>
        <v>0</v>
      </c>
      <c r="E22" s="41">
        <f>INDEX('Combined Data'!$B$18:$AJ$18,1,MATCH(A22,'Combined Data'!$B$2:$AJ$2,0))*10^12</f>
        <v>1930647718010.8716</v>
      </c>
      <c r="F22" s="41">
        <f>INDEX('Combined Data'!$B$21:$AJ$21,1,MATCH('BPEiC-CO2'!$A22,'Combined Data'!$B$2:$AJ$2))*10^12</f>
        <v>0</v>
      </c>
      <c r="G22" s="41">
        <f>INDEX('Combined Data'!$B$25:$AJ$25,1,MATCH('BPEiC-CO2'!$A22,'Combined Data'!$B$2:$AJ$2))*10^12</f>
        <v>40280322980245.352</v>
      </c>
      <c r="H22" s="41">
        <f>INDEX('Combined Data'!$B$29:$AJ$29,1,MATCH('BPEiC-CO2'!$A22,'Combined Data'!$B$2:$AJ$2))*10^12</f>
        <v>3315093041043.2627</v>
      </c>
      <c r="I22" s="41">
        <f>INDEX('Combined Data'!$B$35:$AJ$35,1,MATCH('BPEiC-CO2'!$A22,'Combined Data'!$B$2:$AJ$2))*10^12</f>
        <v>0</v>
      </c>
    </row>
    <row r="23" spans="1:9" x14ac:dyDescent="0.25">
      <c r="A23" s="12">
        <v>2037</v>
      </c>
      <c r="B23" s="41">
        <v>0</v>
      </c>
      <c r="C23" s="41">
        <f>INDEX('Combined Data'!$B$7:$AJ$7,1,MATCH('BPEiC-CO2'!$A23,'Combined Data'!$B$2:$AJ$2))*10^12</f>
        <v>15158341467192.748</v>
      </c>
      <c r="D23" s="41">
        <f>INDEX('Combined Data'!$B$12:$AJ$12,1,MATCH('BPEiC-CO2'!$A23,'Combined Data'!$B$2:$AJ$2))*10^12</f>
        <v>0</v>
      </c>
      <c r="E23" s="41">
        <f>INDEX('Combined Data'!$B$18:$AJ$18,1,MATCH(A23,'Combined Data'!$B$2:$AJ$2,0))*10^12</f>
        <v>1962698203977.1523</v>
      </c>
      <c r="F23" s="41">
        <f>INDEX('Combined Data'!$B$21:$AJ$21,1,MATCH('BPEiC-CO2'!$A23,'Combined Data'!$B$2:$AJ$2))*10^12</f>
        <v>0</v>
      </c>
      <c r="G23" s="41">
        <f>INDEX('Combined Data'!$B$25:$AJ$25,1,MATCH('BPEiC-CO2'!$A23,'Combined Data'!$B$2:$AJ$2))*10^12</f>
        <v>40573457235769.758</v>
      </c>
      <c r="H23" s="41">
        <f>INDEX('Combined Data'!$B$29:$AJ$29,1,MATCH('BPEiC-CO2'!$A23,'Combined Data'!$B$2:$AJ$2))*10^12</f>
        <v>3339218153720.6597</v>
      </c>
      <c r="I23" s="41">
        <f>INDEX('Combined Data'!$B$35:$AJ$35,1,MATCH('BPEiC-CO2'!$A23,'Combined Data'!$B$2:$AJ$2))*10^12</f>
        <v>0</v>
      </c>
    </row>
    <row r="24" spans="1:9" x14ac:dyDescent="0.25">
      <c r="A24" s="12">
        <v>2038</v>
      </c>
      <c r="B24" s="41">
        <v>0</v>
      </c>
      <c r="C24" s="41">
        <f>INDEX('Combined Data'!$B$7:$AJ$7,1,MATCH('BPEiC-CO2'!$A24,'Combined Data'!$B$2:$AJ$2))*10^12</f>
        <v>15158599285730.242</v>
      </c>
      <c r="D24" s="41">
        <f>INDEX('Combined Data'!$B$12:$AJ$12,1,MATCH('BPEiC-CO2'!$A24,'Combined Data'!$B$2:$AJ$2))*10^12</f>
        <v>0</v>
      </c>
      <c r="E24" s="41">
        <f>INDEX('Combined Data'!$B$18:$AJ$18,1,MATCH(A24,'Combined Data'!$B$2:$AJ$2,0))*10^12</f>
        <v>1994748689943.4333</v>
      </c>
      <c r="F24" s="41">
        <f>INDEX('Combined Data'!$B$21:$AJ$21,1,MATCH('BPEiC-CO2'!$A24,'Combined Data'!$B$2:$AJ$2))*10^12</f>
        <v>0</v>
      </c>
      <c r="G24" s="41">
        <f>INDEX('Combined Data'!$B$25:$AJ$25,1,MATCH('BPEiC-CO2'!$A24,'Combined Data'!$B$2:$AJ$2))*10^12</f>
        <v>40852079894486.031</v>
      </c>
      <c r="H24" s="41">
        <f>INDEX('Combined Data'!$B$29:$AJ$29,1,MATCH('BPEiC-CO2'!$A24,'Combined Data'!$B$2:$AJ$2))*10^12</f>
        <v>3362148953889.2744</v>
      </c>
      <c r="I24" s="41">
        <f>INDEX('Combined Data'!$B$35:$AJ$35,1,MATCH('BPEiC-CO2'!$A24,'Combined Data'!$B$2:$AJ$2))*10^12</f>
        <v>0</v>
      </c>
    </row>
    <row r="25" spans="1:9" x14ac:dyDescent="0.25">
      <c r="A25" s="12">
        <v>2039</v>
      </c>
      <c r="B25" s="41">
        <v>0</v>
      </c>
      <c r="C25" s="41">
        <f>INDEX('Combined Data'!$B$7:$AJ$7,1,MATCH('BPEiC-CO2'!$A25,'Combined Data'!$B$2:$AJ$2))*10^12</f>
        <v>15158857104267.738</v>
      </c>
      <c r="D25" s="41">
        <f>INDEX('Combined Data'!$B$12:$AJ$12,1,MATCH('BPEiC-CO2'!$A25,'Combined Data'!$B$2:$AJ$2))*10^12</f>
        <v>0</v>
      </c>
      <c r="E25" s="41">
        <f>INDEX('Combined Data'!$B$18:$AJ$18,1,MATCH(A25,'Combined Data'!$B$2:$AJ$2,0))*10^12</f>
        <v>2026799175909.7139</v>
      </c>
      <c r="F25" s="41">
        <f>INDEX('Combined Data'!$B$21:$AJ$21,1,MATCH('BPEiC-CO2'!$A25,'Combined Data'!$B$2:$AJ$2))*10^12</f>
        <v>0</v>
      </c>
      <c r="G25" s="41">
        <f>INDEX('Combined Data'!$B$25:$AJ$25,1,MATCH('BPEiC-CO2'!$A25,'Combined Data'!$B$2:$AJ$2))*10^12</f>
        <v>41121995595117.414</v>
      </c>
      <c r="H25" s="41">
        <f>INDEX('Combined Data'!$B$29:$AJ$29,1,MATCH('BPEiC-CO2'!$A25,'Combined Data'!$B$2:$AJ$2))*10^12</f>
        <v>3384363166552.6206</v>
      </c>
      <c r="I25" s="41">
        <f>INDEX('Combined Data'!$B$35:$AJ$35,1,MATCH('BPEiC-CO2'!$A25,'Combined Data'!$B$2:$AJ$2))*10^12</f>
        <v>0</v>
      </c>
    </row>
    <row r="26" spans="1:9" x14ac:dyDescent="0.25">
      <c r="A26" s="12">
        <v>2040</v>
      </c>
      <c r="B26" s="41">
        <v>0</v>
      </c>
      <c r="C26" s="41">
        <f>INDEX('Combined Data'!$B$7:$AJ$7,1,MATCH('BPEiC-CO2'!$A26,'Combined Data'!$B$2:$AJ$2))*10^12</f>
        <v>15159114922805.234</v>
      </c>
      <c r="D26" s="41">
        <f>INDEX('Combined Data'!$B$12:$AJ$12,1,MATCH('BPEiC-CO2'!$A26,'Combined Data'!$B$2:$AJ$2))*10^12</f>
        <v>0</v>
      </c>
      <c r="E26" s="41">
        <f>INDEX('Combined Data'!$B$18:$AJ$18,1,MATCH(A26,'Combined Data'!$B$2:$AJ$2,0))*10^12</f>
        <v>2058849661875.9949</v>
      </c>
      <c r="F26" s="41">
        <f>INDEX('Combined Data'!$B$21:$AJ$21,1,MATCH('BPEiC-CO2'!$A26,'Combined Data'!$B$2:$AJ$2))*10^12</f>
        <v>0</v>
      </c>
      <c r="G26" s="41">
        <f>INDEX('Combined Data'!$B$25:$AJ$25,1,MATCH('BPEiC-CO2'!$A26,'Combined Data'!$B$2:$AJ$2))*10^12</f>
        <v>41385139217238.336</v>
      </c>
      <c r="H26" s="41">
        <f>INDEX('Combined Data'!$B$29:$AJ$29,1,MATCH('BPEiC-CO2'!$A26,'Combined Data'!$B$2:$AJ$2))*10^12</f>
        <v>3406020033378.5352</v>
      </c>
      <c r="I26" s="41">
        <f>INDEX('Combined Data'!$B$35:$AJ$35,1,MATCH('BPEiC-CO2'!$A26,'Combined Data'!$B$2:$AJ$2))*10^12</f>
        <v>0</v>
      </c>
    </row>
    <row r="27" spans="1:9" x14ac:dyDescent="0.25">
      <c r="A27" s="12">
        <v>2041</v>
      </c>
      <c r="B27" s="41">
        <v>0</v>
      </c>
      <c r="C27" s="41">
        <f>INDEX('Combined Data'!$B$7:$AJ$7,1,MATCH('BPEiC-CO2'!$A27,'Combined Data'!$B$2:$AJ$2))*10^12</f>
        <v>15159372741342.73</v>
      </c>
      <c r="D27" s="41">
        <f>INDEX('Combined Data'!$B$12:$AJ$12,1,MATCH('BPEiC-CO2'!$A27,'Combined Data'!$B$2:$AJ$2))*10^12</f>
        <v>0</v>
      </c>
      <c r="E27" s="41">
        <f>INDEX('Combined Data'!$B$18:$AJ$18,1,MATCH(A27,'Combined Data'!$B$2:$AJ$2,0))*10^12</f>
        <v>2090900147842.2754</v>
      </c>
      <c r="F27" s="41">
        <f>INDEX('Combined Data'!$B$21:$AJ$21,1,MATCH('BPEiC-CO2'!$A27,'Combined Data'!$B$2:$AJ$2))*10^12</f>
        <v>0</v>
      </c>
      <c r="G27" s="41">
        <f>INDEX('Combined Data'!$B$25:$AJ$25,1,MATCH('BPEiC-CO2'!$A27,'Combined Data'!$B$2:$AJ$2))*10^12</f>
        <v>41640543321061.586</v>
      </c>
      <c r="H27" s="41">
        <f>INDEX('Combined Data'!$B$29:$AJ$29,1,MATCH('BPEiC-CO2'!$A27,'Combined Data'!$B$2:$AJ$2))*10^12</f>
        <v>3427039933533.0991</v>
      </c>
      <c r="I27" s="41">
        <f>INDEX('Combined Data'!$B$35:$AJ$35,1,MATCH('BPEiC-CO2'!$A27,'Combined Data'!$B$2:$AJ$2))*10^12</f>
        <v>0</v>
      </c>
    </row>
    <row r="28" spans="1:9" x14ac:dyDescent="0.25">
      <c r="A28" s="12">
        <v>2042</v>
      </c>
      <c r="B28" s="41">
        <v>0</v>
      </c>
      <c r="C28" s="41">
        <f>INDEX('Combined Data'!$B$7:$AJ$7,1,MATCH('BPEiC-CO2'!$A28,'Combined Data'!$B$2:$AJ$2))*10^12</f>
        <v>15159630559880.225</v>
      </c>
      <c r="D28" s="41">
        <f>INDEX('Combined Data'!$B$12:$AJ$12,1,MATCH('BPEiC-CO2'!$A28,'Combined Data'!$B$2:$AJ$2))*10^12</f>
        <v>0</v>
      </c>
      <c r="E28" s="41">
        <f>INDEX('Combined Data'!$B$18:$AJ$18,1,MATCH(A28,'Combined Data'!$B$2:$AJ$2,0))*10^12</f>
        <v>2122950633808.5557</v>
      </c>
      <c r="F28" s="41">
        <f>INDEX('Combined Data'!$B$21:$AJ$21,1,MATCH('BPEiC-CO2'!$A28,'Combined Data'!$B$2:$AJ$2))*10^12</f>
        <v>0</v>
      </c>
      <c r="G28" s="41">
        <f>INDEX('Combined Data'!$B$25:$AJ$25,1,MATCH('BPEiC-CO2'!$A28,'Combined Data'!$B$2:$AJ$2))*10^12</f>
        <v>41890142786161.578</v>
      </c>
      <c r="H28" s="41">
        <f>INDEX('Combined Data'!$B$29:$AJ$29,1,MATCH('BPEiC-CO2'!$A28,'Combined Data'!$B$2:$AJ$2))*10^12</f>
        <v>3447582108684.1499</v>
      </c>
      <c r="I28" s="41">
        <f>INDEX('Combined Data'!$B$35:$AJ$35,1,MATCH('BPEiC-CO2'!$A28,'Combined Data'!$B$2:$AJ$2))*10^12</f>
        <v>0</v>
      </c>
    </row>
    <row r="29" spans="1:9" x14ac:dyDescent="0.25">
      <c r="A29" s="12">
        <v>2043</v>
      </c>
      <c r="B29" s="41">
        <v>0</v>
      </c>
      <c r="C29" s="41">
        <f>INDEX('Combined Data'!$B$7:$AJ$7,1,MATCH('BPEiC-CO2'!$A29,'Combined Data'!$B$2:$AJ$2))*10^12</f>
        <v>15159888378417.719</v>
      </c>
      <c r="D29" s="41">
        <f>INDEX('Combined Data'!$B$12:$AJ$12,1,MATCH('BPEiC-CO2'!$A29,'Combined Data'!$B$2:$AJ$2))*10^12</f>
        <v>0</v>
      </c>
      <c r="E29" s="41">
        <f>INDEX('Combined Data'!$B$18:$AJ$18,1,MATCH(A29,'Combined Data'!$B$2:$AJ$2,0))*10^12</f>
        <v>2155001119774.8372</v>
      </c>
      <c r="F29" s="41">
        <f>INDEX('Combined Data'!$B$21:$AJ$21,1,MATCH('BPEiC-CO2'!$A29,'Combined Data'!$B$2:$AJ$2))*10^12</f>
        <v>0</v>
      </c>
      <c r="G29" s="41">
        <f>INDEX('Combined Data'!$B$25:$AJ$25,1,MATCH('BPEiC-CO2'!$A29,'Combined Data'!$B$2:$AJ$2))*10^12</f>
        <v>42132002732963.898</v>
      </c>
      <c r="H29" s="41">
        <f>INDEX('Combined Data'!$B$29:$AJ$29,1,MATCH('BPEiC-CO2'!$A29,'Combined Data'!$B$2:$AJ$2))*10^12</f>
        <v>3467487317163.8506</v>
      </c>
      <c r="I29" s="41">
        <f>INDEX('Combined Data'!$B$35:$AJ$35,1,MATCH('BPEiC-CO2'!$A29,'Combined Data'!$B$2:$AJ$2))*10^12</f>
        <v>0</v>
      </c>
    </row>
    <row r="30" spans="1:9" x14ac:dyDescent="0.25">
      <c r="A30" s="12">
        <v>2044</v>
      </c>
      <c r="B30" s="41">
        <v>0</v>
      </c>
      <c r="C30" s="41">
        <f>INDEX('Combined Data'!$B$7:$AJ$7,1,MATCH('BPEiC-CO2'!$A30,'Combined Data'!$B$2:$AJ$2))*10^12</f>
        <v>15160146196955.213</v>
      </c>
      <c r="D30" s="41">
        <f>INDEX('Combined Data'!$B$12:$AJ$12,1,MATCH('BPEiC-CO2'!$A30,'Combined Data'!$B$2:$AJ$2))*10^12</f>
        <v>0</v>
      </c>
      <c r="E30" s="41">
        <f>INDEX('Combined Data'!$B$18:$AJ$18,1,MATCH(A30,'Combined Data'!$B$2:$AJ$2,0))*10^12</f>
        <v>2187051605741.1177</v>
      </c>
      <c r="F30" s="41">
        <f>INDEX('Combined Data'!$B$21:$AJ$21,1,MATCH('BPEiC-CO2'!$A30,'Combined Data'!$B$2:$AJ$2))*10^12</f>
        <v>0</v>
      </c>
      <c r="G30" s="41">
        <f>INDEX('Combined Data'!$B$25:$AJ$25,1,MATCH('BPEiC-CO2'!$A30,'Combined Data'!$B$2:$AJ$2))*10^12</f>
        <v>42367090601255.75</v>
      </c>
      <c r="H30" s="41">
        <f>INDEX('Combined Data'!$B$29:$AJ$29,1,MATCH('BPEiC-CO2'!$A30,'Combined Data'!$B$2:$AJ$2))*10^12</f>
        <v>3486835179806.1201</v>
      </c>
      <c r="I30" s="41">
        <f>INDEX('Combined Data'!$B$35:$AJ$35,1,MATCH('BPEiC-CO2'!$A30,'Combined Data'!$B$2:$AJ$2))*10^12</f>
        <v>0</v>
      </c>
    </row>
    <row r="31" spans="1:9" x14ac:dyDescent="0.25">
      <c r="A31" s="12">
        <v>2045</v>
      </c>
      <c r="B31" s="41">
        <v>0</v>
      </c>
      <c r="C31" s="41">
        <f>INDEX('Combined Data'!$B$7:$AJ$7,1,MATCH('BPEiC-CO2'!$A31,'Combined Data'!$B$2:$AJ$2))*10^12</f>
        <v>15160404015492.709</v>
      </c>
      <c r="D31" s="41">
        <f>INDEX('Combined Data'!$B$12:$AJ$12,1,MATCH('BPEiC-CO2'!$A31,'Combined Data'!$B$2:$AJ$2))*10^12</f>
        <v>0</v>
      </c>
      <c r="E31" s="41">
        <f>INDEX('Combined Data'!$B$18:$AJ$18,1,MATCH(A31,'Combined Data'!$B$2:$AJ$2,0))*10^12</f>
        <v>2219102091707.3984</v>
      </c>
      <c r="F31" s="41">
        <f>INDEX('Combined Data'!$B$21:$AJ$21,1,MATCH('BPEiC-CO2'!$A31,'Combined Data'!$B$2:$AJ$2))*10^12</f>
        <v>0</v>
      </c>
      <c r="G31" s="41">
        <f>INDEX('Combined Data'!$B$25:$AJ$25,1,MATCH('BPEiC-CO2'!$A31,'Combined Data'!$B$2:$AJ$2))*10^12</f>
        <v>42593471511462.719</v>
      </c>
      <c r="H31" s="41">
        <f>INDEX('Combined Data'!$B$29:$AJ$29,1,MATCH('BPEiC-CO2'!$A31,'Combined Data'!$B$2:$AJ$2))*10^12</f>
        <v>3505466454943.1196</v>
      </c>
      <c r="I31" s="41">
        <f>INDEX('Combined Data'!$B$35:$AJ$35,1,MATCH('BPEiC-CO2'!$A31,'Combined Data'!$B$2:$AJ$2))*10^12</f>
        <v>0</v>
      </c>
    </row>
    <row r="32" spans="1:9" x14ac:dyDescent="0.25">
      <c r="A32" s="12">
        <v>2046</v>
      </c>
      <c r="B32" s="41">
        <v>0</v>
      </c>
      <c r="C32" s="41">
        <f>INDEX('Combined Data'!$B$7:$AJ$7,1,MATCH('BPEiC-CO2'!$A32,'Combined Data'!$B$2:$AJ$2))*10^12</f>
        <v>15160661834030.205</v>
      </c>
      <c r="D32" s="41">
        <f>INDEX('Combined Data'!$B$12:$AJ$12,1,MATCH('BPEiC-CO2'!$A32,'Combined Data'!$B$2:$AJ$2))*10^12</f>
        <v>0</v>
      </c>
      <c r="E32" s="41">
        <f>INDEX('Combined Data'!$B$18:$AJ$18,1,MATCH(A32,'Combined Data'!$B$2:$AJ$2,0))*10^12</f>
        <v>2251152577673.6792</v>
      </c>
      <c r="F32" s="41">
        <f>INDEX('Combined Data'!$B$21:$AJ$21,1,MATCH('BPEiC-CO2'!$A32,'Combined Data'!$B$2:$AJ$2))*10^12</f>
        <v>0</v>
      </c>
      <c r="G32" s="41">
        <f>INDEX('Combined Data'!$B$25:$AJ$25,1,MATCH('BPEiC-CO2'!$A32,'Combined Data'!$B$2:$AJ$2))*10^12</f>
        <v>42811145463584.805</v>
      </c>
      <c r="H32" s="41">
        <f>INDEX('Combined Data'!$B$29:$AJ$29,1,MATCH('BPEiC-CO2'!$A32,'Combined Data'!$B$2:$AJ$2))*10^12</f>
        <v>3523381142574.8506</v>
      </c>
      <c r="I32" s="41">
        <f>INDEX('Combined Data'!$B$35:$AJ$35,1,MATCH('BPEiC-CO2'!$A32,'Combined Data'!$B$2:$AJ$2))*10^12</f>
        <v>0</v>
      </c>
    </row>
    <row r="33" spans="1:9" x14ac:dyDescent="0.25">
      <c r="A33" s="12">
        <v>2047</v>
      </c>
      <c r="B33" s="41">
        <v>0</v>
      </c>
      <c r="C33" s="41">
        <f>INDEX('Combined Data'!$B$7:$AJ$7,1,MATCH('BPEiC-CO2'!$A33,'Combined Data'!$B$2:$AJ$2))*10^12</f>
        <v>15160919652567.701</v>
      </c>
      <c r="D33" s="41">
        <f>INDEX('Combined Data'!$B$12:$AJ$12,1,MATCH('BPEiC-CO2'!$A33,'Combined Data'!$B$2:$AJ$2))*10^12</f>
        <v>0</v>
      </c>
      <c r="E33" s="41">
        <f>INDEX('Combined Data'!$B$18:$AJ$18,1,MATCH(A33,'Combined Data'!$B$2:$AJ$2,0))*10^12</f>
        <v>2283203063639.96</v>
      </c>
      <c r="F33" s="41">
        <f>INDEX('Combined Data'!$B$21:$AJ$21,1,MATCH('BPEiC-CO2'!$A33,'Combined Data'!$B$2:$AJ$2))*10^12</f>
        <v>0</v>
      </c>
      <c r="G33" s="41">
        <f>INDEX('Combined Data'!$B$25:$AJ$25,1,MATCH('BPEiC-CO2'!$A33,'Combined Data'!$B$2:$AJ$2))*10^12</f>
        <v>43020112457622.008</v>
      </c>
      <c r="H33" s="41">
        <f>INDEX('Combined Data'!$B$29:$AJ$29,1,MATCH('BPEiC-CO2'!$A33,'Combined Data'!$B$2:$AJ$2))*10^12</f>
        <v>3540579242701.312</v>
      </c>
      <c r="I33" s="41">
        <f>INDEX('Combined Data'!$B$35:$AJ$35,1,MATCH('BPEiC-CO2'!$A33,'Combined Data'!$B$2:$AJ$2))*10^12</f>
        <v>0</v>
      </c>
    </row>
    <row r="34" spans="1:9" x14ac:dyDescent="0.25">
      <c r="A34" s="12">
        <v>2048</v>
      </c>
      <c r="B34" s="41">
        <v>0</v>
      </c>
      <c r="C34" s="41">
        <f>INDEX('Combined Data'!$B$7:$AJ$7,1,MATCH('BPEiC-CO2'!$A34,'Combined Data'!$B$2:$AJ$2))*10^12</f>
        <v>15161177471105.193</v>
      </c>
      <c r="D34" s="41">
        <f>INDEX('Combined Data'!$B$12:$AJ$12,1,MATCH('BPEiC-CO2'!$A34,'Combined Data'!$B$2:$AJ$2))*10^12</f>
        <v>0</v>
      </c>
      <c r="E34" s="41">
        <f>INDEX('Combined Data'!$B$18:$AJ$18,1,MATCH(A34,'Combined Data'!$B$2:$AJ$2,0))*10^12</f>
        <v>2315253549606.2407</v>
      </c>
      <c r="F34" s="41">
        <f>INDEX('Combined Data'!$B$21:$AJ$21,1,MATCH('BPEiC-CO2'!$A34,'Combined Data'!$B$2:$AJ$2))*10^12</f>
        <v>0</v>
      </c>
      <c r="G34" s="41">
        <f>INDEX('Combined Data'!$B$25:$AJ$25,1,MATCH('BPEiC-CO2'!$A34,'Combined Data'!$B$2:$AJ$2))*10^12</f>
        <v>43220372493574.328</v>
      </c>
      <c r="H34" s="41">
        <f>INDEX('Combined Data'!$B$29:$AJ$29,1,MATCH('BPEiC-CO2'!$A34,'Combined Data'!$B$2:$AJ$2))*10^12</f>
        <v>3557060755322.5044</v>
      </c>
      <c r="I34" s="41">
        <f>INDEX('Combined Data'!$B$35:$AJ$35,1,MATCH('BPEiC-CO2'!$A34,'Combined Data'!$B$2:$AJ$2))*10^12</f>
        <v>0</v>
      </c>
    </row>
    <row r="35" spans="1:9" x14ac:dyDescent="0.25">
      <c r="A35" s="12">
        <v>2049</v>
      </c>
      <c r="B35" s="41">
        <v>0</v>
      </c>
      <c r="C35" s="41">
        <f>INDEX('Combined Data'!$B$7:$AJ$7,1,MATCH('BPEiC-CO2'!$A35,'Combined Data'!$B$2:$AJ$2))*10^12</f>
        <v>15161435289642.688</v>
      </c>
      <c r="D35" s="41">
        <f>INDEX('Combined Data'!$B$12:$AJ$12,1,MATCH('BPEiC-CO2'!$A35,'Combined Data'!$B$2:$AJ$2))*10^12</f>
        <v>0</v>
      </c>
      <c r="E35" s="41">
        <f>INDEX('Combined Data'!$B$18:$AJ$18,1,MATCH(A35,'Combined Data'!$B$2:$AJ$2,0))*10^12</f>
        <v>2347304035572.5215</v>
      </c>
      <c r="F35" s="41">
        <f>INDEX('Combined Data'!$B$21:$AJ$21,1,MATCH('BPEiC-CO2'!$A35,'Combined Data'!$B$2:$AJ$2))*10^12</f>
        <v>0</v>
      </c>
      <c r="G35" s="41">
        <f>INDEX('Combined Data'!$B$25:$AJ$25,1,MATCH('BPEiC-CO2'!$A35,'Combined Data'!$B$2:$AJ$2))*10^12</f>
        <v>43410958131654.555</v>
      </c>
      <c r="H35" s="41">
        <f>INDEX('Combined Data'!$B$29:$AJ$29,1,MATCH('BPEiC-CO2'!$A35,'Combined Data'!$B$2:$AJ$2))*10^12</f>
        <v>3572746059604.5083</v>
      </c>
      <c r="I35" s="41">
        <f>INDEX('Combined Data'!$B$35:$AJ$35,1,MATCH('BPEiC-CO2'!$A35,'Combined Data'!$B$2:$AJ$2))*10^12</f>
        <v>0</v>
      </c>
    </row>
    <row r="36" spans="1:9" x14ac:dyDescent="0.25">
      <c r="A36" s="12">
        <v>2050</v>
      </c>
      <c r="B36" s="41">
        <v>0</v>
      </c>
      <c r="C36" s="41">
        <f>INDEX('Combined Data'!$B$7:$AJ$7,1,MATCH('BPEiC-CO2'!$A36,'Combined Data'!$B$2:$AJ$2))*10^12</f>
        <v>15161693108180.182</v>
      </c>
      <c r="D36" s="41">
        <f>INDEX('Combined Data'!$B$12:$AJ$12,1,MATCH('BPEiC-CO2'!$A36,'Combined Data'!$B$2:$AJ$2))*10^12</f>
        <v>0</v>
      </c>
      <c r="E36" s="41">
        <f>INDEX('Combined Data'!$B$18:$AJ$18,1,MATCH(A36,'Combined Data'!$B$2:$AJ$2,0))*10^12</f>
        <v>2379354521538.8027</v>
      </c>
      <c r="F36" s="41">
        <f>INDEX('Combined Data'!$B$21:$AJ$21,1,MATCH('BPEiC-CO2'!$A36,'Combined Data'!$B$2:$AJ$2))*10^12</f>
        <v>0</v>
      </c>
      <c r="G36" s="41">
        <f>INDEX('Combined Data'!$B$25:$AJ$25,1,MATCH('BPEiC-CO2'!$A36,'Combined Data'!$B$2:$AJ$2))*10^12</f>
        <v>43588967052501.063</v>
      </c>
      <c r="H36" s="41">
        <f>INDEX('Combined Data'!$B$29:$AJ$29,1,MATCH('BPEiC-CO2'!$A36,'Combined Data'!$B$2:$AJ$2))*10^12</f>
        <v>3587396293045.5679</v>
      </c>
      <c r="I36" s="41">
        <f>INDEX('Combined Data'!$B$35:$AJ$35,1,MATCH('BPEiC-CO2'!$A36,'Combined Data'!$B$2:$AJ$2))*10^12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3"/>
  </sheetPr>
  <dimension ref="A1:I36"/>
  <sheetViews>
    <sheetView zoomScaleNormal="100" workbookViewId="0">
      <selection activeCell="B7" sqref="B7:H8"/>
    </sheetView>
  </sheetViews>
  <sheetFormatPr defaultColWidth="10.28515625" defaultRowHeight="15" x14ac:dyDescent="0.25"/>
  <cols>
    <col min="1" max="1" width="10.28515625" style="12"/>
    <col min="2" max="9" width="20.140625" style="12" customWidth="1"/>
    <col min="10" max="16384" width="10.28515625" style="10"/>
  </cols>
  <sheetData>
    <row r="1" spans="1:9" x14ac:dyDescent="0.25">
      <c r="A1" s="12" t="s">
        <v>2</v>
      </c>
      <c r="B1" s="12" t="s">
        <v>30</v>
      </c>
      <c r="C1" s="12" t="s">
        <v>31</v>
      </c>
      <c r="D1" s="12" t="s">
        <v>32</v>
      </c>
      <c r="E1" s="12" t="s">
        <v>33</v>
      </c>
      <c r="F1" s="99" t="s">
        <v>185</v>
      </c>
      <c r="G1" s="99" t="s">
        <v>186</v>
      </c>
      <c r="H1" s="12" t="s">
        <v>34</v>
      </c>
      <c r="I1" s="12" t="s">
        <v>35</v>
      </c>
    </row>
    <row r="2" spans="1:9" x14ac:dyDescent="0.25">
      <c r="A2" s="12">
        <v>2016</v>
      </c>
      <c r="B2" s="41">
        <v>0</v>
      </c>
      <c r="C2" s="41">
        <v>0</v>
      </c>
      <c r="D2" s="41">
        <v>0</v>
      </c>
      <c r="E2" s="41">
        <f>INDEX('Combined Data'!$B$15:$AJ$15,1,MATCH('BPEiC-CO2'!$A2,'Combined Data'!$B$2:$AJ$2))*10^12</f>
        <v>0</v>
      </c>
      <c r="F2" s="41">
        <v>0</v>
      </c>
      <c r="G2" s="41">
        <f>INDEX('Combined Data'!$B$24:$AJ$24,1,MATCH('BPEiC-CO2'!$A2,'Combined Data'!$B$2:$AJ$2))*10^12</f>
        <v>1042754435610.9983</v>
      </c>
      <c r="H2" s="41">
        <f>INDEX('Combined Data'!$B$28:$AJ$28,1,MATCH('BPEiC-CO2'!$A2,'Combined Data'!$B$2:$AJ$2))*10^12</f>
        <v>9509520635452.7305</v>
      </c>
      <c r="I2" s="41">
        <f>INDEX('Combined Data'!$B$34:$AJ$34,1,MATCH('BPEiC-CO2'!$A2,'Combined Data'!$B$2:$AJ$2))*10^12</f>
        <v>783578982.2837497</v>
      </c>
    </row>
    <row r="3" spans="1:9" x14ac:dyDescent="0.25">
      <c r="A3" s="12">
        <v>2017</v>
      </c>
      <c r="B3" s="41">
        <v>0</v>
      </c>
      <c r="C3" s="41">
        <v>0</v>
      </c>
      <c r="D3" s="41">
        <v>0</v>
      </c>
      <c r="E3" s="41">
        <f>INDEX('Combined Data'!$B$15:$AJ$15,1,MATCH('BPEiC-CO2'!$A3,'Combined Data'!$B$2:$AJ$2))*10^12</f>
        <v>0</v>
      </c>
      <c r="F3" s="41">
        <v>0</v>
      </c>
      <c r="G3" s="41">
        <f>INDEX('Combined Data'!$B$24:$AJ$24,1,MATCH('BPEiC-CO2'!$A3,'Combined Data'!$B$2:$AJ$2))*10^12</f>
        <v>1064159151960.1068</v>
      </c>
      <c r="H3" s="41">
        <f>INDEX('Combined Data'!$B$28:$AJ$28,1,MATCH('BPEiC-CO2'!$A3,'Combined Data'!$B$2:$AJ$2))*10^12</f>
        <v>9704723441469.6563</v>
      </c>
      <c r="I3" s="41">
        <f>INDEX('Combined Data'!$B$34:$AJ$34,1,MATCH('BPEiC-CO2'!$A3,'Combined Data'!$B$2:$AJ$2))*10^12</f>
        <v>802576348.52221715</v>
      </c>
    </row>
    <row r="4" spans="1:9" x14ac:dyDescent="0.25">
      <c r="A4" s="12">
        <v>2018</v>
      </c>
      <c r="B4" s="41">
        <v>0</v>
      </c>
      <c r="C4" s="41">
        <v>0</v>
      </c>
      <c r="D4" s="41">
        <v>0</v>
      </c>
      <c r="E4" s="41">
        <f>INDEX('Combined Data'!$B$15:$AJ$15,1,MATCH('BPEiC-CO2'!$A4,'Combined Data'!$B$2:$AJ$2))*10^12</f>
        <v>0</v>
      </c>
      <c r="F4" s="41">
        <v>0</v>
      </c>
      <c r="G4" s="41">
        <f>INDEX('Combined Data'!$B$24:$AJ$24,1,MATCH('BPEiC-CO2'!$A4,'Combined Data'!$B$2:$AJ$2))*10^12</f>
        <v>1084053836948.2711</v>
      </c>
      <c r="H4" s="41">
        <f>INDEX('Combined Data'!$B$28:$AJ$28,1,MATCH('BPEiC-CO2'!$A4,'Combined Data'!$B$2:$AJ$2))*10^12</f>
        <v>9886155340457.3848</v>
      </c>
      <c r="I4" s="41">
        <f>INDEX('Combined Data'!$B$34:$AJ$34,1,MATCH('BPEiC-CO2'!$A4,'Combined Data'!$B$2:$AJ$2))*10^12</f>
        <v>823891588.68208623</v>
      </c>
    </row>
    <row r="5" spans="1:9" x14ac:dyDescent="0.25">
      <c r="A5" s="12">
        <v>2019</v>
      </c>
      <c r="B5" s="41">
        <v>0</v>
      </c>
      <c r="C5" s="41">
        <v>0</v>
      </c>
      <c r="D5" s="41">
        <v>0</v>
      </c>
      <c r="E5" s="41">
        <f>INDEX('Combined Data'!$B$15:$AJ$15,1,MATCH('BPEiC-CO2'!$A5,'Combined Data'!$B$2:$AJ$2))*10^12</f>
        <v>0</v>
      </c>
      <c r="F5" s="41">
        <v>0</v>
      </c>
      <c r="G5" s="41">
        <f>INDEX('Combined Data'!$B$24:$AJ$24,1,MATCH('BPEiC-CO2'!$A5,'Combined Data'!$B$2:$AJ$2))*10^12</f>
        <v>1103018479085.9785</v>
      </c>
      <c r="H5" s="41">
        <f>INDEX('Combined Data'!$B$28:$AJ$28,1,MATCH('BPEiC-CO2'!$A5,'Combined Data'!$B$2:$AJ$2))*10^12</f>
        <v>10059105605249.912</v>
      </c>
      <c r="I5" s="41">
        <f>INDEX('Combined Data'!$B$34:$AJ$34,1,MATCH('BPEiC-CO2'!$A5,'Combined Data'!$B$2:$AJ$2))*10^12</f>
        <v>846023159.70733356</v>
      </c>
    </row>
    <row r="6" spans="1:9" x14ac:dyDescent="0.25">
      <c r="A6" s="12">
        <v>2020</v>
      </c>
      <c r="B6" s="41">
        <v>0</v>
      </c>
      <c r="C6" s="41">
        <v>0</v>
      </c>
      <c r="D6" s="41">
        <v>0</v>
      </c>
      <c r="E6" s="41">
        <f>INDEX('Combined Data'!$B$15:$AJ$15,1,MATCH('BPEiC-CO2'!$A6,'Combined Data'!$B$2:$AJ$2))*10^12</f>
        <v>0</v>
      </c>
      <c r="F6" s="41">
        <v>0</v>
      </c>
      <c r="G6" s="41">
        <f>INDEX('Combined Data'!$B$24:$AJ$24,1,MATCH('BPEiC-CO2'!$A6,'Combined Data'!$B$2:$AJ$2))*10^12</f>
        <v>1121401581941.78</v>
      </c>
      <c r="H6" s="41">
        <f>INDEX('Combined Data'!$B$28:$AJ$28,1,MATCH('BPEiC-CO2'!$A6,'Combined Data'!$B$2:$AJ$2))*10^12</f>
        <v>10226752454767.711</v>
      </c>
      <c r="I6" s="41">
        <f>INDEX('Combined Data'!$B$34:$AJ$34,1,MATCH('BPEiC-CO2'!$A6,'Combined Data'!$B$2:$AJ$2))*10^12</f>
        <v>865798546.85595942</v>
      </c>
    </row>
    <row r="7" spans="1:9" x14ac:dyDescent="0.25">
      <c r="A7" s="12">
        <v>2021</v>
      </c>
      <c r="B7" s="41">
        <v>0</v>
      </c>
      <c r="C7" s="41">
        <v>0</v>
      </c>
      <c r="D7" s="41">
        <v>0</v>
      </c>
      <c r="E7" s="41">
        <f>INDEX('Combined Data'!$B$15:$AJ$15,1,MATCH('BPEiC-CO2'!$A7,'Combined Data'!$B$2:$AJ$2))*10^12</f>
        <v>0</v>
      </c>
      <c r="F7" s="41">
        <v>0</v>
      </c>
      <c r="G7" s="41">
        <f>INDEX('Combined Data'!$B$24:$AJ$24,1,MATCH('BPEiC-CO2'!$A7,'Combined Data'!$B$2:$AJ$2))*10^12</f>
        <v>1139267760991.4431</v>
      </c>
      <c r="H7" s="41">
        <f>INDEX('Combined Data'!$B$28:$AJ$28,1,MATCH('BPEiC-CO2'!$A7,'Combined Data'!$B$2:$AJ$2))*10^12</f>
        <v>10389685157374.641</v>
      </c>
      <c r="I7" s="41">
        <f>INDEX('Combined Data'!$B$34:$AJ$34,1,MATCH('BPEiC-CO2'!$A7,'Combined Data'!$B$2:$AJ$2))*10^12</f>
        <v>888789428.01299965</v>
      </c>
    </row>
    <row r="8" spans="1:9" x14ac:dyDescent="0.25">
      <c r="A8" s="12">
        <v>2022</v>
      </c>
      <c r="B8" s="41">
        <v>0</v>
      </c>
      <c r="C8" s="41">
        <v>0</v>
      </c>
      <c r="D8" s="41">
        <v>0</v>
      </c>
      <c r="E8" s="41">
        <f>INDEX('Combined Data'!$B$15:$AJ$15,1,MATCH('BPEiC-CO2'!$A8,'Combined Data'!$B$2:$AJ$2))*10^12</f>
        <v>0</v>
      </c>
      <c r="F8" s="41">
        <v>0</v>
      </c>
      <c r="G8" s="41">
        <f>INDEX('Combined Data'!$B$24:$AJ$24,1,MATCH('BPEiC-CO2'!$A8,'Combined Data'!$B$2:$AJ$2))*10^12</f>
        <v>1156487785283.4331</v>
      </c>
      <c r="H8" s="41">
        <f>INDEX('Combined Data'!$B$28:$AJ$28,1,MATCH('BPEiC-CO2'!$A8,'Combined Data'!$B$2:$AJ$2))*10^12</f>
        <v>10546725176342.982</v>
      </c>
      <c r="I8" s="41">
        <f>INDEX('Combined Data'!$B$34:$AJ$34,1,MATCH('BPEiC-CO2'!$A8,'Combined Data'!$B$2:$AJ$2))*10^12</f>
        <v>915076637.98556781</v>
      </c>
    </row>
    <row r="9" spans="1:9" x14ac:dyDescent="0.25">
      <c r="A9" s="12">
        <v>2023</v>
      </c>
      <c r="B9" s="41">
        <v>0</v>
      </c>
      <c r="C9" s="41">
        <v>0</v>
      </c>
      <c r="D9" s="41">
        <v>0</v>
      </c>
      <c r="E9" s="41">
        <f>INDEX('Combined Data'!$B$15:$AJ$15,1,MATCH('BPEiC-CO2'!$A9,'Combined Data'!$B$2:$AJ$2))*10^12</f>
        <v>0</v>
      </c>
      <c r="F9" s="41">
        <v>0</v>
      </c>
      <c r="G9" s="41">
        <f>INDEX('Combined Data'!$B$24:$AJ$24,1,MATCH('BPEiC-CO2'!$A9,'Combined Data'!$B$2:$AJ$2))*10^12</f>
        <v>1173126270293.5171</v>
      </c>
      <c r="H9" s="41">
        <f>INDEX('Combined Data'!$B$28:$AJ$28,1,MATCH('BPEiC-CO2'!$A9,'Combined Data'!$B$2:$AJ$2))*10^12</f>
        <v>10698461780036.598</v>
      </c>
      <c r="I9" s="41">
        <f>INDEX('Combined Data'!$B$34:$AJ$34,1,MATCH('BPEiC-CO2'!$A9,'Combined Data'!$B$2:$AJ$2))*10^12</f>
        <v>941482371.5517174</v>
      </c>
    </row>
    <row r="10" spans="1:9" x14ac:dyDescent="0.25">
      <c r="A10" s="12">
        <v>2024</v>
      </c>
      <c r="B10" s="41">
        <v>0</v>
      </c>
      <c r="C10" s="41">
        <v>0</v>
      </c>
      <c r="D10" s="41">
        <v>0</v>
      </c>
      <c r="E10" s="41">
        <f>INDEX('Combined Data'!$B$15:$AJ$15,1,MATCH('BPEiC-CO2'!$A10,'Combined Data'!$B$2:$AJ$2))*10^12</f>
        <v>0</v>
      </c>
      <c r="F10" s="41">
        <v>0</v>
      </c>
      <c r="G10" s="41">
        <f>INDEX('Combined Data'!$B$24:$AJ$24,1,MATCH('BPEiC-CO2'!$A10,'Combined Data'!$B$2:$AJ$2))*10^12</f>
        <v>1189215523759.5789</v>
      </c>
      <c r="H10" s="41">
        <f>INDEX('Combined Data'!$B$28:$AJ$28,1,MATCH('BPEiC-CO2'!$A10,'Combined Data'!$B$2:$AJ$2))*10^12</f>
        <v>10845189602637.412</v>
      </c>
      <c r="I10" s="41">
        <f>INDEX('Combined Data'!$B$34:$AJ$34,1,MATCH('BPEiC-CO2'!$A10,'Combined Data'!$B$2:$AJ$2))*10^12</f>
        <v>966001328.09110761</v>
      </c>
    </row>
    <row r="11" spans="1:9" x14ac:dyDescent="0.25">
      <c r="A11" s="12">
        <v>2025</v>
      </c>
      <c r="B11" s="41">
        <v>0</v>
      </c>
      <c r="C11" s="41">
        <v>0</v>
      </c>
      <c r="D11" s="41">
        <v>0</v>
      </c>
      <c r="E11" s="41">
        <f>INDEX('Combined Data'!$B$15:$AJ$15,1,MATCH('BPEiC-CO2'!$A11,'Combined Data'!$B$2:$AJ$2))*10^12</f>
        <v>0</v>
      </c>
      <c r="F11" s="41">
        <v>0</v>
      </c>
      <c r="G11" s="41">
        <f>INDEX('Combined Data'!$B$24:$AJ$24,1,MATCH('BPEiC-CO2'!$A11,'Combined Data'!$B$2:$AJ$2))*10^12</f>
        <v>1204755545681.6187</v>
      </c>
      <c r="H11" s="41">
        <f>INDEX('Combined Data'!$B$28:$AJ$28,1,MATCH('BPEiC-CO2'!$A11,'Combined Data'!$B$2:$AJ$2))*10^12</f>
        <v>10986908644145.428</v>
      </c>
      <c r="I11" s="41">
        <f>INDEX('Combined Data'!$B$34:$AJ$34,1,MATCH('BPEiC-CO2'!$A11,'Combined Data'!$B$2:$AJ$2))*10^12</f>
        <v>991007996.70389581</v>
      </c>
    </row>
    <row r="12" spans="1:9" x14ac:dyDescent="0.25">
      <c r="A12" s="12">
        <v>2026</v>
      </c>
      <c r="B12" s="41">
        <v>0</v>
      </c>
      <c r="C12" s="41">
        <v>0</v>
      </c>
      <c r="D12" s="41">
        <v>0</v>
      </c>
      <c r="E12" s="41">
        <f>INDEX('Combined Data'!$B$15:$AJ$15,1,MATCH('BPEiC-CO2'!$A12,'Combined Data'!$B$2:$AJ$2))*10^12</f>
        <v>0</v>
      </c>
      <c r="F12" s="41">
        <v>0</v>
      </c>
      <c r="G12" s="41">
        <f>INDEX('Combined Data'!$B$24:$AJ$24,1,MATCH('BPEiC-CO2'!$A12,'Combined Data'!$B$2:$AJ$2))*10^12</f>
        <v>1219843259273.2871</v>
      </c>
      <c r="H12" s="41">
        <f>INDEX('Combined Data'!$B$28:$AJ$28,1,MATCH('BPEiC-CO2'!$A12,'Combined Data'!$B$2:$AJ$2))*10^12</f>
        <v>11124502807106.434</v>
      </c>
      <c r="I12" s="41">
        <f>INDEX('Combined Data'!$B$34:$AJ$34,1,MATCH('BPEiC-CO2'!$A12,'Combined Data'!$B$2:$AJ$2))*10^12</f>
        <v>1014743973.0427586</v>
      </c>
    </row>
    <row r="13" spans="1:9" x14ac:dyDescent="0.25">
      <c r="A13" s="12">
        <v>2027</v>
      </c>
      <c r="B13" s="41">
        <v>0</v>
      </c>
      <c r="C13" s="41">
        <v>0</v>
      </c>
      <c r="D13" s="41">
        <v>0</v>
      </c>
      <c r="E13" s="41">
        <f>INDEX('Combined Data'!$B$15:$AJ$15,1,MATCH('BPEiC-CO2'!$A13,'Combined Data'!$B$2:$AJ$2))*10^12</f>
        <v>0</v>
      </c>
      <c r="F13" s="41">
        <v>0</v>
      </c>
      <c r="G13" s="41">
        <f>INDEX('Combined Data'!$B$24:$AJ$24,1,MATCH('BPEiC-CO2'!$A13,'Combined Data'!$B$2:$AJ$2))*10^12</f>
        <v>1234446356796.7007</v>
      </c>
      <c r="H13" s="41">
        <f>INDEX('Combined Data'!$B$28:$AJ$28,1,MATCH('BPEiC-CO2'!$A13,'Combined Data'!$B$2:$AJ$2))*10^12</f>
        <v>11257677457338.5</v>
      </c>
      <c r="I13" s="41">
        <f>INDEX('Combined Data'!$B$34:$AJ$34,1,MATCH('BPEiC-CO2'!$A13,'Combined Data'!$B$2:$AJ$2))*10^12</f>
        <v>1035247737.2473007</v>
      </c>
    </row>
    <row r="14" spans="1:9" x14ac:dyDescent="0.25">
      <c r="A14" s="12">
        <v>2028</v>
      </c>
      <c r="B14" s="41">
        <v>0</v>
      </c>
      <c r="C14" s="41">
        <v>0</v>
      </c>
      <c r="D14" s="41">
        <v>0</v>
      </c>
      <c r="E14" s="41">
        <f>INDEX('Combined Data'!$B$15:$AJ$15,1,MATCH('BPEiC-CO2'!$A14,'Combined Data'!$B$2:$AJ$2))*10^12</f>
        <v>0</v>
      </c>
      <c r="F14" s="41">
        <v>0</v>
      </c>
      <c r="G14" s="41">
        <f>INDEX('Combined Data'!$B$24:$AJ$24,1,MATCH('BPEiC-CO2'!$A14,'Combined Data'!$B$2:$AJ$2))*10^12</f>
        <v>1248597145989.7429</v>
      </c>
      <c r="H14" s="41">
        <f>INDEX('Combined Data'!$B$28:$AJ$28,1,MATCH('BPEiC-CO2'!$A14,'Combined Data'!$B$2:$AJ$2))*10^12</f>
        <v>11386727229023.555</v>
      </c>
      <c r="I14" s="41">
        <f>INDEX('Combined Data'!$B$34:$AJ$34,1,MATCH('BPEiC-CO2'!$A14,'Combined Data'!$B$2:$AJ$2))*10^12</f>
        <v>1041418032.5105065</v>
      </c>
    </row>
    <row r="15" spans="1:9" x14ac:dyDescent="0.25">
      <c r="A15" s="12">
        <v>2029</v>
      </c>
      <c r="B15" s="41">
        <v>0</v>
      </c>
      <c r="C15" s="41">
        <v>0</v>
      </c>
      <c r="D15" s="41">
        <v>0</v>
      </c>
      <c r="E15" s="41">
        <f>INDEX('Combined Data'!$B$15:$AJ$15,1,MATCH('BPEiC-CO2'!$A15,'Combined Data'!$B$2:$AJ$2))*10^12</f>
        <v>0</v>
      </c>
      <c r="F15" s="41">
        <v>0</v>
      </c>
      <c r="G15" s="41">
        <f>INDEX('Combined Data'!$B$24:$AJ$24,1,MATCH('BPEiC-CO2'!$A15,'Combined Data'!$B$2:$AJ$2))*10^12</f>
        <v>1262295626852.4141</v>
      </c>
      <c r="H15" s="41">
        <f>INDEX('Combined Data'!$B$28:$AJ$28,1,MATCH('BPEiC-CO2'!$A15,'Combined Data'!$B$2:$AJ$2))*10^12</f>
        <v>11511652122161.6</v>
      </c>
      <c r="I15" s="41">
        <f>INDEX('Combined Data'!$B$34:$AJ$34,1,MATCH('BPEiC-CO2'!$A15,'Combined Data'!$B$2:$AJ$2))*10^12</f>
        <v>1047768160.4756724</v>
      </c>
    </row>
    <row r="16" spans="1:9" x14ac:dyDescent="0.25">
      <c r="A16" s="12">
        <v>2030</v>
      </c>
      <c r="B16" s="41">
        <v>0</v>
      </c>
      <c r="C16" s="41">
        <v>0</v>
      </c>
      <c r="D16" s="41">
        <v>0</v>
      </c>
      <c r="E16" s="41">
        <f>INDEX('Combined Data'!$B$15:$AJ$15,1,MATCH('BPEiC-CO2'!$A16,'Combined Data'!$B$2:$AJ$2))*10^12</f>
        <v>0</v>
      </c>
      <c r="F16" s="41">
        <v>0</v>
      </c>
      <c r="G16" s="41">
        <f>INDEX('Combined Data'!$B$24:$AJ$24,1,MATCH('BPEiC-CO2'!$A16,'Combined Data'!$B$2:$AJ$2))*10^12</f>
        <v>1275509491646.8303</v>
      </c>
      <c r="H16" s="41">
        <f>INDEX('Combined Data'!$B$28:$AJ$28,1,MATCH('BPEiC-CO2'!$A16,'Combined Data'!$B$2:$AJ$2))*10^12</f>
        <v>11632157502570.703</v>
      </c>
      <c r="I16" s="41">
        <f>INDEX('Combined Data'!$B$34:$AJ$34,1,MATCH('BPEiC-CO2'!$A16,'Combined Data'!$B$2:$AJ$2))*10^12</f>
        <v>1054025435.8392105</v>
      </c>
    </row>
    <row r="17" spans="1:9" x14ac:dyDescent="0.25">
      <c r="A17" s="12">
        <v>2031</v>
      </c>
      <c r="B17" s="41">
        <v>0</v>
      </c>
      <c r="C17" s="41">
        <v>0</v>
      </c>
      <c r="D17" s="41">
        <v>0</v>
      </c>
      <c r="E17" s="41">
        <f>INDEX('Combined Data'!$B$15:$AJ$15,1,MATCH('BPEiC-CO2'!$A17,'Combined Data'!$B$2:$AJ$2))*10^12</f>
        <v>0</v>
      </c>
      <c r="F17" s="41">
        <v>0</v>
      </c>
      <c r="G17" s="41">
        <f>INDEX('Combined Data'!$B$24:$AJ$24,1,MATCH('BPEiC-CO2'!$A17,'Combined Data'!$B$2:$AJ$2))*10^12</f>
        <v>1288335663586.6426</v>
      </c>
      <c r="H17" s="41">
        <f>INDEX('Combined Data'!$B$28:$AJ$28,1,MATCH('BPEiC-CO2'!$A17,'Combined Data'!$B$2:$AJ$2))*10^12</f>
        <v>11749127272796.656</v>
      </c>
      <c r="I17" s="41">
        <f>INDEX('Combined Data'!$B$34:$AJ$34,1,MATCH('BPEiC-CO2'!$A17,'Combined Data'!$B$2:$AJ$2))*10^12</f>
        <v>1059882405.2875967</v>
      </c>
    </row>
    <row r="18" spans="1:9" x14ac:dyDescent="0.25">
      <c r="A18" s="12">
        <v>2032</v>
      </c>
      <c r="B18" s="41">
        <v>0</v>
      </c>
      <c r="C18" s="41">
        <v>0</v>
      </c>
      <c r="D18" s="41">
        <v>0</v>
      </c>
      <c r="E18" s="41">
        <f>INDEX('Combined Data'!$B$15:$AJ$15,1,MATCH('BPEiC-CO2'!$A18,'Combined Data'!$B$2:$AJ$2))*10^12</f>
        <v>0</v>
      </c>
      <c r="F18" s="41">
        <v>0</v>
      </c>
      <c r="G18" s="41">
        <f>INDEX('Combined Data'!$B$24:$AJ$24,1,MATCH('BPEiC-CO2'!$A18,'Combined Data'!$B$2:$AJ$2))*10^12</f>
        <v>1300709527196.0835</v>
      </c>
      <c r="H18" s="41">
        <f>INDEX('Combined Data'!$B$28:$AJ$28,1,MATCH('BPEiC-CO2'!$A18,'Combined Data'!$B$2:$AJ$2))*10^12</f>
        <v>11861972164475.598</v>
      </c>
      <c r="I18" s="41">
        <f>INDEX('Combined Data'!$B$34:$AJ$34,1,MATCH('BPEiC-CO2'!$A18,'Combined Data'!$B$2:$AJ$2))*10^12</f>
        <v>1063724552.6919385</v>
      </c>
    </row>
    <row r="19" spans="1:9" x14ac:dyDescent="0.25">
      <c r="A19" s="12">
        <v>2033</v>
      </c>
      <c r="B19" s="41">
        <v>0</v>
      </c>
      <c r="C19" s="41">
        <v>0</v>
      </c>
      <c r="D19" s="41">
        <v>0</v>
      </c>
      <c r="E19" s="41">
        <f>INDEX('Combined Data'!$B$15:$AJ$15,1,MATCH('BPEiC-CO2'!$A19,'Combined Data'!$B$2:$AJ$2))*10^12</f>
        <v>0</v>
      </c>
      <c r="F19" s="41">
        <v>0</v>
      </c>
      <c r="G19" s="41">
        <f>INDEX('Combined Data'!$B$24:$AJ$24,1,MATCH('BPEiC-CO2'!$A19,'Combined Data'!$B$2:$AJ$2))*10^12</f>
        <v>1312631082475.1533</v>
      </c>
      <c r="H19" s="41">
        <f>INDEX('Combined Data'!$B$28:$AJ$28,1,MATCH('BPEiC-CO2'!$A19,'Combined Data'!$B$2:$AJ$2))*10^12</f>
        <v>11970692177607.527</v>
      </c>
      <c r="I19" s="41">
        <f>INDEX('Combined Data'!$B$34:$AJ$34,1,MATCH('BPEiC-CO2'!$A19,'Combined Data'!$B$2:$AJ$2))*10^12</f>
        <v>1067817636.5682373</v>
      </c>
    </row>
    <row r="20" spans="1:9" x14ac:dyDescent="0.25">
      <c r="A20" s="12">
        <v>2034</v>
      </c>
      <c r="B20" s="41">
        <v>0</v>
      </c>
      <c r="C20" s="41">
        <v>0</v>
      </c>
      <c r="D20" s="41">
        <v>0</v>
      </c>
      <c r="E20" s="41">
        <f>INDEX('Combined Data'!$B$15:$AJ$15,1,MATCH('BPEiC-CO2'!$A20,'Combined Data'!$B$2:$AJ$2))*10^12</f>
        <v>0</v>
      </c>
      <c r="F20" s="41">
        <v>0</v>
      </c>
      <c r="G20" s="41">
        <f>INDEX('Combined Data'!$B$24:$AJ$24,1,MATCH('BPEiC-CO2'!$A20,'Combined Data'!$B$2:$AJ$2))*10^12</f>
        <v>1324003406210.2012</v>
      </c>
      <c r="H20" s="41">
        <f>INDEX('Combined Data'!$B$28:$AJ$28,1,MATCH('BPEiC-CO2'!$A20,'Combined Data'!$B$2:$AJ$2))*10^12</f>
        <v>12074403409646.658</v>
      </c>
      <c r="I20" s="41">
        <f>INDEX('Combined Data'!$B$34:$AJ$34,1,MATCH('BPEiC-CO2'!$A20,'Combined Data'!$B$2:$AJ$2))*10^12</f>
        <v>1071692189.0060649</v>
      </c>
    </row>
    <row r="21" spans="1:9" x14ac:dyDescent="0.25">
      <c r="A21" s="12">
        <v>2035</v>
      </c>
      <c r="B21" s="41">
        <v>0</v>
      </c>
      <c r="C21" s="41">
        <v>0</v>
      </c>
      <c r="D21" s="41">
        <v>0</v>
      </c>
      <c r="E21" s="41">
        <f>INDEX('Combined Data'!$B$15:$AJ$15,1,MATCH('BPEiC-CO2'!$A21,'Combined Data'!$B$2:$AJ$2))*10^12</f>
        <v>0</v>
      </c>
      <c r="F21" s="41">
        <v>0</v>
      </c>
      <c r="G21" s="41">
        <f>INDEX('Combined Data'!$B$24:$AJ$24,1,MATCH('BPEiC-CO2'!$A21,'Combined Data'!$B$2:$AJ$2))*10^12</f>
        <v>1334858806139.1104</v>
      </c>
      <c r="H21" s="41">
        <f>INDEX('Combined Data'!$B$28:$AJ$28,1,MATCH('BPEiC-CO2'!$A21,'Combined Data'!$B$2:$AJ$2))*10^12</f>
        <v>12173400494774.92</v>
      </c>
      <c r="I21" s="41">
        <f>INDEX('Combined Data'!$B$34:$AJ$34,1,MATCH('BPEiC-CO2'!$A21,'Combined Data'!$B$2:$AJ$2))*10^12</f>
        <v>1083529445.138278</v>
      </c>
    </row>
    <row r="22" spans="1:9" x14ac:dyDescent="0.25">
      <c r="A22" s="12">
        <v>2036</v>
      </c>
      <c r="B22" s="41">
        <v>0</v>
      </c>
      <c r="C22" s="41">
        <v>0</v>
      </c>
      <c r="D22" s="41">
        <v>0</v>
      </c>
      <c r="E22" s="41">
        <f>INDEX('Combined Data'!$B$15:$AJ$15,1,MATCH('BPEiC-CO2'!$A22,'Combined Data'!$B$2:$AJ$2))*10^12</f>
        <v>0</v>
      </c>
      <c r="F22" s="41">
        <v>0</v>
      </c>
      <c r="G22" s="41">
        <f>INDEX('Combined Data'!$B$24:$AJ$24,1,MATCH('BPEiC-CO2'!$A22,'Combined Data'!$B$2:$AJ$2))*10^12</f>
        <v>1345164974523.9973</v>
      </c>
      <c r="H22" s="41">
        <f>INDEX('Combined Data'!$B$28:$AJ$28,1,MATCH('BPEiC-CO2'!$A22,'Combined Data'!$B$2:$AJ$2))*10^12</f>
        <v>12267388798810.383</v>
      </c>
      <c r="I22" s="41">
        <f>INDEX('Combined Data'!$B$34:$AJ$34,1,MATCH('BPEiC-CO2'!$A22,'Combined Data'!$B$2:$AJ$2))*10^12</f>
        <v>1095366701.2704916</v>
      </c>
    </row>
    <row r="23" spans="1:9" x14ac:dyDescent="0.25">
      <c r="A23" s="12">
        <v>2037</v>
      </c>
      <c r="B23" s="41">
        <v>0</v>
      </c>
      <c r="C23" s="41">
        <v>0</v>
      </c>
      <c r="D23" s="41">
        <v>0</v>
      </c>
      <c r="E23" s="41">
        <f>INDEX('Combined Data'!$B$15:$AJ$15,1,MATCH('BPEiC-CO2'!$A23,'Combined Data'!$B$2:$AJ$2))*10^12</f>
        <v>0</v>
      </c>
      <c r="F23" s="41">
        <v>0</v>
      </c>
      <c r="G23" s="41">
        <f>INDEX('Combined Data'!$B$24:$AJ$24,1,MATCH('BPEiC-CO2'!$A23,'Combined Data'!$B$2:$AJ$2))*10^12</f>
        <v>1354954219102.7456</v>
      </c>
      <c r="H23" s="41">
        <f>INDEX('Combined Data'!$B$28:$AJ$28,1,MATCH('BPEiC-CO2'!$A23,'Combined Data'!$B$2:$AJ$2))*10^12</f>
        <v>12356662955934.977</v>
      </c>
      <c r="I23" s="41">
        <f>INDEX('Combined Data'!$B$34:$AJ$34,1,MATCH('BPEiC-CO2'!$A23,'Combined Data'!$B$2:$AJ$2))*10^12</f>
        <v>1107203957.4027052</v>
      </c>
    </row>
    <row r="24" spans="1:9" x14ac:dyDescent="0.25">
      <c r="A24" s="12">
        <v>2038</v>
      </c>
      <c r="B24" s="41">
        <v>0</v>
      </c>
      <c r="C24" s="41">
        <v>0</v>
      </c>
      <c r="D24" s="41">
        <v>0</v>
      </c>
      <c r="E24" s="41">
        <f>INDEX('Combined Data'!$B$15:$AJ$15,1,MATCH('BPEiC-CO2'!$A24,'Combined Data'!$B$2:$AJ$2))*10^12</f>
        <v>0</v>
      </c>
      <c r="F24" s="41">
        <v>0</v>
      </c>
      <c r="G24" s="41">
        <f>INDEX('Combined Data'!$B$24:$AJ$24,1,MATCH('BPEiC-CO2'!$A24,'Combined Data'!$B$2:$AJ$2))*10^12</f>
        <v>1364258847613.2393</v>
      </c>
      <c r="H24" s="41">
        <f>INDEX('Combined Data'!$B$28:$AJ$28,1,MATCH('BPEiC-CO2'!$A24,'Combined Data'!$B$2:$AJ$2))*10^12</f>
        <v>12441517600330.629</v>
      </c>
      <c r="I24" s="41">
        <f>INDEX('Combined Data'!$B$34:$AJ$34,1,MATCH('BPEiC-CO2'!$A24,'Combined Data'!$B$2:$AJ$2))*10^12</f>
        <v>1119041213.5349188</v>
      </c>
    </row>
    <row r="25" spans="1:9" x14ac:dyDescent="0.25">
      <c r="A25" s="12">
        <v>2039</v>
      </c>
      <c r="B25" s="41">
        <v>0</v>
      </c>
      <c r="C25" s="41">
        <v>0</v>
      </c>
      <c r="D25" s="41">
        <v>0</v>
      </c>
      <c r="E25" s="41">
        <f>INDEX('Combined Data'!$B$15:$AJ$15,1,MATCH('BPEiC-CO2'!$A25,'Combined Data'!$B$2:$AJ$2))*10^12</f>
        <v>0</v>
      </c>
      <c r="F25" s="41">
        <v>0</v>
      </c>
      <c r="G25" s="41">
        <f>INDEX('Combined Data'!$B$24:$AJ$24,1,MATCH('BPEiC-CO2'!$A25,'Combined Data'!$B$2:$AJ$2))*10^12</f>
        <v>1373272706482.78</v>
      </c>
      <c r="H25" s="41">
        <f>INDEX('Combined Data'!$B$28:$AJ$28,1,MATCH('BPEiC-CO2'!$A25,'Combined Data'!$B$2:$AJ$2))*10^12</f>
        <v>12523720537088.916</v>
      </c>
      <c r="I25" s="41">
        <f>INDEX('Combined Data'!$B$34:$AJ$34,1,MATCH('BPEiC-CO2'!$A25,'Combined Data'!$B$2:$AJ$2))*10^12</f>
        <v>1130878469.6671321</v>
      </c>
    </row>
    <row r="26" spans="1:9" x14ac:dyDescent="0.25">
      <c r="A26" s="12">
        <v>2040</v>
      </c>
      <c r="B26" s="41">
        <v>0</v>
      </c>
      <c r="C26" s="41">
        <v>0</v>
      </c>
      <c r="D26" s="41">
        <v>0</v>
      </c>
      <c r="E26" s="41">
        <f>INDEX('Combined Data'!$B$15:$AJ$15,1,MATCH('BPEiC-CO2'!$A26,'Combined Data'!$B$2:$AJ$2))*10^12</f>
        <v>0</v>
      </c>
      <c r="F26" s="41">
        <v>0</v>
      </c>
      <c r="G26" s="41">
        <f>INDEX('Combined Data'!$B$24:$AJ$24,1,MATCH('BPEiC-CO2'!$A26,'Combined Data'!$B$2:$AJ$2))*10^12</f>
        <v>1382060411187.135</v>
      </c>
      <c r="H26" s="41">
        <f>INDEX('Combined Data'!$B$28:$AJ$28,1,MATCH('BPEiC-CO2'!$A26,'Combined Data'!$B$2:$AJ$2))*10^12</f>
        <v>12603861034573.699</v>
      </c>
      <c r="I26" s="41">
        <f>INDEX('Combined Data'!$B$34:$AJ$34,1,MATCH('BPEiC-CO2'!$A26,'Combined Data'!$B$2:$AJ$2))*10^12</f>
        <v>1142715725.7993457</v>
      </c>
    </row>
    <row r="27" spans="1:9" x14ac:dyDescent="0.25">
      <c r="A27" s="12">
        <v>2041</v>
      </c>
      <c r="B27" s="41">
        <v>0</v>
      </c>
      <c r="C27" s="41">
        <v>0</v>
      </c>
      <c r="D27" s="41">
        <v>0</v>
      </c>
      <c r="E27" s="41">
        <f>INDEX('Combined Data'!$B$15:$AJ$15,1,MATCH('BPEiC-CO2'!$A27,'Combined Data'!$B$2:$AJ$2))*10^12</f>
        <v>0</v>
      </c>
      <c r="F27" s="41">
        <v>0</v>
      </c>
      <c r="G27" s="41">
        <f>INDEX('Combined Data'!$B$24:$AJ$24,1,MATCH('BPEiC-CO2'!$A27,'Combined Data'!$B$2:$AJ$2))*10^12</f>
        <v>1390589653988.4209</v>
      </c>
      <c r="H27" s="41">
        <f>INDEX('Combined Data'!$B$28:$AJ$28,1,MATCH('BPEiC-CO2'!$A27,'Combined Data'!$B$2:$AJ$2))*10^12</f>
        <v>12681644458603.047</v>
      </c>
      <c r="I27" s="41">
        <f>INDEX('Combined Data'!$B$34:$AJ$34,1,MATCH('BPEiC-CO2'!$A27,'Combined Data'!$B$2:$AJ$2))*10^12</f>
        <v>1154552981.9315593</v>
      </c>
    </row>
    <row r="28" spans="1:9" x14ac:dyDescent="0.25">
      <c r="A28" s="12">
        <v>2042</v>
      </c>
      <c r="B28" s="41">
        <v>0</v>
      </c>
      <c r="C28" s="41">
        <v>0</v>
      </c>
      <c r="D28" s="41">
        <v>0</v>
      </c>
      <c r="E28" s="41">
        <f>INDEX('Combined Data'!$B$15:$AJ$15,1,MATCH('BPEiC-CO2'!$A28,'Combined Data'!$B$2:$AJ$2))*10^12</f>
        <v>0</v>
      </c>
      <c r="F28" s="41">
        <v>0</v>
      </c>
      <c r="G28" s="41">
        <f>INDEX('Combined Data'!$B$24:$AJ$24,1,MATCH('BPEiC-CO2'!$A28,'Combined Data'!$B$2:$AJ$2))*10^12</f>
        <v>1398925050362.4048</v>
      </c>
      <c r="H28" s="41">
        <f>INDEX('Combined Data'!$B$28:$AJ$28,1,MATCH('BPEiC-CO2'!$A28,'Combined Data'!$B$2:$AJ$2))*10^12</f>
        <v>12757660077540.82</v>
      </c>
      <c r="I28" s="41">
        <f>INDEX('Combined Data'!$B$34:$AJ$34,1,MATCH('BPEiC-CO2'!$A28,'Combined Data'!$B$2:$AJ$2))*10^12</f>
        <v>1166390238.0637727</v>
      </c>
    </row>
    <row r="29" spans="1:9" x14ac:dyDescent="0.25">
      <c r="A29" s="12">
        <v>2043</v>
      </c>
      <c r="B29" s="41">
        <v>0</v>
      </c>
      <c r="C29" s="41">
        <v>0</v>
      </c>
      <c r="D29" s="41">
        <v>0</v>
      </c>
      <c r="E29" s="41">
        <f>INDEX('Combined Data'!$B$15:$AJ$15,1,MATCH('BPEiC-CO2'!$A29,'Combined Data'!$B$2:$AJ$2))*10^12</f>
        <v>0</v>
      </c>
      <c r="F29" s="41">
        <v>0</v>
      </c>
      <c r="G29" s="41">
        <f>INDEX('Combined Data'!$B$24:$AJ$24,1,MATCH('BPEiC-CO2'!$A29,'Combined Data'!$B$2:$AJ$2))*10^12</f>
        <v>1407001984833.3193</v>
      </c>
      <c r="H29" s="41">
        <f>INDEX('Combined Data'!$B$28:$AJ$28,1,MATCH('BPEiC-CO2'!$A29,'Combined Data'!$B$2:$AJ$2))*10^12</f>
        <v>12831318623023.158</v>
      </c>
      <c r="I29" s="41">
        <f>INDEX('Combined Data'!$B$34:$AJ$34,1,MATCH('BPEiC-CO2'!$A29,'Combined Data'!$B$2:$AJ$2))*10^12</f>
        <v>1178227494.1959863</v>
      </c>
    </row>
    <row r="30" spans="1:9" x14ac:dyDescent="0.25">
      <c r="A30" s="12">
        <v>2044</v>
      </c>
      <c r="B30" s="41">
        <v>0</v>
      </c>
      <c r="C30" s="41">
        <v>0</v>
      </c>
      <c r="D30" s="41">
        <v>0</v>
      </c>
      <c r="E30" s="41">
        <f>INDEX('Combined Data'!$B$15:$AJ$15,1,MATCH('BPEiC-CO2'!$A30,'Combined Data'!$B$2:$AJ$2))*10^12</f>
        <v>0</v>
      </c>
      <c r="F30" s="41">
        <v>0</v>
      </c>
      <c r="G30" s="41">
        <f>INDEX('Combined Data'!$B$24:$AJ$24,1,MATCH('BPEiC-CO2'!$A30,'Combined Data'!$B$2:$AJ$2))*10^12</f>
        <v>1414852765139.0483</v>
      </c>
      <c r="H30" s="41">
        <f>INDEX('Combined Data'!$B$28:$AJ$28,1,MATCH('BPEiC-CO2'!$A30,'Combined Data'!$B$2:$AJ$2))*10^12</f>
        <v>12902914729231.99</v>
      </c>
      <c r="I30" s="41">
        <f>INDEX('Combined Data'!$B$34:$AJ$34,1,MATCH('BPEiC-CO2'!$A30,'Combined Data'!$B$2:$AJ$2))*10^12</f>
        <v>1190064750.3281996</v>
      </c>
    </row>
    <row r="31" spans="1:9" x14ac:dyDescent="0.25">
      <c r="A31" s="12">
        <v>2045</v>
      </c>
      <c r="B31" s="41">
        <v>0</v>
      </c>
      <c r="C31" s="41">
        <v>0</v>
      </c>
      <c r="D31" s="41">
        <v>0</v>
      </c>
      <c r="E31" s="41">
        <f>INDEX('Combined Data'!$B$15:$AJ$15,1,MATCH('BPEiC-CO2'!$A31,'Combined Data'!$B$2:$AJ$2))*10^12</f>
        <v>0</v>
      </c>
      <c r="F31" s="41">
        <v>0</v>
      </c>
      <c r="G31" s="41">
        <f>INDEX('Combined Data'!$B$24:$AJ$24,1,MATCH('BPEiC-CO2'!$A31,'Combined Data'!$B$2:$AJ$2))*10^12</f>
        <v>1422412775803.8245</v>
      </c>
      <c r="H31" s="41">
        <f>INDEX('Combined Data'!$B$28:$AJ$28,1,MATCH('BPEiC-CO2'!$A31,'Combined Data'!$B$2:$AJ$2))*10^12</f>
        <v>12971859127803.459</v>
      </c>
      <c r="I31" s="41">
        <f>INDEX('Combined Data'!$B$34:$AJ$34,1,MATCH('BPEiC-CO2'!$A31,'Combined Data'!$B$2:$AJ$2))*10^12</f>
        <v>1201902006.4604132</v>
      </c>
    </row>
    <row r="32" spans="1:9" x14ac:dyDescent="0.25">
      <c r="A32" s="12">
        <v>2046</v>
      </c>
      <c r="B32" s="41">
        <v>0</v>
      </c>
      <c r="C32" s="41">
        <v>0</v>
      </c>
      <c r="D32" s="41">
        <v>0</v>
      </c>
      <c r="E32" s="41">
        <f>INDEX('Combined Data'!$B$15:$AJ$15,1,MATCH('BPEiC-CO2'!$A32,'Combined Data'!$B$2:$AJ$2))*10^12</f>
        <v>0</v>
      </c>
      <c r="F32" s="41">
        <v>0</v>
      </c>
      <c r="G32" s="41">
        <f>INDEX('Combined Data'!$B$24:$AJ$24,1,MATCH('BPEiC-CO2'!$A32,'Combined Data'!$B$2:$AJ$2))*10^12</f>
        <v>1429682016827.6477</v>
      </c>
      <c r="H32" s="41">
        <f>INDEX('Combined Data'!$B$28:$AJ$28,1,MATCH('BPEiC-CO2'!$A32,'Combined Data'!$B$2:$AJ$2))*10^12</f>
        <v>13038151818737.563</v>
      </c>
      <c r="I32" s="41">
        <f>INDEX('Combined Data'!$B$34:$AJ$34,1,MATCH('BPEiC-CO2'!$A32,'Combined Data'!$B$2:$AJ$2))*10^12</f>
        <v>1213739262.5926268</v>
      </c>
    </row>
    <row r="33" spans="1:9" x14ac:dyDescent="0.25">
      <c r="A33" s="12">
        <v>2047</v>
      </c>
      <c r="B33" s="41">
        <v>0</v>
      </c>
      <c r="C33" s="41">
        <v>0</v>
      </c>
      <c r="D33" s="41">
        <v>0</v>
      </c>
      <c r="E33" s="41">
        <f>INDEX('Combined Data'!$B$15:$AJ$15,1,MATCH('BPEiC-CO2'!$A33,'Combined Data'!$B$2:$AJ$2))*10^12</f>
        <v>0</v>
      </c>
      <c r="F33" s="41">
        <v>0</v>
      </c>
      <c r="G33" s="41">
        <f>INDEX('Combined Data'!$B$24:$AJ$24,1,MATCH('BPEiC-CO2'!$A33,'Combined Data'!$B$2:$AJ$2))*10^12</f>
        <v>1436660488210.5178</v>
      </c>
      <c r="H33" s="41">
        <f>INDEX('Combined Data'!$B$28:$AJ$28,1,MATCH('BPEiC-CO2'!$A33,'Combined Data'!$B$2:$AJ$2))*10^12</f>
        <v>13101792802034.303</v>
      </c>
      <c r="I33" s="41">
        <f>INDEX('Combined Data'!$B$34:$AJ$34,1,MATCH('BPEiC-CO2'!$A33,'Combined Data'!$B$2:$AJ$2))*10^12</f>
        <v>1225576518.7248402</v>
      </c>
    </row>
    <row r="34" spans="1:9" x14ac:dyDescent="0.25">
      <c r="A34" s="12">
        <v>2048</v>
      </c>
      <c r="B34" s="41">
        <v>0</v>
      </c>
      <c r="C34" s="41">
        <v>0</v>
      </c>
      <c r="D34" s="41">
        <v>0</v>
      </c>
      <c r="E34" s="41">
        <f>INDEX('Combined Data'!$B$15:$AJ$15,1,MATCH('BPEiC-CO2'!$A34,'Combined Data'!$B$2:$AJ$2))*10^12</f>
        <v>0</v>
      </c>
      <c r="F34" s="41">
        <v>0</v>
      </c>
      <c r="G34" s="41">
        <f>INDEX('Combined Data'!$B$24:$AJ$24,1,MATCH('BPEiC-CO2'!$A34,'Combined Data'!$B$2:$AJ$2))*10^12</f>
        <v>1443348189952.4351</v>
      </c>
      <c r="H34" s="41">
        <f>INDEX('Combined Data'!$B$28:$AJ$28,1,MATCH('BPEiC-CO2'!$A34,'Combined Data'!$B$2:$AJ$2))*10^12</f>
        <v>13162782077693.678</v>
      </c>
      <c r="I34" s="41">
        <f>INDEX('Combined Data'!$B$34:$AJ$34,1,MATCH('BPEiC-CO2'!$A34,'Combined Data'!$B$2:$AJ$2))*10^12</f>
        <v>1237413774.8570535</v>
      </c>
    </row>
    <row r="35" spans="1:9" x14ac:dyDescent="0.25">
      <c r="A35" s="12">
        <v>2049</v>
      </c>
      <c r="B35" s="41">
        <v>0</v>
      </c>
      <c r="C35" s="41">
        <v>0</v>
      </c>
      <c r="D35" s="41">
        <v>0</v>
      </c>
      <c r="E35" s="41">
        <f>INDEX('Combined Data'!$B$15:$AJ$15,1,MATCH('BPEiC-CO2'!$A35,'Combined Data'!$B$2:$AJ$2))*10^12</f>
        <v>0</v>
      </c>
      <c r="F35" s="41">
        <v>0</v>
      </c>
      <c r="G35" s="41">
        <f>INDEX('Combined Data'!$B$24:$AJ$24,1,MATCH('BPEiC-CO2'!$A35,'Combined Data'!$B$2:$AJ$2))*10^12</f>
        <v>1449712814315.5156</v>
      </c>
      <c r="H35" s="41">
        <f>INDEX('Combined Data'!$B$28:$AJ$28,1,MATCH('BPEiC-CO2'!$A35,'Combined Data'!$B$2:$AJ$2))*10^12</f>
        <v>13220825011533.76</v>
      </c>
      <c r="I35" s="41">
        <f>INDEX('Combined Data'!$B$34:$AJ$34,1,MATCH('BPEiC-CO2'!$A35,'Combined Data'!$B$2:$AJ$2))*10^12</f>
        <v>1249251030.9892666</v>
      </c>
    </row>
    <row r="36" spans="1:9" x14ac:dyDescent="0.25">
      <c r="A36" s="12">
        <v>2050</v>
      </c>
      <c r="B36" s="41">
        <v>0</v>
      </c>
      <c r="C36" s="41">
        <v>0</v>
      </c>
      <c r="D36" s="41">
        <v>0</v>
      </c>
      <c r="E36" s="41">
        <f>INDEX('Combined Data'!$B$15:$AJ$15,1,MATCH('BPEiC-CO2'!$A36,'Combined Data'!$B$2:$AJ$2))*10^12</f>
        <v>0</v>
      </c>
      <c r="F36" s="41">
        <v>0</v>
      </c>
      <c r="G36" s="41">
        <f>INDEX('Combined Data'!$B$24:$AJ$24,1,MATCH('BPEiC-CO2'!$A36,'Combined Data'!$B$2:$AJ$2))*10^12</f>
        <v>1455657438086.1089</v>
      </c>
      <c r="H36" s="41">
        <f>INDEX('Combined Data'!$B$28:$AJ$28,1,MATCH('BPEiC-CO2'!$A36,'Combined Data'!$B$2:$AJ$2))*10^12</f>
        <v>13275037701008.76</v>
      </c>
      <c r="I36" s="41">
        <f>INDEX('Combined Data'!$B$34:$AJ$34,1,MATCH('BPEiC-CO2'!$A36,'Combined Data'!$B$2:$AJ$2))*10^12</f>
        <v>1261088287.12148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3"/>
  </sheetPr>
  <dimension ref="A1:I36"/>
  <sheetViews>
    <sheetView workbookViewId="0">
      <selection activeCell="F2" sqref="F2:F36"/>
    </sheetView>
  </sheetViews>
  <sheetFormatPr defaultColWidth="10.28515625" defaultRowHeight="15" x14ac:dyDescent="0.25"/>
  <cols>
    <col min="1" max="1" width="10.28515625" style="12"/>
    <col min="2" max="9" width="20.140625" style="12" customWidth="1"/>
    <col min="10" max="16384" width="10.28515625" style="10"/>
  </cols>
  <sheetData>
    <row r="1" spans="1:9" x14ac:dyDescent="0.25">
      <c r="A1" s="12" t="s">
        <v>2</v>
      </c>
      <c r="B1" s="12" t="s">
        <v>30</v>
      </c>
      <c r="C1" s="12" t="s">
        <v>31</v>
      </c>
      <c r="D1" s="12" t="s">
        <v>32</v>
      </c>
      <c r="E1" s="12" t="s">
        <v>33</v>
      </c>
      <c r="F1" s="99" t="s">
        <v>185</v>
      </c>
      <c r="G1" s="99" t="s">
        <v>186</v>
      </c>
      <c r="H1" s="12" t="s">
        <v>34</v>
      </c>
      <c r="I1" s="12" t="s">
        <v>35</v>
      </c>
    </row>
    <row r="2" spans="1:9" x14ac:dyDescent="0.25">
      <c r="A2" s="12">
        <v>2016</v>
      </c>
      <c r="B2" s="41">
        <v>0</v>
      </c>
      <c r="C2" s="41">
        <v>0</v>
      </c>
      <c r="D2" s="41">
        <v>0</v>
      </c>
      <c r="E2" s="41">
        <f>INDEX('Combined Data'!$B$16:$AJ$16,1,MATCH('BPEiC-CO2'!$A2,'Combined Data'!$B$2:$AJ$2))*10^12</f>
        <v>5726895677185.21</v>
      </c>
      <c r="F2" s="41">
        <f>INDEX('Combined Data'!$B$21:$AJ$21,1,MATCH(A2,'Combined Data'!$B$2:$AJ$2,0))*10^12</f>
        <v>0</v>
      </c>
      <c r="G2" s="41">
        <v>0</v>
      </c>
      <c r="H2" s="41">
        <v>0</v>
      </c>
      <c r="I2" s="41">
        <f>INDEX('Combined Data'!$B$32:$AJ$32,1,MATCH('BPEiC-CO2'!$A2,'Combined Data'!$B$2:$AJ$2))*10^12</f>
        <v>764667529727.85571</v>
      </c>
    </row>
    <row r="3" spans="1:9" x14ac:dyDescent="0.25">
      <c r="A3" s="12">
        <v>2017</v>
      </c>
      <c r="B3" s="41">
        <v>0</v>
      </c>
      <c r="C3" s="41">
        <v>0</v>
      </c>
      <c r="D3" s="41">
        <v>0</v>
      </c>
      <c r="E3" s="41">
        <f>INDEX('Combined Data'!$B$16:$AJ$16,1,MATCH('BPEiC-CO2'!$A3,'Combined Data'!$B$2:$AJ$2))*10^12</f>
        <v>6067023568148.7393</v>
      </c>
      <c r="F3" s="41">
        <f>INDEX('Combined Data'!$B$21:$AJ$21,1,MATCH(A3,'Combined Data'!$B$2:$AJ$2,0))*10^12</f>
        <v>0</v>
      </c>
      <c r="G3" s="41">
        <v>0</v>
      </c>
      <c r="H3" s="41">
        <v>0</v>
      </c>
      <c r="I3" s="41">
        <f>INDEX('Combined Data'!$B$32:$AJ$32,1,MATCH('BPEiC-CO2'!$A3,'Combined Data'!$B$2:$AJ$2))*10^12</f>
        <v>783206400015.78259</v>
      </c>
    </row>
    <row r="4" spans="1:9" x14ac:dyDescent="0.25">
      <c r="A4" s="12">
        <v>2018</v>
      </c>
      <c r="B4" s="41">
        <v>0</v>
      </c>
      <c r="C4" s="41">
        <v>0</v>
      </c>
      <c r="D4" s="41">
        <v>0</v>
      </c>
      <c r="E4" s="41">
        <f>INDEX('Combined Data'!$B$16:$AJ$16,1,MATCH('BPEiC-CO2'!$A4,'Combined Data'!$B$2:$AJ$2))*10^12</f>
        <v>6373222982496.9551</v>
      </c>
      <c r="F4" s="41">
        <f>INDEX('Combined Data'!$B$21:$AJ$21,1,MATCH(A4,'Combined Data'!$B$2:$AJ$2,0))*10^12</f>
        <v>0</v>
      </c>
      <c r="G4" s="41">
        <v>0</v>
      </c>
      <c r="H4" s="41">
        <v>0</v>
      </c>
      <c r="I4" s="41">
        <f>INDEX('Combined Data'!$B$32:$AJ$32,1,MATCH('BPEiC-CO2'!$A4,'Combined Data'!$B$2:$AJ$2))*10^12</f>
        <v>804007203007.07678</v>
      </c>
    </row>
    <row r="5" spans="1:9" x14ac:dyDescent="0.25">
      <c r="A5" s="12">
        <v>2019</v>
      </c>
      <c r="B5" s="41">
        <v>0</v>
      </c>
      <c r="C5" s="41">
        <v>0</v>
      </c>
      <c r="D5" s="41">
        <v>0</v>
      </c>
      <c r="E5" s="41">
        <f>INDEX('Combined Data'!$B$16:$AJ$16,1,MATCH('BPEiC-CO2'!$A5,'Combined Data'!$B$2:$AJ$2))*10^12</f>
        <v>6717534222274.9639</v>
      </c>
      <c r="F5" s="41">
        <f>INDEX('Combined Data'!$B$21:$AJ$21,1,MATCH(A5,'Combined Data'!$B$2:$AJ$2,0))*10^12</f>
        <v>0</v>
      </c>
      <c r="G5" s="41">
        <v>0</v>
      </c>
      <c r="H5" s="41">
        <v>0</v>
      </c>
      <c r="I5" s="41">
        <f>INDEX('Combined Data'!$B$32:$AJ$32,1,MATCH('BPEiC-CO2'!$A5,'Combined Data'!$B$2:$AJ$2))*10^12</f>
        <v>825604634953.94873</v>
      </c>
    </row>
    <row r="6" spans="1:9" x14ac:dyDescent="0.25">
      <c r="A6" s="12">
        <v>2020</v>
      </c>
      <c r="B6" s="41">
        <v>0</v>
      </c>
      <c r="C6" s="41">
        <v>0</v>
      </c>
      <c r="D6" s="41">
        <v>0</v>
      </c>
      <c r="E6" s="41">
        <f>INDEX('Combined Data'!$B$16:$AJ$16,1,MATCH('BPEiC-CO2'!$A6,'Combined Data'!$B$2:$AJ$2))*10^12</f>
        <v>7109236899062.8262</v>
      </c>
      <c r="F6" s="41">
        <f>INDEX('Combined Data'!$B$21:$AJ$21,1,MATCH(A6,'Combined Data'!$B$2:$AJ$2,0))*10^12</f>
        <v>0</v>
      </c>
      <c r="G6" s="41">
        <v>0</v>
      </c>
      <c r="H6" s="41">
        <v>0</v>
      </c>
      <c r="I6" s="41">
        <f>INDEX('Combined Data'!$B$32:$AJ$32,1,MATCH('BPEiC-CO2'!$A6,'Combined Data'!$B$2:$AJ$2))*10^12</f>
        <v>844902748841.94458</v>
      </c>
    </row>
    <row r="7" spans="1:9" x14ac:dyDescent="0.25">
      <c r="A7" s="12">
        <v>2021</v>
      </c>
      <c r="B7" s="41">
        <v>0</v>
      </c>
      <c r="C7" s="41">
        <v>0</v>
      </c>
      <c r="D7" s="41">
        <v>0</v>
      </c>
      <c r="E7" s="41">
        <f>INDEX('Combined Data'!$B$16:$AJ$16,1,MATCH('BPEiC-CO2'!$A7,'Combined Data'!$B$2:$AJ$2))*10^12</f>
        <v>7552005393267.8672</v>
      </c>
      <c r="F7" s="41">
        <f>INDEX('Combined Data'!$B$21:$AJ$21,1,MATCH(A7,'Combined Data'!$B$2:$AJ$2,0))*10^12</f>
        <v>0</v>
      </c>
      <c r="G7" s="41">
        <v>0</v>
      </c>
      <c r="H7" s="41">
        <v>0</v>
      </c>
      <c r="I7" s="41">
        <f>INDEX('Combined Data'!$B$32:$AJ$32,1,MATCH('BPEiC-CO2'!$A7,'Combined Data'!$B$2:$AJ$2))*10^12</f>
        <v>867338751718.62012</v>
      </c>
    </row>
    <row r="8" spans="1:9" x14ac:dyDescent="0.25">
      <c r="A8" s="12">
        <v>2022</v>
      </c>
      <c r="B8" s="41">
        <v>0</v>
      </c>
      <c r="C8" s="41">
        <v>0</v>
      </c>
      <c r="D8" s="41">
        <v>0</v>
      </c>
      <c r="E8" s="41">
        <f>INDEX('Combined Data'!$B$16:$AJ$16,1,MATCH('BPEiC-CO2'!$A8,'Combined Data'!$B$2:$AJ$2))*10^12</f>
        <v>7950098714214.5449</v>
      </c>
      <c r="F8" s="41">
        <f>INDEX('Combined Data'!$B$21:$AJ$21,1,MATCH(A8,'Combined Data'!$B$2:$AJ$2,0))*10^12</f>
        <v>0</v>
      </c>
      <c r="G8" s="41">
        <v>0</v>
      </c>
      <c r="H8" s="41">
        <v>0</v>
      </c>
      <c r="I8" s="41">
        <f>INDEX('Combined Data'!$B$32:$AJ$32,1,MATCH('BPEiC-CO2'!$A8,'Combined Data'!$B$2:$AJ$2))*10^12</f>
        <v>892991527466.35217</v>
      </c>
    </row>
    <row r="9" spans="1:9" x14ac:dyDescent="0.25">
      <c r="A9" s="12">
        <v>2023</v>
      </c>
      <c r="B9" s="41">
        <v>0</v>
      </c>
      <c r="C9" s="41">
        <v>0</v>
      </c>
      <c r="D9" s="41">
        <v>0</v>
      </c>
      <c r="E9" s="41">
        <f>INDEX('Combined Data'!$B$16:$AJ$16,1,MATCH('BPEiC-CO2'!$A9,'Combined Data'!$B$2:$AJ$2))*10^12</f>
        <v>8407428917547.7705</v>
      </c>
      <c r="F9" s="41">
        <f>INDEX('Combined Data'!$B$21:$AJ$21,1,MATCH(A9,'Combined Data'!$B$2:$AJ$2,0))*10^12</f>
        <v>0</v>
      </c>
      <c r="G9" s="41">
        <v>0</v>
      </c>
      <c r="H9" s="41">
        <v>0</v>
      </c>
      <c r="I9" s="41">
        <f>INDEX('Combined Data'!$B$32:$AJ$32,1,MATCH('BPEiC-CO2'!$A9,'Combined Data'!$B$2:$AJ$2))*10^12</f>
        <v>918759966274.94666</v>
      </c>
    </row>
    <row r="10" spans="1:9" x14ac:dyDescent="0.25">
      <c r="A10" s="12">
        <v>2024</v>
      </c>
      <c r="B10" s="41">
        <v>0</v>
      </c>
      <c r="C10" s="41">
        <v>0</v>
      </c>
      <c r="D10" s="41">
        <v>0</v>
      </c>
      <c r="E10" s="41">
        <f>INDEX('Combined Data'!$B$16:$AJ$16,1,MATCH('BPEiC-CO2'!$A10,'Combined Data'!$B$2:$AJ$2))*10^12</f>
        <v>8848925687562.832</v>
      </c>
      <c r="F10" s="41">
        <f>INDEX('Combined Data'!$B$21:$AJ$21,1,MATCH(A10,'Combined Data'!$B$2:$AJ$2,0))*10^12</f>
        <v>0</v>
      </c>
      <c r="G10" s="41">
        <v>0</v>
      </c>
      <c r="H10" s="41">
        <v>0</v>
      </c>
      <c r="I10" s="41">
        <f>INDEX('Combined Data'!$B$32:$AJ$32,1,MATCH('BPEiC-CO2'!$A10,'Combined Data'!$B$2:$AJ$2))*10^12</f>
        <v>942687164875.70081</v>
      </c>
    </row>
    <row r="11" spans="1:9" x14ac:dyDescent="0.25">
      <c r="A11" s="12">
        <v>2025</v>
      </c>
      <c r="B11" s="41">
        <v>0</v>
      </c>
      <c r="C11" s="41">
        <v>0</v>
      </c>
      <c r="D11" s="41">
        <v>0</v>
      </c>
      <c r="E11" s="41">
        <f>INDEX('Combined Data'!$B$16:$AJ$16,1,MATCH('BPEiC-CO2'!$A11,'Combined Data'!$B$2:$AJ$2))*10^12</f>
        <v>9334800176735.2168</v>
      </c>
      <c r="F11" s="41">
        <f>INDEX('Combined Data'!$B$21:$AJ$21,1,MATCH(A11,'Combined Data'!$B$2:$AJ$2,0))*10^12</f>
        <v>0</v>
      </c>
      <c r="G11" s="41">
        <v>0</v>
      </c>
      <c r="H11" s="41">
        <v>0</v>
      </c>
      <c r="I11" s="41">
        <f>INDEX('Combined Data'!$B$32:$AJ$32,1,MATCH('BPEiC-CO2'!$A11,'Combined Data'!$B$2:$AJ$2))*10^12</f>
        <v>967090304759.74036</v>
      </c>
    </row>
    <row r="12" spans="1:9" x14ac:dyDescent="0.25">
      <c r="A12" s="12">
        <v>2026</v>
      </c>
      <c r="B12" s="41">
        <v>0</v>
      </c>
      <c r="C12" s="41">
        <v>0</v>
      </c>
      <c r="D12" s="41">
        <v>0</v>
      </c>
      <c r="E12" s="41">
        <f>INDEX('Combined Data'!$B$16:$AJ$16,1,MATCH('BPEiC-CO2'!$A12,'Combined Data'!$B$2:$AJ$2))*10^12</f>
        <v>9826913419117.8945</v>
      </c>
      <c r="F12" s="41">
        <f>INDEX('Combined Data'!$B$21:$AJ$21,1,MATCH(A12,'Combined Data'!$B$2:$AJ$2,0))*10^12</f>
        <v>0</v>
      </c>
      <c r="G12" s="41">
        <v>0</v>
      </c>
      <c r="H12" s="41">
        <v>0</v>
      </c>
      <c r="I12" s="41">
        <f>INDEX('Combined Data'!$B$32:$AJ$32,1,MATCH('BPEiC-CO2'!$A12,'Combined Data'!$B$2:$AJ$2))*10^12</f>
        <v>990253420161.09839</v>
      </c>
    </row>
    <row r="13" spans="1:9" x14ac:dyDescent="0.25">
      <c r="A13" s="12">
        <v>2027</v>
      </c>
      <c r="B13" s="41">
        <v>0</v>
      </c>
      <c r="C13" s="41">
        <v>0</v>
      </c>
      <c r="D13" s="41">
        <v>0</v>
      </c>
      <c r="E13" s="41">
        <f>INDEX('Combined Data'!$B$16:$AJ$16,1,MATCH('BPEiC-CO2'!$A13,'Combined Data'!$B$2:$AJ$2))*10^12</f>
        <v>10361867464940.164</v>
      </c>
      <c r="F13" s="41">
        <f>INDEX('Combined Data'!$B$21:$AJ$21,1,MATCH(A13,'Combined Data'!$B$2:$AJ$2,0))*10^12</f>
        <v>0</v>
      </c>
      <c r="G13" s="41">
        <v>0</v>
      </c>
      <c r="H13" s="41">
        <v>0</v>
      </c>
      <c r="I13" s="41">
        <f>INDEX('Combined Data'!$B$32:$AJ$32,1,MATCH('BPEiC-CO2'!$A13,'Combined Data'!$B$2:$AJ$2))*10^12</f>
        <v>1010262331935.0134</v>
      </c>
    </row>
    <row r="14" spans="1:9" x14ac:dyDescent="0.25">
      <c r="A14" s="12">
        <v>2028</v>
      </c>
      <c r="B14" s="41">
        <v>0</v>
      </c>
      <c r="C14" s="41">
        <v>0</v>
      </c>
      <c r="D14" s="41">
        <v>0</v>
      </c>
      <c r="E14" s="41">
        <f>INDEX('Combined Data'!$B$16:$AJ$16,1,MATCH('BPEiC-CO2'!$A14,'Combined Data'!$B$2:$AJ$2))*10^12</f>
        <v>10361867464950.967</v>
      </c>
      <c r="F14" s="41">
        <f>INDEX('Combined Data'!$B$21:$AJ$21,1,MATCH(A14,'Combined Data'!$B$2:$AJ$2,0))*10^12</f>
        <v>0</v>
      </c>
      <c r="G14" s="41">
        <v>0</v>
      </c>
      <c r="H14" s="41">
        <v>0</v>
      </c>
      <c r="I14" s="41">
        <f>INDEX('Combined Data'!$B$32:$AJ$32,1,MATCH('BPEiC-CO2'!$A14,'Combined Data'!$B$2:$AJ$2))*10^12</f>
        <v>1016283708903.1089</v>
      </c>
    </row>
    <row r="15" spans="1:9" x14ac:dyDescent="0.25">
      <c r="A15" s="12">
        <v>2029</v>
      </c>
      <c r="B15" s="41">
        <v>0</v>
      </c>
      <c r="C15" s="41">
        <v>0</v>
      </c>
      <c r="D15" s="41">
        <v>0</v>
      </c>
      <c r="E15" s="41">
        <f>INDEX('Combined Data'!$B$16:$AJ$16,1,MATCH('BPEiC-CO2'!$A15,'Combined Data'!$B$2:$AJ$2))*10^12</f>
        <v>10361867464941.781</v>
      </c>
      <c r="F15" s="41">
        <f>INDEX('Combined Data'!$B$21:$AJ$21,1,MATCH(A15,'Combined Data'!$B$2:$AJ$2,0))*10^12</f>
        <v>0</v>
      </c>
      <c r="G15" s="41">
        <v>0</v>
      </c>
      <c r="H15" s="41">
        <v>0</v>
      </c>
      <c r="I15" s="41">
        <f>INDEX('Combined Data'!$B$32:$AJ$32,1,MATCH('BPEiC-CO2'!$A15,'Combined Data'!$B$2:$AJ$2))*10^12</f>
        <v>1022480578362.8116</v>
      </c>
    </row>
    <row r="16" spans="1:9" x14ac:dyDescent="0.25">
      <c r="A16" s="12">
        <v>2030</v>
      </c>
      <c r="B16" s="41">
        <v>0</v>
      </c>
      <c r="C16" s="41">
        <v>0</v>
      </c>
      <c r="D16" s="41">
        <v>0</v>
      </c>
      <c r="E16" s="41">
        <f>INDEX('Combined Data'!$B$16:$AJ$16,1,MATCH('BPEiC-CO2'!$A16,'Combined Data'!$B$2:$AJ$2))*10^12</f>
        <v>10361867464941.787</v>
      </c>
      <c r="F16" s="41">
        <f>INDEX('Combined Data'!$B$21:$AJ$21,1,MATCH(A16,'Combined Data'!$B$2:$AJ$2,0))*10^12</f>
        <v>0</v>
      </c>
      <c r="G16" s="41">
        <v>0</v>
      </c>
      <c r="H16" s="41">
        <v>0</v>
      </c>
      <c r="I16" s="41">
        <f>INDEX('Combined Data'!$B$32:$AJ$32,1,MATCH('BPEiC-CO2'!$A16,'Combined Data'!$B$2:$AJ$2))*10^12</f>
        <v>1028586836191.625</v>
      </c>
    </row>
    <row r="17" spans="1:9" x14ac:dyDescent="0.25">
      <c r="A17" s="12">
        <v>2031</v>
      </c>
      <c r="B17" s="41">
        <v>0</v>
      </c>
      <c r="C17" s="41">
        <v>0</v>
      </c>
      <c r="D17" s="41">
        <v>0</v>
      </c>
      <c r="E17" s="41">
        <f>INDEX('Combined Data'!$B$16:$AJ$16,1,MATCH('BPEiC-CO2'!$A17,'Combined Data'!$B$2:$AJ$2))*10^12</f>
        <v>10361867464941.791</v>
      </c>
      <c r="F17" s="41">
        <f>INDEX('Combined Data'!$B$21:$AJ$21,1,MATCH(A17,'Combined Data'!$B$2:$AJ$2,0))*10^12</f>
        <v>0</v>
      </c>
      <c r="G17" s="41">
        <v>0</v>
      </c>
      <c r="H17" s="41">
        <v>0</v>
      </c>
      <c r="I17" s="41">
        <f>INDEX('Combined Data'!$B$32:$AJ$32,1,MATCH('BPEiC-CO2'!$A17,'Combined Data'!$B$2:$AJ$2))*10^12</f>
        <v>1034302449372.9993</v>
      </c>
    </row>
    <row r="18" spans="1:9" x14ac:dyDescent="0.25">
      <c r="A18" s="12">
        <v>2032</v>
      </c>
      <c r="B18" s="41">
        <v>0</v>
      </c>
      <c r="C18" s="41">
        <v>0</v>
      </c>
      <c r="D18" s="41">
        <v>0</v>
      </c>
      <c r="E18" s="41">
        <f>INDEX('Combined Data'!$B$16:$AJ$16,1,MATCH('BPEiC-CO2'!$A18,'Combined Data'!$B$2:$AJ$2))*10^12</f>
        <v>10361867464943.041</v>
      </c>
      <c r="F18" s="41">
        <f>INDEX('Combined Data'!$B$21:$AJ$21,1,MATCH(A18,'Combined Data'!$B$2:$AJ$2,0))*10^12</f>
        <v>0</v>
      </c>
      <c r="G18" s="41">
        <v>0</v>
      </c>
      <c r="H18" s="41">
        <v>0</v>
      </c>
      <c r="I18" s="41">
        <f>INDEX('Combined Data'!$B$32:$AJ$32,1,MATCH('BPEiC-CO2'!$A18,'Combined Data'!$B$2:$AJ$2))*10^12</f>
        <v>1038051867658.78</v>
      </c>
    </row>
    <row r="19" spans="1:9" x14ac:dyDescent="0.25">
      <c r="A19" s="12">
        <v>2033</v>
      </c>
      <c r="B19" s="41">
        <v>0</v>
      </c>
      <c r="C19" s="41">
        <v>0</v>
      </c>
      <c r="D19" s="41">
        <v>0</v>
      </c>
      <c r="E19" s="41">
        <f>INDEX('Combined Data'!$B$16:$AJ$16,1,MATCH('BPEiC-CO2'!$A19,'Combined Data'!$B$2:$AJ$2))*10^12</f>
        <v>10365223393859.891</v>
      </c>
      <c r="F19" s="41">
        <f>INDEX('Combined Data'!$B$21:$AJ$21,1,MATCH(A19,'Combined Data'!$B$2:$AJ$2,0))*10^12</f>
        <v>0</v>
      </c>
      <c r="G19" s="41">
        <v>0</v>
      </c>
      <c r="H19" s="41">
        <v>0</v>
      </c>
      <c r="I19" s="41">
        <f>INDEX('Combined Data'!$B$32:$AJ$32,1,MATCH('BPEiC-CO2'!$A19,'Combined Data'!$B$2:$AJ$2))*10^12</f>
        <v>1042046166137.2007</v>
      </c>
    </row>
    <row r="20" spans="1:9" x14ac:dyDescent="0.25">
      <c r="A20" s="12">
        <v>2034</v>
      </c>
      <c r="B20" s="41">
        <v>0</v>
      </c>
      <c r="C20" s="41">
        <v>0</v>
      </c>
      <c r="D20" s="41">
        <v>0</v>
      </c>
      <c r="E20" s="41">
        <f>INDEX('Combined Data'!$B$16:$AJ$16,1,MATCH('BPEiC-CO2'!$A20,'Combined Data'!$B$2:$AJ$2))*10^12</f>
        <v>10365223398413.756</v>
      </c>
      <c r="F20" s="41">
        <f>INDEX('Combined Data'!$B$21:$AJ$21,1,MATCH(A20,'Combined Data'!$B$2:$AJ$2,0))*10^12</f>
        <v>0</v>
      </c>
      <c r="G20" s="41">
        <v>0</v>
      </c>
      <c r="H20" s="41">
        <v>0</v>
      </c>
      <c r="I20" s="41">
        <f>INDEX('Combined Data'!$B$32:$AJ$32,1,MATCH('BPEiC-CO2'!$A20,'Combined Data'!$B$2:$AJ$2))*10^12</f>
        <v>1045827207370.3381</v>
      </c>
    </row>
    <row r="21" spans="1:9" x14ac:dyDescent="0.25">
      <c r="A21" s="12">
        <v>2035</v>
      </c>
      <c r="B21" s="41">
        <v>0</v>
      </c>
      <c r="C21" s="41">
        <v>0</v>
      </c>
      <c r="D21" s="41">
        <v>0</v>
      </c>
      <c r="E21" s="41">
        <f>INDEX('Combined Data'!$B$16:$AJ$16,1,MATCH('BPEiC-CO2'!$A21,'Combined Data'!$B$2:$AJ$2))*10^12</f>
        <v>10543204714856.119</v>
      </c>
      <c r="F21" s="41">
        <f>INDEX('Combined Data'!$B$21:$AJ$21,1,MATCH(A21,'Combined Data'!$B$2:$AJ$2,0))*10^12</f>
        <v>0</v>
      </c>
      <c r="G21" s="41">
        <v>0</v>
      </c>
      <c r="H21" s="41">
        <v>0</v>
      </c>
      <c r="I21" s="41">
        <f>INDEX('Combined Data'!$B$32:$AJ$32,1,MATCH('BPEiC-CO2'!$A21,'Combined Data'!$B$2:$AJ$2))*10^12</f>
        <v>1057378774742.6462</v>
      </c>
    </row>
    <row r="22" spans="1:9" x14ac:dyDescent="0.25">
      <c r="A22" s="12">
        <v>2036</v>
      </c>
      <c r="B22" s="41">
        <v>0</v>
      </c>
      <c r="C22" s="41">
        <v>0</v>
      </c>
      <c r="D22" s="41">
        <v>0</v>
      </c>
      <c r="E22" s="41">
        <f>INDEX('Combined Data'!$B$16:$AJ$16,1,MATCH('BPEiC-CO2'!$A22,'Combined Data'!$B$2:$AJ$2))*10^12</f>
        <v>10721186031298.482</v>
      </c>
      <c r="F22" s="41">
        <f>INDEX('Combined Data'!$B$21:$AJ$21,1,MATCH(A22,'Combined Data'!$B$2:$AJ$2,0))*10^12</f>
        <v>0</v>
      </c>
      <c r="G22" s="41">
        <v>0</v>
      </c>
      <c r="H22" s="41">
        <v>0</v>
      </c>
      <c r="I22" s="41">
        <f>INDEX('Combined Data'!$B$32:$AJ$32,1,MATCH('BPEiC-CO2'!$A22,'Combined Data'!$B$2:$AJ$2))*10^12</f>
        <v>1068930342114.9547</v>
      </c>
    </row>
    <row r="23" spans="1:9" x14ac:dyDescent="0.25">
      <c r="A23" s="12">
        <v>2037</v>
      </c>
      <c r="B23" s="41">
        <v>0</v>
      </c>
      <c r="C23" s="41">
        <v>0</v>
      </c>
      <c r="D23" s="41">
        <v>0</v>
      </c>
      <c r="E23" s="41">
        <f>INDEX('Combined Data'!$B$16:$AJ$16,1,MATCH('BPEiC-CO2'!$A23,'Combined Data'!$B$2:$AJ$2))*10^12</f>
        <v>10899167347740.844</v>
      </c>
      <c r="F23" s="41">
        <f>INDEX('Combined Data'!$B$21:$AJ$21,1,MATCH(A23,'Combined Data'!$B$2:$AJ$2,0))*10^12</f>
        <v>0</v>
      </c>
      <c r="G23" s="41">
        <v>0</v>
      </c>
      <c r="H23" s="41">
        <v>0</v>
      </c>
      <c r="I23" s="41">
        <f>INDEX('Combined Data'!$B$32:$AJ$32,1,MATCH('BPEiC-CO2'!$A23,'Combined Data'!$B$2:$AJ$2))*10^12</f>
        <v>1080481909487.2633</v>
      </c>
    </row>
    <row r="24" spans="1:9" x14ac:dyDescent="0.25">
      <c r="A24" s="12">
        <v>2038</v>
      </c>
      <c r="B24" s="41">
        <v>0</v>
      </c>
      <c r="C24" s="41">
        <v>0</v>
      </c>
      <c r="D24" s="41">
        <v>0</v>
      </c>
      <c r="E24" s="41">
        <f>INDEX('Combined Data'!$B$16:$AJ$16,1,MATCH('BPEiC-CO2'!$A24,'Combined Data'!$B$2:$AJ$2))*10^12</f>
        <v>11077148664183.207</v>
      </c>
      <c r="F24" s="41">
        <f>INDEX('Combined Data'!$B$21:$AJ$21,1,MATCH(A24,'Combined Data'!$B$2:$AJ$2,0))*10^12</f>
        <v>0</v>
      </c>
      <c r="G24" s="41">
        <v>0</v>
      </c>
      <c r="H24" s="41">
        <v>0</v>
      </c>
      <c r="I24" s="41">
        <f>INDEX('Combined Data'!$B$32:$AJ$32,1,MATCH('BPEiC-CO2'!$A24,'Combined Data'!$B$2:$AJ$2))*10^12</f>
        <v>1092033476859.5719</v>
      </c>
    </row>
    <row r="25" spans="1:9" x14ac:dyDescent="0.25">
      <c r="A25" s="12">
        <v>2039</v>
      </c>
      <c r="B25" s="41">
        <v>0</v>
      </c>
      <c r="C25" s="41">
        <v>0</v>
      </c>
      <c r="D25" s="41">
        <v>0</v>
      </c>
      <c r="E25" s="41">
        <f>INDEX('Combined Data'!$B$16:$AJ$16,1,MATCH('BPEiC-CO2'!$A25,'Combined Data'!$B$2:$AJ$2))*10^12</f>
        <v>11255129980625.568</v>
      </c>
      <c r="F25" s="41">
        <f>INDEX('Combined Data'!$B$21:$AJ$21,1,MATCH(A25,'Combined Data'!$B$2:$AJ$2,0))*10^12</f>
        <v>0</v>
      </c>
      <c r="G25" s="41">
        <v>0</v>
      </c>
      <c r="H25" s="41">
        <v>0</v>
      </c>
      <c r="I25" s="41">
        <f>INDEX('Combined Data'!$B$32:$AJ$32,1,MATCH('BPEiC-CO2'!$A25,'Combined Data'!$B$2:$AJ$2))*10^12</f>
        <v>1103585044231.8799</v>
      </c>
    </row>
    <row r="26" spans="1:9" x14ac:dyDescent="0.25">
      <c r="A26" s="12">
        <v>2040</v>
      </c>
      <c r="B26" s="41">
        <v>0</v>
      </c>
      <c r="C26" s="41">
        <v>0</v>
      </c>
      <c r="D26" s="41">
        <v>0</v>
      </c>
      <c r="E26" s="41">
        <f>INDEX('Combined Data'!$B$16:$AJ$16,1,MATCH('BPEiC-CO2'!$A26,'Combined Data'!$B$2:$AJ$2))*10^12</f>
        <v>11433111297067.932</v>
      </c>
      <c r="F26" s="41">
        <f>INDEX('Combined Data'!$B$21:$AJ$21,1,MATCH(A26,'Combined Data'!$B$2:$AJ$2,0))*10^12</f>
        <v>0</v>
      </c>
      <c r="G26" s="41">
        <v>0</v>
      </c>
      <c r="H26" s="41">
        <v>0</v>
      </c>
      <c r="I26" s="41">
        <f>INDEX('Combined Data'!$B$32:$AJ$32,1,MATCH('BPEiC-CO2'!$A26,'Combined Data'!$B$2:$AJ$2))*10^12</f>
        <v>1115136611604.1885</v>
      </c>
    </row>
    <row r="27" spans="1:9" x14ac:dyDescent="0.25">
      <c r="A27" s="12">
        <v>2041</v>
      </c>
      <c r="B27" s="41">
        <v>0</v>
      </c>
      <c r="C27" s="41">
        <v>0</v>
      </c>
      <c r="D27" s="41">
        <v>0</v>
      </c>
      <c r="E27" s="41">
        <f>INDEX('Combined Data'!$B$16:$AJ$16,1,MATCH('BPEiC-CO2'!$A27,'Combined Data'!$B$2:$AJ$2))*10^12</f>
        <v>11611092613510.295</v>
      </c>
      <c r="F27" s="41">
        <f>INDEX('Combined Data'!$B$21:$AJ$21,1,MATCH(A27,'Combined Data'!$B$2:$AJ$2,0))*10^12</f>
        <v>0</v>
      </c>
      <c r="G27" s="41">
        <v>0</v>
      </c>
      <c r="H27" s="41">
        <v>0</v>
      </c>
      <c r="I27" s="41">
        <f>INDEX('Combined Data'!$B$32:$AJ$32,1,MATCH('BPEiC-CO2'!$A27,'Combined Data'!$B$2:$AJ$2))*10^12</f>
        <v>1126688178976.4971</v>
      </c>
    </row>
    <row r="28" spans="1:9" x14ac:dyDescent="0.25">
      <c r="A28" s="12">
        <v>2042</v>
      </c>
      <c r="B28" s="41">
        <v>0</v>
      </c>
      <c r="C28" s="41">
        <v>0</v>
      </c>
      <c r="D28" s="41">
        <v>0</v>
      </c>
      <c r="E28" s="41">
        <f>INDEX('Combined Data'!$B$16:$AJ$16,1,MATCH('BPEiC-CO2'!$A28,'Combined Data'!$B$2:$AJ$2))*10^12</f>
        <v>11789073929952.656</v>
      </c>
      <c r="F28" s="41">
        <f>INDEX('Combined Data'!$B$21:$AJ$21,1,MATCH(A28,'Combined Data'!$B$2:$AJ$2,0))*10^12</f>
        <v>0</v>
      </c>
      <c r="G28" s="41">
        <v>0</v>
      </c>
      <c r="H28" s="41">
        <v>0</v>
      </c>
      <c r="I28" s="41">
        <f>INDEX('Combined Data'!$B$32:$AJ$32,1,MATCH('BPEiC-CO2'!$A28,'Combined Data'!$B$2:$AJ$2))*10^12</f>
        <v>1138239746348.8054</v>
      </c>
    </row>
    <row r="29" spans="1:9" x14ac:dyDescent="0.25">
      <c r="A29" s="12">
        <v>2043</v>
      </c>
      <c r="B29" s="41">
        <v>0</v>
      </c>
      <c r="C29" s="41">
        <v>0</v>
      </c>
      <c r="D29" s="41">
        <v>0</v>
      </c>
      <c r="E29" s="41">
        <f>INDEX('Combined Data'!$B$16:$AJ$16,1,MATCH('BPEiC-CO2'!$A29,'Combined Data'!$B$2:$AJ$2))*10^12</f>
        <v>11967055246395.02</v>
      </c>
      <c r="F29" s="41">
        <f>INDEX('Combined Data'!$B$21:$AJ$21,1,MATCH(A29,'Combined Data'!$B$2:$AJ$2,0))*10^12</f>
        <v>0</v>
      </c>
      <c r="G29" s="41">
        <v>0</v>
      </c>
      <c r="H29" s="41">
        <v>0</v>
      </c>
      <c r="I29" s="41">
        <f>INDEX('Combined Data'!$B$32:$AJ$32,1,MATCH('BPEiC-CO2'!$A29,'Combined Data'!$B$2:$AJ$2))*10^12</f>
        <v>1149791313721.1138</v>
      </c>
    </row>
    <row r="30" spans="1:9" x14ac:dyDescent="0.25">
      <c r="A30" s="12">
        <v>2044</v>
      </c>
      <c r="B30" s="41">
        <v>0</v>
      </c>
      <c r="C30" s="41">
        <v>0</v>
      </c>
      <c r="D30" s="41">
        <v>0</v>
      </c>
      <c r="E30" s="41">
        <f>INDEX('Combined Data'!$B$16:$AJ$16,1,MATCH('BPEiC-CO2'!$A30,'Combined Data'!$B$2:$AJ$2))*10^12</f>
        <v>12145036562837.379</v>
      </c>
      <c r="F30" s="41">
        <f>INDEX('Combined Data'!$B$21:$AJ$21,1,MATCH(A30,'Combined Data'!$B$2:$AJ$2,0))*10^12</f>
        <v>0</v>
      </c>
      <c r="G30" s="41">
        <v>0</v>
      </c>
      <c r="H30" s="41">
        <v>0</v>
      </c>
      <c r="I30" s="41">
        <f>INDEX('Combined Data'!$B$32:$AJ$32,1,MATCH('BPEiC-CO2'!$A30,'Combined Data'!$B$2:$AJ$2))*10^12</f>
        <v>1161342881093.4219</v>
      </c>
    </row>
    <row r="31" spans="1:9" x14ac:dyDescent="0.25">
      <c r="A31" s="12">
        <v>2045</v>
      </c>
      <c r="B31" s="41">
        <v>0</v>
      </c>
      <c r="C31" s="41">
        <v>0</v>
      </c>
      <c r="D31" s="41">
        <v>0</v>
      </c>
      <c r="E31" s="41">
        <f>INDEX('Combined Data'!$B$16:$AJ$16,1,MATCH('BPEiC-CO2'!$A31,'Combined Data'!$B$2:$AJ$2))*10^12</f>
        <v>12323017879279.742</v>
      </c>
      <c r="F31" s="41">
        <f>INDEX('Combined Data'!$B$21:$AJ$21,1,MATCH(A31,'Combined Data'!$B$2:$AJ$2,0))*10^12</f>
        <v>0</v>
      </c>
      <c r="G31" s="41">
        <v>0</v>
      </c>
      <c r="H31" s="41">
        <v>0</v>
      </c>
      <c r="I31" s="41">
        <f>INDEX('Combined Data'!$B$32:$AJ$32,1,MATCH('BPEiC-CO2'!$A31,'Combined Data'!$B$2:$AJ$2))*10^12</f>
        <v>1172894448465.7302</v>
      </c>
    </row>
    <row r="32" spans="1:9" x14ac:dyDescent="0.25">
      <c r="A32" s="12">
        <v>2046</v>
      </c>
      <c r="B32" s="41">
        <v>0</v>
      </c>
      <c r="C32" s="41">
        <v>0</v>
      </c>
      <c r="D32" s="41">
        <v>0</v>
      </c>
      <c r="E32" s="41">
        <f>INDEX('Combined Data'!$B$16:$AJ$16,1,MATCH('BPEiC-CO2'!$A32,'Combined Data'!$B$2:$AJ$2))*10^12</f>
        <v>12500999195722.105</v>
      </c>
      <c r="F32" s="41">
        <f>INDEX('Combined Data'!$B$21:$AJ$21,1,MATCH(A32,'Combined Data'!$B$2:$AJ$2,0))*10^12</f>
        <v>0</v>
      </c>
      <c r="G32" s="41">
        <v>0</v>
      </c>
      <c r="H32" s="41">
        <v>0</v>
      </c>
      <c r="I32" s="41">
        <f>INDEX('Combined Data'!$B$32:$AJ$32,1,MATCH('BPEiC-CO2'!$A32,'Combined Data'!$B$2:$AJ$2))*10^12</f>
        <v>1184446015838.0386</v>
      </c>
    </row>
    <row r="33" spans="1:9" x14ac:dyDescent="0.25">
      <c r="A33" s="12">
        <v>2047</v>
      </c>
      <c r="B33" s="41">
        <v>0</v>
      </c>
      <c r="C33" s="41">
        <v>0</v>
      </c>
      <c r="D33" s="41">
        <v>0</v>
      </c>
      <c r="E33" s="41">
        <f>INDEX('Combined Data'!$B$16:$AJ$16,1,MATCH('BPEiC-CO2'!$A33,'Combined Data'!$B$2:$AJ$2))*10^12</f>
        <v>12678980512164.469</v>
      </c>
      <c r="F33" s="41">
        <f>INDEX('Combined Data'!$B$21:$AJ$21,1,MATCH(A33,'Combined Data'!$B$2:$AJ$2,0))*10^12</f>
        <v>0</v>
      </c>
      <c r="G33" s="41">
        <v>0</v>
      </c>
      <c r="H33" s="41">
        <v>0</v>
      </c>
      <c r="I33" s="41">
        <f>INDEX('Combined Data'!$B$32:$AJ$32,1,MATCH('BPEiC-CO2'!$A33,'Combined Data'!$B$2:$AJ$2))*10^12</f>
        <v>1195997583210.3467</v>
      </c>
    </row>
    <row r="34" spans="1:9" x14ac:dyDescent="0.25">
      <c r="A34" s="12">
        <v>2048</v>
      </c>
      <c r="B34" s="41">
        <v>0</v>
      </c>
      <c r="C34" s="41">
        <v>0</v>
      </c>
      <c r="D34" s="41">
        <v>0</v>
      </c>
      <c r="E34" s="41">
        <f>INDEX('Combined Data'!$B$16:$AJ$16,1,MATCH('BPEiC-CO2'!$A34,'Combined Data'!$B$2:$AJ$2))*10^12</f>
        <v>12856961828606.83</v>
      </c>
      <c r="F34" s="41">
        <f>INDEX('Combined Data'!$B$21:$AJ$21,1,MATCH(A34,'Combined Data'!$B$2:$AJ$2,0))*10^12</f>
        <v>0</v>
      </c>
      <c r="G34" s="41">
        <v>0</v>
      </c>
      <c r="H34" s="41">
        <v>0</v>
      </c>
      <c r="I34" s="41">
        <f>INDEX('Combined Data'!$B$32:$AJ$32,1,MATCH('BPEiC-CO2'!$A34,'Combined Data'!$B$2:$AJ$2))*10^12</f>
        <v>1207549150582.6553</v>
      </c>
    </row>
    <row r="35" spans="1:9" x14ac:dyDescent="0.25">
      <c r="A35" s="12">
        <v>2049</v>
      </c>
      <c r="B35" s="41">
        <v>0</v>
      </c>
      <c r="C35" s="41">
        <v>0</v>
      </c>
      <c r="D35" s="41">
        <v>0</v>
      </c>
      <c r="E35" s="41">
        <f>INDEX('Combined Data'!$B$16:$AJ$16,1,MATCH('BPEiC-CO2'!$A35,'Combined Data'!$B$2:$AJ$2))*10^12</f>
        <v>13034943145049.191</v>
      </c>
      <c r="F35" s="41">
        <f>INDEX('Combined Data'!$B$21:$AJ$21,1,MATCH(A35,'Combined Data'!$B$2:$AJ$2,0))*10^12</f>
        <v>0</v>
      </c>
      <c r="G35" s="41">
        <v>0</v>
      </c>
      <c r="H35" s="41">
        <v>0</v>
      </c>
      <c r="I35" s="41">
        <f>INDEX('Combined Data'!$B$32:$AJ$32,1,MATCH('BPEiC-CO2'!$A35,'Combined Data'!$B$2:$AJ$2))*10^12</f>
        <v>1219100717954.9634</v>
      </c>
    </row>
    <row r="36" spans="1:9" x14ac:dyDescent="0.25">
      <c r="A36" s="12">
        <v>2050</v>
      </c>
      <c r="B36" s="41">
        <v>0</v>
      </c>
      <c r="C36" s="41">
        <v>0</v>
      </c>
      <c r="D36" s="41">
        <v>0</v>
      </c>
      <c r="E36" s="41">
        <f>INDEX('Combined Data'!$B$16:$AJ$16,1,MATCH('BPEiC-CO2'!$A36,'Combined Data'!$B$2:$AJ$2))*10^12</f>
        <v>13212924461491.555</v>
      </c>
      <c r="F36" s="41">
        <f>INDEX('Combined Data'!$B$21:$AJ$21,1,MATCH(A36,'Combined Data'!$B$2:$AJ$2,0))*10^12</f>
        <v>0</v>
      </c>
      <c r="G36" s="41">
        <v>0</v>
      </c>
      <c r="H36" s="41">
        <v>0</v>
      </c>
      <c r="I36" s="41">
        <f>INDEX('Combined Data'!$B$32:$AJ$32,1,MATCH('BPEiC-CO2'!$A36,'Combined Data'!$B$2:$AJ$2))*10^12</f>
        <v>1230652285327.2717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2"/>
  <sheetViews>
    <sheetView workbookViewId="0">
      <selection activeCell="C2" sqref="C2:AJ2"/>
    </sheetView>
  </sheetViews>
  <sheetFormatPr defaultRowHeight="15" x14ac:dyDescent="0.25"/>
  <cols>
    <col min="1" max="1" width="48" bestFit="1" customWidth="1"/>
  </cols>
  <sheetData>
    <row r="1" spans="1:36" x14ac:dyDescent="0.25">
      <c r="A1" s="117"/>
      <c r="B1" s="117">
        <v>2016</v>
      </c>
      <c r="C1" s="117">
        <v>2017</v>
      </c>
      <c r="D1" s="117">
        <v>2018</v>
      </c>
      <c r="E1" s="117">
        <v>2019</v>
      </c>
      <c r="F1" s="117">
        <v>2020</v>
      </c>
      <c r="G1" s="117">
        <v>2021</v>
      </c>
      <c r="H1" s="117">
        <v>2022</v>
      </c>
      <c r="I1" s="117">
        <v>2023</v>
      </c>
      <c r="J1" s="117">
        <v>2024</v>
      </c>
      <c r="K1" s="117">
        <v>2025</v>
      </c>
      <c r="L1" s="117">
        <v>2026</v>
      </c>
      <c r="M1" s="117">
        <v>2027</v>
      </c>
      <c r="N1" s="117">
        <v>2028</v>
      </c>
      <c r="O1" s="117">
        <v>2029</v>
      </c>
      <c r="P1" s="117">
        <v>2030</v>
      </c>
      <c r="Q1" s="117">
        <v>2031</v>
      </c>
      <c r="R1" s="117">
        <v>2032</v>
      </c>
      <c r="S1" s="117">
        <v>2033</v>
      </c>
      <c r="T1" s="117">
        <v>2034</v>
      </c>
      <c r="U1" s="117">
        <v>2035</v>
      </c>
      <c r="V1" s="117">
        <v>2036</v>
      </c>
      <c r="W1" s="117">
        <v>2037</v>
      </c>
      <c r="X1" s="117">
        <v>2038</v>
      </c>
      <c r="Y1" s="117">
        <v>2039</v>
      </c>
      <c r="Z1" s="117">
        <v>2040</v>
      </c>
      <c r="AA1" s="117">
        <v>2041</v>
      </c>
      <c r="AB1" s="117">
        <v>2042</v>
      </c>
      <c r="AC1" s="117">
        <v>2043</v>
      </c>
      <c r="AD1" s="117">
        <v>2044</v>
      </c>
      <c r="AE1" s="117">
        <v>2045</v>
      </c>
      <c r="AF1" s="117">
        <v>2046</v>
      </c>
      <c r="AG1" s="117">
        <v>2047</v>
      </c>
      <c r="AH1" s="117">
        <v>2048</v>
      </c>
      <c r="AI1" s="117">
        <v>2049</v>
      </c>
      <c r="AJ1" s="117">
        <v>2050</v>
      </c>
    </row>
    <row r="2" spans="1:36" x14ac:dyDescent="0.25">
      <c r="A2" s="117" t="s">
        <v>220</v>
      </c>
      <c r="B2" s="117">
        <f>(SUM('BUR_Historical Emissions'!B44,'BUR_Historical Emissions'!B51)*'Cross-Page Data'!B12+SUM('BUR_Historical Emissions'!B77)*'Cross-Page Data'!B13)/(SUM('BUR_Historical Emissions'!B44,'BUR_Historical Emissions'!B51,'BUR_Historical Emissions'!B60)*'Cross-Page Data'!B12+SUM('BUR_Historical Emissions'!B76,'BUR_Historical Emissions'!B77,'BUR_Historical Emissions'!B93,'BUR_Historical Emissions'!B94)*'Cross-Page Data'!B13)</f>
        <v>0.46500344717825154</v>
      </c>
      <c r="C2" s="117">
        <f>B2</f>
        <v>0.46500344717825154</v>
      </c>
      <c r="D2" s="117">
        <f t="shared" ref="D2:AJ2" si="0">C2</f>
        <v>0.46500344717825154</v>
      </c>
      <c r="E2" s="117">
        <f t="shared" si="0"/>
        <v>0.46500344717825154</v>
      </c>
      <c r="F2" s="117">
        <f t="shared" si="0"/>
        <v>0.46500344717825154</v>
      </c>
      <c r="G2" s="117">
        <f t="shared" si="0"/>
        <v>0.46500344717825154</v>
      </c>
      <c r="H2" s="117">
        <f t="shared" si="0"/>
        <v>0.46500344717825154</v>
      </c>
      <c r="I2" s="117">
        <f t="shared" si="0"/>
        <v>0.46500344717825154</v>
      </c>
      <c r="J2" s="117">
        <f t="shared" si="0"/>
        <v>0.46500344717825154</v>
      </c>
      <c r="K2" s="117">
        <f t="shared" si="0"/>
        <v>0.46500344717825154</v>
      </c>
      <c r="L2" s="117">
        <f t="shared" si="0"/>
        <v>0.46500344717825154</v>
      </c>
      <c r="M2" s="117">
        <f t="shared" si="0"/>
        <v>0.46500344717825154</v>
      </c>
      <c r="N2" s="117">
        <f t="shared" si="0"/>
        <v>0.46500344717825154</v>
      </c>
      <c r="O2" s="117">
        <f t="shared" si="0"/>
        <v>0.46500344717825154</v>
      </c>
      <c r="P2" s="117">
        <f t="shared" si="0"/>
        <v>0.46500344717825154</v>
      </c>
      <c r="Q2" s="117">
        <f t="shared" si="0"/>
        <v>0.46500344717825154</v>
      </c>
      <c r="R2" s="117">
        <f t="shared" si="0"/>
        <v>0.46500344717825154</v>
      </c>
      <c r="S2" s="117">
        <f t="shared" si="0"/>
        <v>0.46500344717825154</v>
      </c>
      <c r="T2" s="117">
        <f t="shared" si="0"/>
        <v>0.46500344717825154</v>
      </c>
      <c r="U2" s="117">
        <f t="shared" si="0"/>
        <v>0.46500344717825154</v>
      </c>
      <c r="V2" s="117">
        <f t="shared" si="0"/>
        <v>0.46500344717825154</v>
      </c>
      <c r="W2" s="117">
        <f t="shared" si="0"/>
        <v>0.46500344717825154</v>
      </c>
      <c r="X2" s="117">
        <f t="shared" si="0"/>
        <v>0.46500344717825154</v>
      </c>
      <c r="Y2" s="117">
        <f t="shared" si="0"/>
        <v>0.46500344717825154</v>
      </c>
      <c r="Z2" s="117">
        <f t="shared" si="0"/>
        <v>0.46500344717825154</v>
      </c>
      <c r="AA2" s="117">
        <f t="shared" si="0"/>
        <v>0.46500344717825154</v>
      </c>
      <c r="AB2" s="117">
        <f t="shared" si="0"/>
        <v>0.46500344717825154</v>
      </c>
      <c r="AC2" s="117">
        <f t="shared" si="0"/>
        <v>0.46500344717825154</v>
      </c>
      <c r="AD2" s="117">
        <f t="shared" si="0"/>
        <v>0.46500344717825154</v>
      </c>
      <c r="AE2" s="117">
        <f t="shared" si="0"/>
        <v>0.46500344717825154</v>
      </c>
      <c r="AF2" s="117">
        <f t="shared" si="0"/>
        <v>0.46500344717825154</v>
      </c>
      <c r="AG2" s="117">
        <f t="shared" si="0"/>
        <v>0.46500344717825154</v>
      </c>
      <c r="AH2" s="117">
        <f t="shared" si="0"/>
        <v>0.46500344717825154</v>
      </c>
      <c r="AI2" s="117">
        <f t="shared" si="0"/>
        <v>0.46500344717825154</v>
      </c>
      <c r="AJ2" s="117">
        <f t="shared" si="0"/>
        <v>0.46500344717825154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16"/>
  <sheetViews>
    <sheetView workbookViewId="0">
      <selection activeCell="AA14" sqref="AA14"/>
    </sheetView>
  </sheetViews>
  <sheetFormatPr defaultRowHeight="15" x14ac:dyDescent="0.25"/>
  <cols>
    <col min="1" max="1" width="28" customWidth="1"/>
    <col min="2" max="2" width="16.85546875" customWidth="1"/>
    <col min="3" max="24" width="9.140625" hidden="1" customWidth="1"/>
    <col min="26" max="26" width="25.5703125" bestFit="1" customWidth="1"/>
    <col min="28" max="28" width="27.7109375" customWidth="1"/>
  </cols>
  <sheetData>
    <row r="1" spans="1:2" x14ac:dyDescent="0.25">
      <c r="A1" s="4" t="s">
        <v>10</v>
      </c>
      <c r="B1" s="5"/>
    </row>
    <row r="2" spans="1:2" x14ac:dyDescent="0.25">
      <c r="A2" t="s">
        <v>47</v>
      </c>
      <c r="B2" t="s">
        <v>54</v>
      </c>
    </row>
    <row r="3" spans="1:2" x14ac:dyDescent="0.25">
      <c r="A3" t="s">
        <v>36</v>
      </c>
      <c r="B3">
        <v>1</v>
      </c>
    </row>
    <row r="4" spans="1:2" x14ac:dyDescent="0.25">
      <c r="A4" t="s">
        <v>37</v>
      </c>
      <c r="B4" s="5"/>
    </row>
    <row r="5" spans="1:2" x14ac:dyDescent="0.25">
      <c r="A5" t="s">
        <v>38</v>
      </c>
      <c r="B5" s="5"/>
    </row>
    <row r="6" spans="1:2" x14ac:dyDescent="0.25">
      <c r="A6" t="s">
        <v>39</v>
      </c>
      <c r="B6" s="5"/>
    </row>
    <row r="7" spans="1:2" x14ac:dyDescent="0.25">
      <c r="A7" t="s">
        <v>40</v>
      </c>
      <c r="B7" s="5"/>
    </row>
    <row r="8" spans="1:2" x14ac:dyDescent="0.25">
      <c r="A8" t="s">
        <v>41</v>
      </c>
      <c r="B8" s="5"/>
    </row>
    <row r="9" spans="1:2" x14ac:dyDescent="0.25">
      <c r="A9" t="s">
        <v>42</v>
      </c>
      <c r="B9" s="5"/>
    </row>
    <row r="10" spans="1:2" x14ac:dyDescent="0.25">
      <c r="A10" t="s">
        <v>43</v>
      </c>
      <c r="B10" s="5"/>
    </row>
    <row r="11" spans="1:2" x14ac:dyDescent="0.25">
      <c r="A11" t="s">
        <v>44</v>
      </c>
      <c r="B11" s="5"/>
    </row>
    <row r="12" spans="1:2" x14ac:dyDescent="0.25">
      <c r="A12" t="s">
        <v>45</v>
      </c>
      <c r="B12" s="116">
        <v>28</v>
      </c>
    </row>
    <row r="13" spans="1:2" x14ac:dyDescent="0.25">
      <c r="A13" t="s">
        <v>46</v>
      </c>
      <c r="B13" s="116">
        <v>265</v>
      </c>
    </row>
    <row r="14" spans="1:2" x14ac:dyDescent="0.25">
      <c r="A14" t="s">
        <v>187</v>
      </c>
      <c r="B14" s="9">
        <v>1</v>
      </c>
    </row>
    <row r="15" spans="1:2" x14ac:dyDescent="0.25">
      <c r="A15" t="s">
        <v>52</v>
      </c>
      <c r="B15">
        <v>22800</v>
      </c>
    </row>
    <row r="16" spans="1:2" x14ac:dyDescent="0.25">
      <c r="A16" t="s">
        <v>9</v>
      </c>
      <c r="B16">
        <v>14800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abSelected="1" workbookViewId="0">
      <selection activeCell="L16" sqref="L16"/>
    </sheetView>
  </sheetViews>
  <sheetFormatPr defaultRowHeight="15" x14ac:dyDescent="0.25"/>
  <cols>
    <col min="1" max="1" width="39.140625" customWidth="1"/>
    <col min="2" max="2" width="19.42578125" bestFit="1" customWidth="1"/>
    <col min="3" max="4" width="15" customWidth="1"/>
    <col min="5" max="20" width="8.42578125" customWidth="1"/>
    <col min="21" max="23" width="9" customWidth="1"/>
    <col min="24" max="41" width="24" bestFit="1" customWidth="1"/>
  </cols>
  <sheetData>
    <row r="1" spans="1:41" s="4" customFormat="1" x14ac:dyDescent="0.25">
      <c r="A1" s="4" t="s">
        <v>166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</row>
    <row r="2" spans="1:41" x14ac:dyDescent="0.25">
      <c r="A2" s="117" t="s">
        <v>167</v>
      </c>
      <c r="B2" s="117" t="s">
        <v>168</v>
      </c>
      <c r="C2" s="117" t="s">
        <v>162</v>
      </c>
      <c r="D2" s="117">
        <v>2015</v>
      </c>
      <c r="E2" s="117">
        <v>2016</v>
      </c>
      <c r="F2" s="117">
        <v>2017</v>
      </c>
      <c r="G2" s="117">
        <v>2018</v>
      </c>
      <c r="H2" s="117">
        <v>2019</v>
      </c>
      <c r="I2" s="117">
        <v>2020</v>
      </c>
      <c r="J2" s="117">
        <v>2021</v>
      </c>
      <c r="K2" s="117">
        <v>2022</v>
      </c>
      <c r="L2" s="117">
        <v>2023</v>
      </c>
      <c r="M2" s="117">
        <v>2024</v>
      </c>
      <c r="N2" s="117">
        <v>2025</v>
      </c>
      <c r="O2" s="117">
        <v>2026</v>
      </c>
      <c r="P2" s="117">
        <v>2027</v>
      </c>
      <c r="Q2" s="117">
        <v>2028</v>
      </c>
      <c r="R2" s="117">
        <v>2029</v>
      </c>
      <c r="S2" s="117">
        <v>2030</v>
      </c>
      <c r="T2" s="117">
        <v>2031</v>
      </c>
      <c r="U2" s="117">
        <v>2032</v>
      </c>
      <c r="V2" s="117">
        <v>2033</v>
      </c>
      <c r="W2" s="117">
        <v>2034</v>
      </c>
      <c r="X2" s="117">
        <v>2035</v>
      </c>
      <c r="Y2" s="117">
        <v>2036</v>
      </c>
      <c r="Z2" s="117">
        <v>2037</v>
      </c>
      <c r="AA2" s="117">
        <v>2038</v>
      </c>
      <c r="AB2" s="117">
        <v>2039</v>
      </c>
      <c r="AC2" s="117">
        <v>2040</v>
      </c>
      <c r="AD2" s="117">
        <v>2041</v>
      </c>
      <c r="AE2" s="117">
        <v>2042</v>
      </c>
      <c r="AF2" s="117">
        <v>2043</v>
      </c>
      <c r="AG2" s="117">
        <v>2044</v>
      </c>
      <c r="AH2" s="117">
        <v>2045</v>
      </c>
      <c r="AI2" s="117">
        <v>2046</v>
      </c>
      <c r="AJ2" s="117">
        <v>2047</v>
      </c>
      <c r="AK2" s="117">
        <v>2048</v>
      </c>
      <c r="AL2" s="117">
        <v>2049</v>
      </c>
      <c r="AM2" s="117">
        <v>2050</v>
      </c>
    </row>
    <row r="3" spans="1:41" x14ac:dyDescent="0.25">
      <c r="A3" s="117" t="s">
        <v>6</v>
      </c>
      <c r="B3" s="117" t="s">
        <v>169</v>
      </c>
      <c r="C3" s="117" t="s">
        <v>170</v>
      </c>
      <c r="D3" s="7">
        <v>6583680974055.0596</v>
      </c>
      <c r="E3" s="7">
        <v>7894860867592.5732</v>
      </c>
      <c r="F3" s="7">
        <v>6472620297733.6387</v>
      </c>
      <c r="G3" s="7">
        <v>5423296671157.3047</v>
      </c>
      <c r="H3" s="7">
        <v>4360548652004.9922</v>
      </c>
      <c r="I3" s="7">
        <v>2944228135010.8281</v>
      </c>
      <c r="J3" s="7">
        <v>2032700960593.9714</v>
      </c>
      <c r="K3" s="7">
        <v>2223779189247.0747</v>
      </c>
      <c r="L3" s="7">
        <v>2278465162635.6011</v>
      </c>
      <c r="M3" s="7">
        <v>2387693697198.7095</v>
      </c>
      <c r="N3" s="7">
        <v>2485910902312.7949</v>
      </c>
      <c r="O3" s="7">
        <v>2622446572696.8818</v>
      </c>
      <c r="P3" s="7">
        <v>3058211857414.8081</v>
      </c>
      <c r="Q3" s="7">
        <v>3058191969122.062</v>
      </c>
      <c r="R3" s="7">
        <v>3058191997032.7529</v>
      </c>
      <c r="S3" s="7">
        <v>3058191992688.4292</v>
      </c>
      <c r="T3" s="7">
        <v>3058191992682.6353</v>
      </c>
      <c r="U3" s="7">
        <v>3058191992676.2891</v>
      </c>
      <c r="V3" s="7">
        <v>3058191969142.002</v>
      </c>
      <c r="W3" s="7">
        <v>3058191969353.8389</v>
      </c>
      <c r="X3" s="7">
        <v>3129076224510.0425</v>
      </c>
      <c r="Y3" s="7">
        <v>3199960479666.2461</v>
      </c>
      <c r="Z3" s="7">
        <v>3270844734822.4497</v>
      </c>
      <c r="AA3" s="7">
        <v>3341728989978.6533</v>
      </c>
      <c r="AB3" s="7">
        <v>3412613245134.8569</v>
      </c>
      <c r="AC3" s="7">
        <v>3483497500291.0605</v>
      </c>
      <c r="AD3" s="7">
        <v>3554381755447.2642</v>
      </c>
      <c r="AE3" s="7">
        <v>3625266010603.4678</v>
      </c>
      <c r="AF3" s="7">
        <v>3696150265759.6714</v>
      </c>
      <c r="AG3" s="7">
        <v>3767034520915.875</v>
      </c>
      <c r="AH3" s="7">
        <v>3837918776072.0786</v>
      </c>
      <c r="AI3" s="7">
        <v>3908803031228.2822</v>
      </c>
      <c r="AJ3" s="7">
        <v>3979687286384.4858</v>
      </c>
      <c r="AK3" s="7">
        <v>4050571541540.6895</v>
      </c>
      <c r="AL3" s="7">
        <v>4121455796696.8931</v>
      </c>
      <c r="AM3" s="7">
        <v>4192340051853.0967</v>
      </c>
      <c r="AN3" s="103"/>
      <c r="AO3" s="103"/>
    </row>
    <row r="4" spans="1:41" x14ac:dyDescent="0.25">
      <c r="A4" s="117" t="s">
        <v>8</v>
      </c>
      <c r="B4" s="117" t="s">
        <v>171</v>
      </c>
      <c r="C4" s="117" t="s">
        <v>170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103"/>
      <c r="AO4" s="103"/>
    </row>
    <row r="5" spans="1:41" x14ac:dyDescent="0.25">
      <c r="A5" s="117" t="s">
        <v>0</v>
      </c>
      <c r="B5" s="117" t="s">
        <v>172</v>
      </c>
      <c r="C5" s="117" t="s">
        <v>170</v>
      </c>
      <c r="D5" s="7">
        <v>4781006421635.2217</v>
      </c>
      <c r="E5" s="7">
        <v>5733172772894.6074</v>
      </c>
      <c r="F5" s="7">
        <v>4700355216211.333</v>
      </c>
      <c r="G5" s="7">
        <v>3938346392149.9473</v>
      </c>
      <c r="H5" s="7">
        <v>3166588902051.2446</v>
      </c>
      <c r="I5" s="7">
        <v>2138070431376.9111</v>
      </c>
      <c r="J5" s="7">
        <v>1476128078526.5745</v>
      </c>
      <c r="K5" s="7">
        <v>1614887268381.8042</v>
      </c>
      <c r="L5" s="7">
        <v>1654599701437.7578</v>
      </c>
      <c r="M5" s="7">
        <v>1733920422965.7295</v>
      </c>
      <c r="N5" s="7">
        <v>1805244821917.625</v>
      </c>
      <c r="O5" s="7">
        <v>1904395725410.8308</v>
      </c>
      <c r="P5" s="7">
        <v>2220844325027.4204</v>
      </c>
      <c r="Q5" s="7">
        <v>2220829882338.6401</v>
      </c>
      <c r="R5" s="7">
        <v>2220829902607.1182</v>
      </c>
      <c r="S5" s="7">
        <v>2220829899452.3115</v>
      </c>
      <c r="T5" s="7">
        <v>2220829899448.104</v>
      </c>
      <c r="U5" s="7">
        <v>2220829899443.4956</v>
      </c>
      <c r="V5" s="7">
        <v>2220829882353.1206</v>
      </c>
      <c r="W5" s="7">
        <v>2220829882506.9541</v>
      </c>
      <c r="X5" s="7">
        <v>2272305353513.2446</v>
      </c>
      <c r="Y5" s="7">
        <v>2323780824519.5352</v>
      </c>
      <c r="Z5" s="7">
        <v>2375256295525.8257</v>
      </c>
      <c r="AA5" s="7">
        <v>2426731766532.1162</v>
      </c>
      <c r="AB5" s="7">
        <v>2478207237538.4067</v>
      </c>
      <c r="AC5" s="7">
        <v>2529682708544.6973</v>
      </c>
      <c r="AD5" s="7">
        <v>2581158179550.9878</v>
      </c>
      <c r="AE5" s="7">
        <v>2632633650557.2783</v>
      </c>
      <c r="AF5" s="7">
        <v>2684109121563.5688</v>
      </c>
      <c r="AG5" s="7">
        <v>2735584592569.8594</v>
      </c>
      <c r="AH5" s="7">
        <v>2787060063576.1499</v>
      </c>
      <c r="AI5" s="7">
        <v>2838535534582.4404</v>
      </c>
      <c r="AJ5" s="7">
        <v>2890011005588.731</v>
      </c>
      <c r="AK5" s="7">
        <v>2941486476595.0215</v>
      </c>
      <c r="AL5" s="7">
        <v>2992961947601.312</v>
      </c>
      <c r="AM5" s="7">
        <v>3044437418607.6025</v>
      </c>
      <c r="AN5" s="103"/>
      <c r="AO5" s="103"/>
    </row>
    <row r="6" spans="1:41" x14ac:dyDescent="0.25">
      <c r="A6" s="117" t="s">
        <v>163</v>
      </c>
      <c r="B6" s="117" t="s">
        <v>173</v>
      </c>
      <c r="C6" s="117" t="s">
        <v>170</v>
      </c>
      <c r="D6" s="7">
        <v>25910660482496.516</v>
      </c>
      <c r="E6" s="7">
        <v>27429122064129.852</v>
      </c>
      <c r="F6" s="7">
        <v>28732229675491.582</v>
      </c>
      <c r="G6" s="7">
        <v>30510771260039.16</v>
      </c>
      <c r="H6" s="7">
        <v>32158538483734.09</v>
      </c>
      <c r="I6" s="7">
        <v>34047853784755.445</v>
      </c>
      <c r="J6" s="7">
        <v>36174617248801.453</v>
      </c>
      <c r="K6" s="7">
        <v>38067130045658.227</v>
      </c>
      <c r="L6" s="7">
        <v>40264302051543.695</v>
      </c>
      <c r="M6" s="7">
        <v>42389338057843.508</v>
      </c>
      <c r="N6" s="7">
        <v>44741034883864.688</v>
      </c>
      <c r="O6" s="7">
        <v>47102490423265.313</v>
      </c>
      <c r="P6" s="7">
        <v>49693479853932.094</v>
      </c>
      <c r="Q6" s="7">
        <v>49693479853965.586</v>
      </c>
      <c r="R6" s="7">
        <v>49693479853936.891</v>
      </c>
      <c r="S6" s="7">
        <v>49693479853938.039</v>
      </c>
      <c r="T6" s="7">
        <v>49693479853937.148</v>
      </c>
      <c r="U6" s="7">
        <v>49693479853940.664</v>
      </c>
      <c r="V6" s="7">
        <v>49755280117067.75</v>
      </c>
      <c r="W6" s="7">
        <v>49755280129296.867</v>
      </c>
      <c r="X6" s="7">
        <v>50618096318183.516</v>
      </c>
      <c r="Y6" s="7">
        <v>51480912507070.164</v>
      </c>
      <c r="Z6" s="7">
        <v>52343728695956.813</v>
      </c>
      <c r="AA6" s="7">
        <v>53206544884843.461</v>
      </c>
      <c r="AB6" s="7">
        <v>54069361073730.109</v>
      </c>
      <c r="AC6" s="7">
        <v>54932177262616.758</v>
      </c>
      <c r="AD6" s="7">
        <v>55794993451503.406</v>
      </c>
      <c r="AE6" s="7">
        <v>56657809640390.055</v>
      </c>
      <c r="AF6" s="7">
        <v>57520625829276.703</v>
      </c>
      <c r="AG6" s="7">
        <v>58383442018163.352</v>
      </c>
      <c r="AH6" s="7">
        <v>59246258207050</v>
      </c>
      <c r="AI6" s="7">
        <v>60109074395936.648</v>
      </c>
      <c r="AJ6" s="7">
        <v>60971890584823.297</v>
      </c>
      <c r="AK6" s="7">
        <v>61834706773709.945</v>
      </c>
      <c r="AL6" s="7">
        <v>62697522962596.594</v>
      </c>
      <c r="AM6" s="7">
        <v>63560339151483.242</v>
      </c>
      <c r="AN6" s="103"/>
      <c r="AO6" s="103"/>
    </row>
    <row r="7" spans="1:41" x14ac:dyDescent="0.25">
      <c r="A7" s="117" t="s">
        <v>213</v>
      </c>
      <c r="B7" s="117" t="s">
        <v>218</v>
      </c>
      <c r="C7" s="117" t="s">
        <v>170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103"/>
      <c r="AO7" s="103"/>
    </row>
    <row r="8" spans="1:41" x14ac:dyDescent="0.25">
      <c r="A8" s="117" t="s">
        <v>145</v>
      </c>
      <c r="B8" s="117" t="s">
        <v>174</v>
      </c>
      <c r="C8" s="117" t="s">
        <v>170</v>
      </c>
      <c r="D8" s="7">
        <v>3300002303347.5815</v>
      </c>
      <c r="E8" s="7">
        <v>3300002303349.104</v>
      </c>
      <c r="F8" s="7">
        <v>3300002303354.0522</v>
      </c>
      <c r="G8" s="7">
        <v>3300002303357.5791</v>
      </c>
      <c r="H8" s="7">
        <v>3300002303349.9409</v>
      </c>
      <c r="I8" s="7">
        <v>3300002303372.0371</v>
      </c>
      <c r="J8" s="7">
        <v>3300002303356.4468</v>
      </c>
      <c r="K8" s="7">
        <v>3300002303349.4912</v>
      </c>
      <c r="L8" s="7">
        <v>3300002303322.1113</v>
      </c>
      <c r="M8" s="7">
        <v>3300002303359.9214</v>
      </c>
      <c r="N8" s="7">
        <v>3300002303347.7783</v>
      </c>
      <c r="O8" s="7">
        <v>3300002303402.5034</v>
      </c>
      <c r="P8" s="7">
        <v>3300002303349.4409</v>
      </c>
      <c r="Q8" s="7">
        <v>3300002303440.1699</v>
      </c>
      <c r="R8" s="7">
        <v>3300002303438.8364</v>
      </c>
      <c r="S8" s="7">
        <v>3300002303352.9722</v>
      </c>
      <c r="T8" s="7">
        <v>3472876198225.2974</v>
      </c>
      <c r="U8" s="7">
        <v>3517879254497.9565</v>
      </c>
      <c r="V8" s="7">
        <v>3563805064579.8911</v>
      </c>
      <c r="W8" s="7">
        <v>3535572565591.0293</v>
      </c>
      <c r="X8" s="7">
        <v>3556988043979.1128</v>
      </c>
      <c r="Y8" s="7">
        <v>3578403522367.1963</v>
      </c>
      <c r="Z8" s="7">
        <v>3599819000755.2798</v>
      </c>
      <c r="AA8" s="7">
        <v>3621234479143.3633</v>
      </c>
      <c r="AB8" s="7">
        <v>3642649957531.4468</v>
      </c>
      <c r="AC8" s="7">
        <v>3664065435919.5303</v>
      </c>
      <c r="AD8" s="7">
        <v>3685480914307.6138</v>
      </c>
      <c r="AE8" s="7">
        <v>3706896392695.6973</v>
      </c>
      <c r="AF8" s="7">
        <v>3728311871083.7808</v>
      </c>
      <c r="AG8" s="7">
        <v>3749727349471.8643</v>
      </c>
      <c r="AH8" s="7">
        <v>3771142827859.9478</v>
      </c>
      <c r="AI8" s="7">
        <v>3792558306248.0313</v>
      </c>
      <c r="AJ8" s="7">
        <v>3813973784636.1147</v>
      </c>
      <c r="AK8" s="7">
        <v>3835389263024.1982</v>
      </c>
      <c r="AL8" s="7">
        <v>3856804741412.2817</v>
      </c>
      <c r="AM8" s="7">
        <v>3878220219800.3652</v>
      </c>
      <c r="AN8" s="103"/>
      <c r="AO8" s="103"/>
    </row>
    <row r="9" spans="1:41" x14ac:dyDescent="0.25">
      <c r="A9" s="117" t="s">
        <v>5</v>
      </c>
      <c r="B9" s="117" t="s">
        <v>175</v>
      </c>
      <c r="C9" s="117" t="s">
        <v>170</v>
      </c>
      <c r="D9" s="7">
        <v>15618576726505.389</v>
      </c>
      <c r="E9" s="7">
        <v>15974205200894.369</v>
      </c>
      <c r="F9" s="7">
        <v>16302109182455.715</v>
      </c>
      <c r="G9" s="7">
        <v>16606880631566.717</v>
      </c>
      <c r="H9" s="7">
        <v>16897404531272.555</v>
      </c>
      <c r="I9" s="7">
        <v>17179019691294.057</v>
      </c>
      <c r="J9" s="7">
        <v>17452715971596.15</v>
      </c>
      <c r="K9" s="7">
        <v>17716513652248.98</v>
      </c>
      <c r="L9" s="7">
        <v>17971402593217.477</v>
      </c>
      <c r="M9" s="7">
        <v>18217877724484.098</v>
      </c>
      <c r="N9" s="7">
        <v>18455939046048.848</v>
      </c>
      <c r="O9" s="7">
        <v>18687071347859.113</v>
      </c>
      <c r="P9" s="7">
        <v>18910779699932.434</v>
      </c>
      <c r="Q9" s="7">
        <v>19127559032251.27</v>
      </c>
      <c r="R9" s="7">
        <v>19337409344815.621</v>
      </c>
      <c r="S9" s="7">
        <v>19539835707643.027</v>
      </c>
      <c r="T9" s="7">
        <v>19736322910680.875</v>
      </c>
      <c r="U9" s="7">
        <v>19925881093964.242</v>
      </c>
      <c r="V9" s="7">
        <v>20108510257493.125</v>
      </c>
      <c r="W9" s="7">
        <v>20282725611320.137</v>
      </c>
      <c r="X9" s="7">
        <v>20492845885693.105</v>
      </c>
      <c r="Y9" s="7">
        <v>20702966160066.074</v>
      </c>
      <c r="Z9" s="7">
        <v>20913086434439.043</v>
      </c>
      <c r="AA9" s="7">
        <v>21123206708812.012</v>
      </c>
      <c r="AB9" s="7">
        <v>21333326983184.98</v>
      </c>
      <c r="AC9" s="7">
        <v>21543447257557.949</v>
      </c>
      <c r="AD9" s="7">
        <v>21753567531930.918</v>
      </c>
      <c r="AE9" s="7">
        <v>21963687806303.887</v>
      </c>
      <c r="AF9" s="7">
        <v>22173808080676.855</v>
      </c>
      <c r="AG9" s="7">
        <v>22383928355049.824</v>
      </c>
      <c r="AH9" s="7">
        <v>22594048629422.793</v>
      </c>
      <c r="AI9" s="7">
        <v>22804168903795.762</v>
      </c>
      <c r="AJ9" s="7">
        <v>23014289178168.73</v>
      </c>
      <c r="AK9" s="7">
        <v>23224409452541.699</v>
      </c>
      <c r="AL9" s="7">
        <v>23434529726914.668</v>
      </c>
      <c r="AM9" s="7">
        <v>23644650001287.637</v>
      </c>
      <c r="AN9" s="103"/>
      <c r="AO9" s="103"/>
    </row>
    <row r="10" spans="1:41" x14ac:dyDescent="0.25">
      <c r="A10" s="117" t="s">
        <v>7</v>
      </c>
      <c r="B10" s="117" t="s">
        <v>176</v>
      </c>
      <c r="C10" s="117" t="s">
        <v>170</v>
      </c>
      <c r="D10" s="7">
        <v>76925907346658.594</v>
      </c>
      <c r="E10" s="7">
        <v>80284491865121.25</v>
      </c>
      <c r="F10" s="7">
        <v>83872232769746.938</v>
      </c>
      <c r="G10" s="7">
        <v>87638514498558.063</v>
      </c>
      <c r="H10" s="7">
        <v>90883259376576.188</v>
      </c>
      <c r="I10" s="7">
        <v>94867279324941.063</v>
      </c>
      <c r="J10" s="7">
        <v>98858702032356.703</v>
      </c>
      <c r="K10" s="7">
        <v>104011624182468.22</v>
      </c>
      <c r="L10" s="7">
        <v>109796160218969.55</v>
      </c>
      <c r="M10" s="7">
        <v>115390637935322.19</v>
      </c>
      <c r="N10" s="7">
        <v>121131021122073.28</v>
      </c>
      <c r="O10" s="7">
        <v>127247171005187.09</v>
      </c>
      <c r="P10" s="7">
        <v>132558677197738.61</v>
      </c>
      <c r="Q10" s="7">
        <v>138045867876744.14</v>
      </c>
      <c r="R10" s="7">
        <v>144060324067552.31</v>
      </c>
      <c r="S10" s="7">
        <v>149740072621699.88</v>
      </c>
      <c r="T10" s="7">
        <v>155813478696712.63</v>
      </c>
      <c r="U10" s="7">
        <v>159913907989705.97</v>
      </c>
      <c r="V10" s="7">
        <v>164256049343457.31</v>
      </c>
      <c r="W10" s="7">
        <v>168391061959132.53</v>
      </c>
      <c r="X10" s="7">
        <v>173717871208238.25</v>
      </c>
      <c r="Y10" s="7">
        <v>179044680457343.97</v>
      </c>
      <c r="Z10" s="7">
        <v>184371489706449.69</v>
      </c>
      <c r="AA10" s="7">
        <v>189698298955555.41</v>
      </c>
      <c r="AB10" s="7">
        <v>195025108204661.13</v>
      </c>
      <c r="AC10" s="7">
        <v>200351917453766.84</v>
      </c>
      <c r="AD10" s="7">
        <v>205678726702872.56</v>
      </c>
      <c r="AE10" s="7">
        <v>211005535951978.28</v>
      </c>
      <c r="AF10" s="7">
        <v>216332345201084</v>
      </c>
      <c r="AG10" s="7">
        <v>221659154450189.72</v>
      </c>
      <c r="AH10" s="7">
        <v>226985963699295.44</v>
      </c>
      <c r="AI10" s="7">
        <v>232312772948401.16</v>
      </c>
      <c r="AJ10" s="7">
        <v>237639582197506.88</v>
      </c>
      <c r="AK10" s="7">
        <v>242966391446612.59</v>
      </c>
      <c r="AL10" s="7">
        <v>248293200695718.31</v>
      </c>
      <c r="AM10" s="7">
        <v>253620009944824.03</v>
      </c>
      <c r="AN10" s="103"/>
      <c r="AO10" s="103"/>
    </row>
    <row r="11" spans="1:41" x14ac:dyDescent="0.25">
      <c r="A11" s="117" t="s">
        <v>6</v>
      </c>
      <c r="B11" s="117" t="s">
        <v>169</v>
      </c>
      <c r="C11" s="117" t="s">
        <v>211</v>
      </c>
      <c r="D11" s="7">
        <v>58440280168676.18</v>
      </c>
      <c r="E11" s="7">
        <v>60645573756639.031</v>
      </c>
      <c r="F11" s="7">
        <v>62299543962221.242</v>
      </c>
      <c r="G11" s="7">
        <v>64504837550184.102</v>
      </c>
      <c r="H11" s="7">
        <v>66710131138146.977</v>
      </c>
      <c r="I11" s="7">
        <v>68364101343729.172</v>
      </c>
      <c r="J11" s="7">
        <v>70256270481620.57</v>
      </c>
      <c r="K11" s="7">
        <v>70155533454597.656</v>
      </c>
      <c r="L11" s="7">
        <v>68636586707337.977</v>
      </c>
      <c r="M11" s="7">
        <v>66921003427696.797</v>
      </c>
      <c r="N11" s="7">
        <v>65245118130621.867</v>
      </c>
      <c r="O11" s="7">
        <v>74302532439060.984</v>
      </c>
      <c r="P11" s="7">
        <v>80371122367295.984</v>
      </c>
      <c r="Q11" s="7">
        <v>80371145260104.797</v>
      </c>
      <c r="R11" s="7">
        <v>80371145259195.547</v>
      </c>
      <c r="S11" s="7">
        <v>80371145259163.875</v>
      </c>
      <c r="T11" s="7">
        <v>80371145259242.828</v>
      </c>
      <c r="U11" s="7">
        <v>80371145259244.391</v>
      </c>
      <c r="V11" s="7">
        <v>80371145260082.578</v>
      </c>
      <c r="W11" s="7">
        <v>80371145260266.172</v>
      </c>
      <c r="X11" s="7">
        <v>81437923310532.375</v>
      </c>
      <c r="Y11" s="7">
        <v>82504701360798.578</v>
      </c>
      <c r="Z11" s="7">
        <v>83571479411064.781</v>
      </c>
      <c r="AA11" s="7">
        <v>84638257461330.984</v>
      </c>
      <c r="AB11" s="7">
        <v>85705035511597.188</v>
      </c>
      <c r="AC11" s="7">
        <v>86771813561863.391</v>
      </c>
      <c r="AD11" s="7">
        <v>87838591612129.594</v>
      </c>
      <c r="AE11" s="7">
        <v>88905369662395.797</v>
      </c>
      <c r="AF11" s="7">
        <v>89972147712662</v>
      </c>
      <c r="AG11" s="7">
        <v>91038925762928.203</v>
      </c>
      <c r="AH11" s="7">
        <v>92105703813194.406</v>
      </c>
      <c r="AI11" s="7">
        <v>93172481863460.609</v>
      </c>
      <c r="AJ11" s="7">
        <v>94239259913726.813</v>
      </c>
      <c r="AK11" s="7">
        <v>95306037963993.016</v>
      </c>
      <c r="AL11" s="7">
        <v>96372816014259.219</v>
      </c>
      <c r="AM11" s="7">
        <v>97439594064525.422</v>
      </c>
      <c r="AN11" s="103"/>
      <c r="AO11" s="103"/>
    </row>
    <row r="12" spans="1:41" x14ac:dyDescent="0.25">
      <c r="A12" s="117" t="s">
        <v>8</v>
      </c>
      <c r="B12" s="117" t="s">
        <v>171</v>
      </c>
      <c r="C12" s="117" t="s">
        <v>211</v>
      </c>
      <c r="D12" s="7">
        <v>4225969236333347</v>
      </c>
      <c r="E12" s="7">
        <v>5108660020999896</v>
      </c>
      <c r="F12" s="7">
        <v>5108660021000020</v>
      </c>
      <c r="G12" s="7">
        <v>5108660021000032</v>
      </c>
      <c r="H12" s="7">
        <v>5108660021000014</v>
      </c>
      <c r="I12" s="7">
        <v>5108660024035167</v>
      </c>
      <c r="J12" s="7">
        <v>5108660021000089</v>
      </c>
      <c r="K12" s="7">
        <v>5108660021000001</v>
      </c>
      <c r="L12" s="7">
        <v>5108660020999445</v>
      </c>
      <c r="M12" s="7">
        <v>5108660028078578</v>
      </c>
      <c r="N12" s="7">
        <v>5108660020999799</v>
      </c>
      <c r="O12" s="7">
        <v>5108660021000026</v>
      </c>
      <c r="P12" s="7">
        <v>5108660020999941</v>
      </c>
      <c r="Q12" s="7">
        <v>5108660020999928</v>
      </c>
      <c r="R12" s="7">
        <v>5108660021000017</v>
      </c>
      <c r="S12" s="7">
        <v>5108660021000002</v>
      </c>
      <c r="T12" s="7">
        <v>5108660020999997</v>
      </c>
      <c r="U12" s="7">
        <v>5108660020999969</v>
      </c>
      <c r="V12" s="7">
        <v>5108660020973532</v>
      </c>
      <c r="W12" s="7">
        <v>5108660020957964</v>
      </c>
      <c r="X12" s="7">
        <v>5108660020954193</v>
      </c>
      <c r="Y12" s="7">
        <v>5108660020950422</v>
      </c>
      <c r="Z12" s="7">
        <v>5108660020946651</v>
      </c>
      <c r="AA12" s="7">
        <v>5108660020942880</v>
      </c>
      <c r="AB12" s="7">
        <v>5108660020939109</v>
      </c>
      <c r="AC12" s="7">
        <v>5108660020935338</v>
      </c>
      <c r="AD12" s="7">
        <v>5108660020931567</v>
      </c>
      <c r="AE12" s="7">
        <v>5108660020927796</v>
      </c>
      <c r="AF12" s="7">
        <v>5108660020924025</v>
      </c>
      <c r="AG12" s="7">
        <v>5108660020920254</v>
      </c>
      <c r="AH12" s="7">
        <v>5108660020916483</v>
      </c>
      <c r="AI12" s="7">
        <v>5108660020912712</v>
      </c>
      <c r="AJ12" s="7">
        <v>5108660020908941</v>
      </c>
      <c r="AK12" s="7">
        <v>5108660020905170</v>
      </c>
      <c r="AL12" s="7">
        <v>5108660020901399</v>
      </c>
      <c r="AM12" s="7">
        <v>5108660020897628</v>
      </c>
      <c r="AN12" s="103"/>
      <c r="AO12" s="103"/>
    </row>
    <row r="13" spans="1:41" x14ac:dyDescent="0.25">
      <c r="A13" s="117" t="s">
        <v>0</v>
      </c>
      <c r="B13" s="117" t="s">
        <v>172</v>
      </c>
      <c r="C13" s="117" t="s">
        <v>211</v>
      </c>
      <c r="D13" s="7">
        <v>42438774884395.797</v>
      </c>
      <c r="E13" s="7">
        <v>44040238085178.344</v>
      </c>
      <c r="F13" s="7">
        <v>45241335496374.945</v>
      </c>
      <c r="G13" s="7">
        <v>46842798697157.508</v>
      </c>
      <c r="H13" s="7">
        <v>48444261897940.07</v>
      </c>
      <c r="I13" s="7">
        <v>49645359309136.664</v>
      </c>
      <c r="J13" s="7">
        <v>51019434516414.938</v>
      </c>
      <c r="K13" s="7">
        <v>50946280246791.156</v>
      </c>
      <c r="L13" s="7">
        <v>49843235585090.672</v>
      </c>
      <c r="M13" s="7">
        <v>48597395346303.633</v>
      </c>
      <c r="N13" s="7">
        <v>47380383404380.164</v>
      </c>
      <c r="O13" s="7">
        <v>53957791414080.008</v>
      </c>
      <c r="P13" s="7">
        <v>58364743623869.703</v>
      </c>
      <c r="Q13" s="7">
        <v>58364760248409.43</v>
      </c>
      <c r="R13" s="7">
        <v>58364760247749.148</v>
      </c>
      <c r="S13" s="7">
        <v>58364760247726.148</v>
      </c>
      <c r="T13" s="7">
        <v>58364760247783.484</v>
      </c>
      <c r="U13" s="7">
        <v>58364760247784.617</v>
      </c>
      <c r="V13" s="7">
        <v>58364760248393.305</v>
      </c>
      <c r="W13" s="7">
        <v>58364760248526.633</v>
      </c>
      <c r="X13" s="7">
        <v>59139444308838.992</v>
      </c>
      <c r="Y13" s="7">
        <v>59914128369151.352</v>
      </c>
      <c r="Z13" s="7">
        <v>60688812429463.711</v>
      </c>
      <c r="AA13" s="7">
        <v>61463496489776.07</v>
      </c>
      <c r="AB13" s="7">
        <v>62238180550088.43</v>
      </c>
      <c r="AC13" s="7">
        <v>63012864610400.789</v>
      </c>
      <c r="AD13" s="7">
        <v>63787548670713.148</v>
      </c>
      <c r="AE13" s="7">
        <v>64562232731025.508</v>
      </c>
      <c r="AF13" s="7">
        <v>65336916791337.867</v>
      </c>
      <c r="AG13" s="7">
        <v>66111600851650.227</v>
      </c>
      <c r="AH13" s="7">
        <v>66886284911962.586</v>
      </c>
      <c r="AI13" s="7">
        <v>67660968972274.945</v>
      </c>
      <c r="AJ13" s="7">
        <v>68435653032587.305</v>
      </c>
      <c r="AK13" s="7">
        <v>69210337092899.664</v>
      </c>
      <c r="AL13" s="7">
        <v>69985021153212.023</v>
      </c>
      <c r="AM13" s="7">
        <v>70759705213524.391</v>
      </c>
      <c r="AN13" s="103"/>
      <c r="AO13" s="103"/>
    </row>
    <row r="14" spans="1:41" x14ac:dyDescent="0.25">
      <c r="A14" s="117" t="s">
        <v>163</v>
      </c>
      <c r="B14" s="117" t="s">
        <v>173</v>
      </c>
      <c r="C14" s="117" t="s">
        <v>211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103"/>
      <c r="AO14" s="103"/>
    </row>
    <row r="15" spans="1:41" x14ac:dyDescent="0.25">
      <c r="A15" s="117" t="s">
        <v>213</v>
      </c>
      <c r="B15" s="117" t="s">
        <v>218</v>
      </c>
      <c r="C15" s="117" t="s">
        <v>211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103"/>
      <c r="AO15" s="103"/>
    </row>
    <row r="16" spans="1:41" x14ac:dyDescent="0.25">
      <c r="A16" s="117" t="s">
        <v>145</v>
      </c>
      <c r="B16" s="117" t="s">
        <v>174</v>
      </c>
      <c r="C16" s="117" t="s">
        <v>211</v>
      </c>
      <c r="D16" s="7">
        <v>133366119634467.2</v>
      </c>
      <c r="E16" s="7">
        <v>140429335049920.27</v>
      </c>
      <c r="F16" s="7">
        <v>146120277417616.69</v>
      </c>
      <c r="G16" s="7">
        <v>152419925653370.44</v>
      </c>
      <c r="H16" s="7">
        <v>166014673557887.34</v>
      </c>
      <c r="I16" s="7">
        <v>171958795808097.78</v>
      </c>
      <c r="J16" s="7">
        <v>176357366289198.19</v>
      </c>
      <c r="K16" s="7">
        <v>180767436955304.16</v>
      </c>
      <c r="L16" s="7">
        <v>272191608884682.91</v>
      </c>
      <c r="M16" s="7">
        <v>281735382154863.19</v>
      </c>
      <c r="N16" s="7">
        <v>291278714062329.88</v>
      </c>
      <c r="O16" s="7">
        <v>301670569861690.63</v>
      </c>
      <c r="P16" s="7">
        <v>312258910696050.88</v>
      </c>
      <c r="Q16" s="7">
        <v>339161776330504.69</v>
      </c>
      <c r="R16" s="7">
        <v>349749885517836.31</v>
      </c>
      <c r="S16" s="7">
        <v>360337994706565.88</v>
      </c>
      <c r="T16" s="7">
        <v>368963229420970.5</v>
      </c>
      <c r="U16" s="7">
        <v>368963229420799.88</v>
      </c>
      <c r="V16" s="7">
        <v>368963228095759.94</v>
      </c>
      <c r="W16" s="7">
        <v>368963228614094.13</v>
      </c>
      <c r="X16" s="7">
        <v>377760648589495.13</v>
      </c>
      <c r="Y16" s="7">
        <v>386558068564896.13</v>
      </c>
      <c r="Z16" s="7">
        <v>395355488540297.13</v>
      </c>
      <c r="AA16" s="7">
        <v>404152908515698.13</v>
      </c>
      <c r="AB16" s="7">
        <v>412950328491099.13</v>
      </c>
      <c r="AC16" s="7">
        <v>421747748466500.13</v>
      </c>
      <c r="AD16" s="7">
        <v>430545168441901.13</v>
      </c>
      <c r="AE16" s="7">
        <v>439342588417302.13</v>
      </c>
      <c r="AF16" s="7">
        <v>448140008392703.13</v>
      </c>
      <c r="AG16" s="7">
        <v>456937428368104.13</v>
      </c>
      <c r="AH16" s="7">
        <v>465734848343505.13</v>
      </c>
      <c r="AI16" s="7">
        <v>474532268318906.13</v>
      </c>
      <c r="AJ16" s="7">
        <v>483329688294307.13</v>
      </c>
      <c r="AK16" s="7">
        <v>492127108269708.13</v>
      </c>
      <c r="AL16" s="7">
        <v>500924528245109.13</v>
      </c>
      <c r="AM16" s="7">
        <v>509721948220510.13</v>
      </c>
    </row>
    <row r="17" spans="1:39" x14ac:dyDescent="0.25">
      <c r="A17" s="117" t="s">
        <v>5</v>
      </c>
      <c r="B17" s="117" t="s">
        <v>175</v>
      </c>
      <c r="C17" s="117" t="s">
        <v>211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</row>
    <row r="18" spans="1:39" x14ac:dyDescent="0.25">
      <c r="A18" s="117" t="s">
        <v>7</v>
      </c>
      <c r="B18" s="117" t="s">
        <v>176</v>
      </c>
      <c r="C18" s="117" t="s">
        <v>211</v>
      </c>
      <c r="D18" s="7">
        <v>109260830774248</v>
      </c>
      <c r="E18" s="7">
        <v>127778229724655.06</v>
      </c>
      <c r="F18" s="7">
        <v>128111853947820.39</v>
      </c>
      <c r="G18" s="7">
        <v>128290176615534.63</v>
      </c>
      <c r="H18" s="7">
        <v>128798469420519.75</v>
      </c>
      <c r="I18" s="7">
        <v>129137297718201.08</v>
      </c>
      <c r="J18" s="7">
        <v>129449632585042.42</v>
      </c>
      <c r="K18" s="7">
        <v>129718071270008.27</v>
      </c>
      <c r="L18" s="7">
        <v>131743644293823.3</v>
      </c>
      <c r="M18" s="7">
        <v>132081843837167.58</v>
      </c>
      <c r="N18" s="7">
        <v>132420913104964.06</v>
      </c>
      <c r="O18" s="7">
        <v>133015110916267.94</v>
      </c>
      <c r="P18" s="7">
        <v>133367138077533.67</v>
      </c>
      <c r="Q18" s="7">
        <v>133920116324123.38</v>
      </c>
      <c r="R18" s="7">
        <v>134137750711643.72</v>
      </c>
      <c r="S18" s="7">
        <v>134355385099210.09</v>
      </c>
      <c r="T18" s="7">
        <v>134532673379983.59</v>
      </c>
      <c r="U18" s="7">
        <v>134532673379979.55</v>
      </c>
      <c r="V18" s="7">
        <v>134532673352219.05</v>
      </c>
      <c r="W18" s="7">
        <v>134532673362557.28</v>
      </c>
      <c r="X18" s="7">
        <v>134786221459714.92</v>
      </c>
      <c r="Y18" s="7">
        <v>135039769556872.56</v>
      </c>
      <c r="Z18" s="7">
        <v>135293317654030.2</v>
      </c>
      <c r="AA18" s="7">
        <v>135546865751187.84</v>
      </c>
      <c r="AB18" s="7">
        <v>135800413848345.48</v>
      </c>
      <c r="AC18" s="7">
        <v>136053961945503.13</v>
      </c>
      <c r="AD18" s="7">
        <v>136307510042660.77</v>
      </c>
      <c r="AE18" s="7">
        <v>136561058139818.41</v>
      </c>
      <c r="AF18" s="7">
        <v>136814606236976.05</v>
      </c>
      <c r="AG18" s="7">
        <v>137068154334133.69</v>
      </c>
      <c r="AH18" s="7">
        <v>137321702431291.33</v>
      </c>
      <c r="AI18" s="7">
        <v>137575250528448.97</v>
      </c>
      <c r="AJ18" s="7">
        <v>137828798625606.61</v>
      </c>
      <c r="AK18" s="7">
        <v>138082346722764.25</v>
      </c>
      <c r="AL18" s="7">
        <v>138335894819921.89</v>
      </c>
      <c r="AM18" s="7">
        <v>138589442917079.53</v>
      </c>
    </row>
    <row r="19" spans="1:39" x14ac:dyDescent="0.25">
      <c r="A19" s="117" t="s">
        <v>6</v>
      </c>
      <c r="B19" s="117" t="s">
        <v>169</v>
      </c>
      <c r="C19" s="117" t="s">
        <v>164</v>
      </c>
      <c r="D19" s="7">
        <v>71786934814549.906</v>
      </c>
      <c r="E19" s="7">
        <v>74227690598244.609</v>
      </c>
      <c r="F19" s="7">
        <v>83201057450063.359</v>
      </c>
      <c r="G19" s="7">
        <v>92174424301882.078</v>
      </c>
      <c r="H19" s="7">
        <v>101147791153700.83</v>
      </c>
      <c r="I19" s="7">
        <v>110121158005519.55</v>
      </c>
      <c r="J19" s="7">
        <v>119094524857338.31</v>
      </c>
      <c r="K19" s="7">
        <v>127996104774342.47</v>
      </c>
      <c r="L19" s="7">
        <v>136897684691346.69</v>
      </c>
      <c r="M19" s="7">
        <v>145799264608350.91</v>
      </c>
      <c r="N19" s="7">
        <v>154700844525355.06</v>
      </c>
      <c r="O19" s="7">
        <v>154700844525355.06</v>
      </c>
      <c r="P19" s="7">
        <v>154700844525355.06</v>
      </c>
      <c r="Q19" s="7">
        <v>154700844525355.06</v>
      </c>
      <c r="R19" s="7">
        <v>154700844525355.06</v>
      </c>
      <c r="S19" s="7">
        <v>154700844525355.06</v>
      </c>
      <c r="T19" s="7">
        <v>154700844525355.06</v>
      </c>
      <c r="U19" s="7">
        <v>154700844525355.06</v>
      </c>
      <c r="V19" s="7">
        <v>154700844525355.06</v>
      </c>
      <c r="W19" s="7">
        <v>154700844525355.06</v>
      </c>
      <c r="X19" s="7">
        <v>156319313601174</v>
      </c>
      <c r="Y19" s="7">
        <v>157937782676992.94</v>
      </c>
      <c r="Z19" s="7">
        <v>159556251752811.88</v>
      </c>
      <c r="AA19" s="7">
        <v>161174720828630.81</v>
      </c>
      <c r="AB19" s="7">
        <v>162793189904449.75</v>
      </c>
      <c r="AC19" s="7">
        <v>164411658980268.69</v>
      </c>
      <c r="AD19" s="7">
        <v>166030128056087.63</v>
      </c>
      <c r="AE19" s="7">
        <v>167648597131906.56</v>
      </c>
      <c r="AF19" s="7">
        <v>169267066207725.5</v>
      </c>
      <c r="AG19" s="7">
        <v>170885535283544.44</v>
      </c>
      <c r="AH19" s="7">
        <v>172504004359363.38</v>
      </c>
      <c r="AI19" s="7">
        <v>174122473435182.31</v>
      </c>
      <c r="AJ19" s="7">
        <v>175740942511001.25</v>
      </c>
      <c r="AK19" s="7">
        <v>177359411586820.19</v>
      </c>
      <c r="AL19" s="7">
        <v>178977880662639.13</v>
      </c>
      <c r="AM19" s="7">
        <v>180596349738458.06</v>
      </c>
    </row>
    <row r="20" spans="1:39" x14ac:dyDescent="0.25">
      <c r="A20" s="117" t="s">
        <v>8</v>
      </c>
      <c r="B20" s="117" t="s">
        <v>171</v>
      </c>
      <c r="C20" s="117" t="s">
        <v>164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</row>
    <row r="21" spans="1:39" x14ac:dyDescent="0.25">
      <c r="A21" s="117" t="s">
        <v>0</v>
      </c>
      <c r="B21" s="117" t="s">
        <v>172</v>
      </c>
      <c r="C21" s="117" t="s">
        <v>164</v>
      </c>
      <c r="D21" s="7">
        <v>52130988377232.672</v>
      </c>
      <c r="E21" s="7">
        <v>53903441982058.586</v>
      </c>
      <c r="F21" s="7">
        <v>60419815529212.68</v>
      </c>
      <c r="G21" s="7">
        <v>66936189076366.75</v>
      </c>
      <c r="H21" s="7">
        <v>73452562623520.844</v>
      </c>
      <c r="I21" s="7">
        <v>79968936170674.906</v>
      </c>
      <c r="J21" s="7">
        <v>86485309717829.016</v>
      </c>
      <c r="K21" s="7">
        <v>92949552276605.844</v>
      </c>
      <c r="L21" s="7">
        <v>99413794835382.719</v>
      </c>
      <c r="M21" s="7">
        <v>105878037394159.58</v>
      </c>
      <c r="N21" s="7">
        <v>112342279952936.42</v>
      </c>
      <c r="O21" s="7">
        <v>112342279952936.42</v>
      </c>
      <c r="P21" s="7">
        <v>112342279952936.42</v>
      </c>
      <c r="Q21" s="7">
        <v>112342279952936.42</v>
      </c>
      <c r="R21" s="7">
        <v>112342279952936.42</v>
      </c>
      <c r="S21" s="7">
        <v>112342279952936.42</v>
      </c>
      <c r="T21" s="7">
        <v>112342279952936.42</v>
      </c>
      <c r="U21" s="7">
        <v>112342279952936.42</v>
      </c>
      <c r="V21" s="7">
        <v>112342279952936.42</v>
      </c>
      <c r="W21" s="7">
        <v>112342279952936.42</v>
      </c>
      <c r="X21" s="7">
        <v>113517596781804.94</v>
      </c>
      <c r="Y21" s="7">
        <v>114692913610673.45</v>
      </c>
      <c r="Z21" s="7">
        <v>115868230439541.97</v>
      </c>
      <c r="AA21" s="7">
        <v>117043547268410.48</v>
      </c>
      <c r="AB21" s="7">
        <v>118218864097279</v>
      </c>
      <c r="AC21" s="7">
        <v>119394180926147.52</v>
      </c>
      <c r="AD21" s="7">
        <v>120569497755016.03</v>
      </c>
      <c r="AE21" s="7">
        <v>121744814583884.55</v>
      </c>
      <c r="AF21" s="7">
        <v>122920131412753.06</v>
      </c>
      <c r="AG21" s="7">
        <v>124095448241621.58</v>
      </c>
      <c r="AH21" s="7">
        <v>125270765070490.09</v>
      </c>
      <c r="AI21" s="7">
        <v>126446081899358.61</v>
      </c>
      <c r="AJ21" s="7">
        <v>127621398728227.13</v>
      </c>
      <c r="AK21" s="7">
        <v>128796715557095.64</v>
      </c>
      <c r="AL21" s="7">
        <v>129972032385964.16</v>
      </c>
      <c r="AM21" s="7">
        <v>131147349214832.67</v>
      </c>
    </row>
    <row r="22" spans="1:39" x14ac:dyDescent="0.25">
      <c r="A22" s="117" t="s">
        <v>163</v>
      </c>
      <c r="B22" s="117" t="s">
        <v>173</v>
      </c>
      <c r="C22" s="117" t="s">
        <v>164</v>
      </c>
      <c r="D22" s="7">
        <v>792167615913998.63</v>
      </c>
      <c r="E22" s="7">
        <v>829168365494164.88</v>
      </c>
      <c r="F22" s="7">
        <v>878739712957749.13</v>
      </c>
      <c r="G22" s="7">
        <v>922760791936819</v>
      </c>
      <c r="H22" s="7">
        <v>972613202044254.63</v>
      </c>
      <c r="I22" s="7">
        <v>1029312613990881.8</v>
      </c>
      <c r="J22" s="7">
        <v>1093412721258384.1</v>
      </c>
      <c r="K22" s="7">
        <v>1151064813035897.3</v>
      </c>
      <c r="L22" s="7">
        <v>1217272571945797.3</v>
      </c>
      <c r="M22" s="7">
        <v>1281184189176715.8</v>
      </c>
      <c r="N22" s="7">
        <v>1351506920200286</v>
      </c>
      <c r="O22" s="7">
        <v>1422753050826373</v>
      </c>
      <c r="P22" s="7">
        <v>1500177538792306.5</v>
      </c>
      <c r="Q22" s="7">
        <v>1500177538793888.8</v>
      </c>
      <c r="R22" s="7">
        <v>1500177538792543.3</v>
      </c>
      <c r="S22" s="7">
        <v>1500177538792543.3</v>
      </c>
      <c r="T22" s="7">
        <v>1500177538792544.8</v>
      </c>
      <c r="U22" s="7">
        <v>1500177538792728.3</v>
      </c>
      <c r="V22" s="7">
        <v>1500617699878408.5</v>
      </c>
      <c r="W22" s="7">
        <v>1500617700547321.5</v>
      </c>
      <c r="X22" s="7">
        <v>1526376348602005.5</v>
      </c>
      <c r="Y22" s="7">
        <v>1552134996656689.5</v>
      </c>
      <c r="Z22" s="7">
        <v>1577893644711373.5</v>
      </c>
      <c r="AA22" s="7">
        <v>1603652292766057.5</v>
      </c>
      <c r="AB22" s="7">
        <v>1629410940820741.5</v>
      </c>
      <c r="AC22" s="7">
        <v>1655169588875425.5</v>
      </c>
      <c r="AD22" s="7">
        <v>1680928236930109.5</v>
      </c>
      <c r="AE22" s="7">
        <v>1706686884984793.5</v>
      </c>
      <c r="AF22" s="7">
        <v>1732445533039477.5</v>
      </c>
      <c r="AG22" s="7">
        <v>1758204181094161.5</v>
      </c>
      <c r="AH22" s="7">
        <v>1783962829148845.5</v>
      </c>
      <c r="AI22" s="7">
        <v>1809721477203529.5</v>
      </c>
      <c r="AJ22" s="7">
        <v>1835480125258213.5</v>
      </c>
      <c r="AK22" s="7">
        <v>1861238773312897.5</v>
      </c>
      <c r="AL22" s="7">
        <v>1886997421367581.5</v>
      </c>
      <c r="AM22" s="7">
        <v>1912756069422265.5</v>
      </c>
    </row>
    <row r="23" spans="1:39" x14ac:dyDescent="0.25">
      <c r="A23" s="117" t="s">
        <v>213</v>
      </c>
      <c r="B23" s="117" t="s">
        <v>218</v>
      </c>
      <c r="C23" s="117" t="s">
        <v>164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</row>
    <row r="24" spans="1:39" x14ac:dyDescent="0.25">
      <c r="A24" s="117" t="s">
        <v>145</v>
      </c>
      <c r="B24" s="117" t="s">
        <v>174</v>
      </c>
      <c r="C24" s="117" t="s">
        <v>164</v>
      </c>
      <c r="D24" s="7">
        <v>347658295047183.94</v>
      </c>
      <c r="E24" s="7">
        <v>352978821883513.44</v>
      </c>
      <c r="F24" s="7">
        <v>359345812428331.81</v>
      </c>
      <c r="G24" s="7">
        <v>365712889897700.13</v>
      </c>
      <c r="H24" s="7">
        <v>384446658000642.5</v>
      </c>
      <c r="I24" s="7">
        <v>390813648266069.44</v>
      </c>
      <c r="J24" s="7">
        <v>401270282697924.5</v>
      </c>
      <c r="K24" s="7">
        <v>412676861328288.5</v>
      </c>
      <c r="L24" s="7">
        <v>424083439961302.13</v>
      </c>
      <c r="M24" s="7">
        <v>435490219692447.19</v>
      </c>
      <c r="N24" s="7">
        <v>446896597856168.56</v>
      </c>
      <c r="O24" s="7">
        <v>456088643322718.5</v>
      </c>
      <c r="P24" s="7">
        <v>465280889893618.56</v>
      </c>
      <c r="Q24" s="7">
        <v>474472935359821.38</v>
      </c>
      <c r="R24" s="7">
        <v>483664980827388.94</v>
      </c>
      <c r="S24" s="7">
        <v>496831537572983.81</v>
      </c>
      <c r="T24" s="7">
        <v>496831537572999.31</v>
      </c>
      <c r="U24" s="7">
        <v>496831537572993.38</v>
      </c>
      <c r="V24" s="7">
        <v>496831537572988.25</v>
      </c>
      <c r="W24" s="7">
        <v>496831537572978.44</v>
      </c>
      <c r="X24" s="7">
        <v>503445000992221.75</v>
      </c>
      <c r="Y24" s="7">
        <v>510058464411465.06</v>
      </c>
      <c r="Z24" s="7">
        <v>516671927830708.38</v>
      </c>
      <c r="AA24" s="7">
        <v>523285391249951.69</v>
      </c>
      <c r="AB24" s="7">
        <v>529898854669195</v>
      </c>
      <c r="AC24" s="7">
        <v>536512318088438.31</v>
      </c>
      <c r="AD24" s="7">
        <v>543125781507681.63</v>
      </c>
      <c r="AE24" s="7">
        <v>549739244926924.94</v>
      </c>
      <c r="AF24" s="7">
        <v>556352708346168.25</v>
      </c>
      <c r="AG24" s="7">
        <v>562966171765411.5</v>
      </c>
      <c r="AH24" s="7">
        <v>569579635184654.75</v>
      </c>
      <c r="AI24" s="7">
        <v>576193098603898</v>
      </c>
      <c r="AJ24" s="7">
        <v>582806562023141.25</v>
      </c>
      <c r="AK24" s="7">
        <v>589420025442384.5</v>
      </c>
      <c r="AL24" s="7">
        <v>596033488861627.75</v>
      </c>
      <c r="AM24" s="7">
        <v>602646952280871</v>
      </c>
    </row>
    <row r="25" spans="1:39" x14ac:dyDescent="0.25">
      <c r="A25" s="117" t="s">
        <v>5</v>
      </c>
      <c r="B25" s="117" t="s">
        <v>175</v>
      </c>
      <c r="C25" s="117" t="s">
        <v>164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</row>
    <row r="26" spans="1:39" x14ac:dyDescent="0.25">
      <c r="A26" s="117" t="s">
        <v>7</v>
      </c>
      <c r="B26" s="117" t="s">
        <v>176</v>
      </c>
      <c r="C26" s="117" t="s">
        <v>164</v>
      </c>
      <c r="D26" s="7">
        <v>105352300733372</v>
      </c>
      <c r="E26" s="7">
        <v>109145746025780.55</v>
      </c>
      <c r="F26" s="7">
        <v>117184608009485.16</v>
      </c>
      <c r="G26" s="7">
        <v>124894449439951.5</v>
      </c>
      <c r="H26" s="7">
        <v>133683088585999.95</v>
      </c>
      <c r="I26" s="7">
        <v>142144509652225.56</v>
      </c>
      <c r="J26" s="7">
        <v>151287090030838.09</v>
      </c>
      <c r="K26" s="7">
        <v>160065956775713.28</v>
      </c>
      <c r="L26" s="7">
        <v>169352012394263.84</v>
      </c>
      <c r="M26" s="7">
        <v>178501962259885.09</v>
      </c>
      <c r="N26" s="7">
        <v>188031945834351.22</v>
      </c>
      <c r="O26" s="7">
        <v>192800404832230.75</v>
      </c>
      <c r="P26" s="7">
        <v>197935135220615.5</v>
      </c>
      <c r="Q26" s="7">
        <v>198480049265773.59</v>
      </c>
      <c r="R26" s="7">
        <v>199024963310839.03</v>
      </c>
      <c r="S26" s="7">
        <v>199805490531052.47</v>
      </c>
      <c r="T26" s="7">
        <v>199805490531053.47</v>
      </c>
      <c r="U26" s="7">
        <v>199805490531064</v>
      </c>
      <c r="V26" s="7">
        <v>199831583739431.69</v>
      </c>
      <c r="W26" s="7">
        <v>199831583779084.97</v>
      </c>
      <c r="X26" s="7">
        <v>202602453904977.81</v>
      </c>
      <c r="Y26" s="7">
        <v>205373324030870.66</v>
      </c>
      <c r="Z26" s="7">
        <v>208144194156763.5</v>
      </c>
      <c r="AA26" s="7">
        <v>210915064282656.34</v>
      </c>
      <c r="AB26" s="7">
        <v>213685934408549.19</v>
      </c>
      <c r="AC26" s="7">
        <v>216456804534442.03</v>
      </c>
      <c r="AD26" s="7">
        <v>219227674660334.88</v>
      </c>
      <c r="AE26" s="7">
        <v>221998544786227.72</v>
      </c>
      <c r="AF26" s="7">
        <v>224769414912120.56</v>
      </c>
      <c r="AG26" s="7">
        <v>227540285038013.41</v>
      </c>
      <c r="AH26" s="7">
        <v>230311155163906.25</v>
      </c>
      <c r="AI26" s="7">
        <v>233082025289799.09</v>
      </c>
      <c r="AJ26" s="7">
        <v>235852895415691.94</v>
      </c>
      <c r="AK26" s="7">
        <v>238623765541584.78</v>
      </c>
      <c r="AL26" s="7">
        <v>241394635667477.63</v>
      </c>
      <c r="AM26" s="7">
        <v>244165505793370.47</v>
      </c>
    </row>
    <row r="27" spans="1:39" x14ac:dyDescent="0.25">
      <c r="A27" s="117" t="s">
        <v>6</v>
      </c>
      <c r="B27" s="117" t="s">
        <v>169</v>
      </c>
      <c r="C27" s="117" t="s">
        <v>212</v>
      </c>
      <c r="D27" s="7">
        <v>147672254166314.16</v>
      </c>
      <c r="E27" s="7">
        <v>153244792051023.78</v>
      </c>
      <c r="F27" s="7">
        <v>157424195501474.09</v>
      </c>
      <c r="G27" s="7">
        <v>162996733386183.75</v>
      </c>
      <c r="H27" s="7">
        <v>168569271270893.44</v>
      </c>
      <c r="I27" s="7">
        <v>172748674721343.75</v>
      </c>
      <c r="J27" s="7">
        <v>178321212606053.34</v>
      </c>
      <c r="K27" s="7">
        <v>185286884925022.38</v>
      </c>
      <c r="L27" s="7">
        <v>190859422809732.06</v>
      </c>
      <c r="M27" s="7">
        <v>196431960694441.69</v>
      </c>
      <c r="N27" s="7">
        <v>202004498579151.34</v>
      </c>
      <c r="O27" s="7">
        <v>208970171045792.59</v>
      </c>
      <c r="P27" s="7">
        <v>214542708930502.22</v>
      </c>
      <c r="Q27" s="7">
        <v>214542708930502.22</v>
      </c>
      <c r="R27" s="7">
        <v>214542708930502.22</v>
      </c>
      <c r="S27" s="7">
        <v>214542708930502.22</v>
      </c>
      <c r="T27" s="7">
        <v>214542708930502.22</v>
      </c>
      <c r="U27" s="7">
        <v>214542708930502.22</v>
      </c>
      <c r="V27" s="7">
        <v>214542708930502.22</v>
      </c>
      <c r="W27" s="7">
        <v>214542708930502.22</v>
      </c>
      <c r="X27" s="7">
        <v>216695734941481.31</v>
      </c>
      <c r="Y27" s="7">
        <v>218848760952460.41</v>
      </c>
      <c r="Z27" s="7">
        <v>221001786963439.5</v>
      </c>
      <c r="AA27" s="7">
        <v>223154812974418.59</v>
      </c>
      <c r="AB27" s="7">
        <v>225307838985397.69</v>
      </c>
      <c r="AC27" s="7">
        <v>227460864996376.78</v>
      </c>
      <c r="AD27" s="7">
        <v>229613891007355.88</v>
      </c>
      <c r="AE27" s="7">
        <v>231766917018334.97</v>
      </c>
      <c r="AF27" s="7">
        <v>233919943029314.06</v>
      </c>
      <c r="AG27" s="7">
        <v>236072969040293.16</v>
      </c>
      <c r="AH27" s="7">
        <v>238225995051272.25</v>
      </c>
      <c r="AI27" s="7">
        <v>240379021062251.34</v>
      </c>
      <c r="AJ27" s="7">
        <v>242532047073230.44</v>
      </c>
      <c r="AK27" s="7">
        <v>244685073084209.53</v>
      </c>
      <c r="AL27" s="7">
        <v>246838099095188.63</v>
      </c>
      <c r="AM27" s="7">
        <v>248991125106167.72</v>
      </c>
    </row>
    <row r="28" spans="1:39" x14ac:dyDescent="0.25">
      <c r="A28" s="117" t="s">
        <v>8</v>
      </c>
      <c r="B28" s="117" t="s">
        <v>171</v>
      </c>
      <c r="C28" s="117" t="s">
        <v>212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</row>
    <row r="29" spans="1:39" x14ac:dyDescent="0.25">
      <c r="A29" s="117" t="s">
        <v>0</v>
      </c>
      <c r="B29" s="117" t="s">
        <v>172</v>
      </c>
      <c r="C29" s="117" t="s">
        <v>212</v>
      </c>
      <c r="D29" s="7">
        <v>107238184573156.72</v>
      </c>
      <c r="E29" s="7">
        <v>111284908513243.45</v>
      </c>
      <c r="F29" s="7">
        <v>114319951495118.08</v>
      </c>
      <c r="G29" s="7">
        <v>118366675435204.86</v>
      </c>
      <c r="H29" s="7">
        <v>122413399375291.67</v>
      </c>
      <c r="I29" s="7">
        <v>125448442357166.3</v>
      </c>
      <c r="J29" s="7">
        <v>129495166297253.02</v>
      </c>
      <c r="K29" s="7">
        <v>134553571195551.95</v>
      </c>
      <c r="L29" s="7">
        <v>138600295135638.77</v>
      </c>
      <c r="M29" s="7">
        <v>142647019075725.5</v>
      </c>
      <c r="N29" s="7">
        <v>146693743015812.28</v>
      </c>
      <c r="O29" s="7">
        <v>151752148021349.41</v>
      </c>
      <c r="P29" s="7">
        <v>155798871961436.13</v>
      </c>
      <c r="Q29" s="7">
        <v>155798871961436.13</v>
      </c>
      <c r="R29" s="7">
        <v>155798871961436.13</v>
      </c>
      <c r="S29" s="7">
        <v>155798871961436.13</v>
      </c>
      <c r="T29" s="7">
        <v>155798871961436.13</v>
      </c>
      <c r="U29" s="7">
        <v>155798871961436.13</v>
      </c>
      <c r="V29" s="7">
        <v>155798871961436.13</v>
      </c>
      <c r="W29" s="7">
        <v>155798871961436.13</v>
      </c>
      <c r="X29" s="7">
        <v>157362378945599.53</v>
      </c>
      <c r="Y29" s="7">
        <v>158925885929762.94</v>
      </c>
      <c r="Z29" s="7">
        <v>160489392913926.34</v>
      </c>
      <c r="AA29" s="7">
        <v>162052899898089.75</v>
      </c>
      <c r="AB29" s="7">
        <v>163616406882253.16</v>
      </c>
      <c r="AC29" s="7">
        <v>165179913866416.56</v>
      </c>
      <c r="AD29" s="7">
        <v>166743420850579.97</v>
      </c>
      <c r="AE29" s="7">
        <v>168306927834743.38</v>
      </c>
      <c r="AF29" s="7">
        <v>169870434818906.78</v>
      </c>
      <c r="AG29" s="7">
        <v>171433941803070.19</v>
      </c>
      <c r="AH29" s="7">
        <v>172997448787233.59</v>
      </c>
      <c r="AI29" s="7">
        <v>174560955771397</v>
      </c>
      <c r="AJ29" s="7">
        <v>176124462755560.41</v>
      </c>
      <c r="AK29" s="7">
        <v>177687969739723.81</v>
      </c>
      <c r="AL29" s="7">
        <v>179251476723887.22</v>
      </c>
      <c r="AM29" s="7">
        <v>180814983708050.63</v>
      </c>
    </row>
    <row r="30" spans="1:39" x14ac:dyDescent="0.25">
      <c r="A30" s="117" t="s">
        <v>163</v>
      </c>
      <c r="B30" s="117" t="s">
        <v>173</v>
      </c>
      <c r="C30" s="117" t="s">
        <v>212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</row>
    <row r="31" spans="1:39" x14ac:dyDescent="0.25">
      <c r="A31" s="117" t="s">
        <v>213</v>
      </c>
      <c r="B31" s="117" t="s">
        <v>218</v>
      </c>
      <c r="C31" s="117" t="s">
        <v>212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</row>
    <row r="32" spans="1:39" x14ac:dyDescent="0.25">
      <c r="A32" s="117" t="s">
        <v>145</v>
      </c>
      <c r="B32" s="117" t="s">
        <v>174</v>
      </c>
      <c r="C32" s="117" t="s">
        <v>212</v>
      </c>
      <c r="D32" s="7">
        <v>118384692271340</v>
      </c>
      <c r="E32" s="7">
        <v>118384692271339.94</v>
      </c>
      <c r="F32" s="7">
        <v>118384692271339.97</v>
      </c>
      <c r="G32" s="7">
        <v>118384692271339.55</v>
      </c>
      <c r="H32" s="7">
        <v>118384692271340</v>
      </c>
      <c r="I32" s="7">
        <v>118384692271339.95</v>
      </c>
      <c r="J32" s="7">
        <v>118384692271339.91</v>
      </c>
      <c r="K32" s="7">
        <v>118384692271340</v>
      </c>
      <c r="L32" s="7">
        <v>118384692271339.5</v>
      </c>
      <c r="M32" s="7">
        <v>118384692271340.13</v>
      </c>
      <c r="N32" s="7">
        <v>118384692271339.86</v>
      </c>
      <c r="O32" s="7">
        <v>118384692271340</v>
      </c>
      <c r="P32" s="7">
        <v>118384692271339.98</v>
      </c>
      <c r="Q32" s="7">
        <v>118384692271339.98</v>
      </c>
      <c r="R32" s="7">
        <v>118384692271340</v>
      </c>
      <c r="S32" s="7">
        <v>118384692271340</v>
      </c>
      <c r="T32" s="7">
        <v>118384692271340.02</v>
      </c>
      <c r="U32" s="7">
        <v>118384692271340.14</v>
      </c>
      <c r="V32" s="7">
        <v>118384692271340.22</v>
      </c>
      <c r="W32" s="7">
        <v>118384692271340.44</v>
      </c>
      <c r="X32" s="7">
        <v>118384692271340.52</v>
      </c>
      <c r="Y32" s="7">
        <v>118384692271340.59</v>
      </c>
      <c r="Z32" s="7">
        <v>118384692271340.67</v>
      </c>
      <c r="AA32" s="7">
        <v>118384692271340.75</v>
      </c>
      <c r="AB32" s="7">
        <v>118384692271340.83</v>
      </c>
      <c r="AC32" s="7">
        <v>118384692271340.91</v>
      </c>
      <c r="AD32" s="7">
        <v>118384692271340.98</v>
      </c>
      <c r="AE32" s="7">
        <v>118384692271341.06</v>
      </c>
      <c r="AF32" s="7">
        <v>118384692271341.14</v>
      </c>
      <c r="AG32" s="7">
        <v>118384692271341.22</v>
      </c>
      <c r="AH32" s="7">
        <v>118384692271341.3</v>
      </c>
      <c r="AI32" s="7">
        <v>118384692271341.38</v>
      </c>
      <c r="AJ32" s="7">
        <v>118384692271341.45</v>
      </c>
      <c r="AK32" s="7">
        <v>118384692271341.53</v>
      </c>
      <c r="AL32" s="7">
        <v>118384692271341.61</v>
      </c>
      <c r="AM32" s="7">
        <v>118384692271341.69</v>
      </c>
    </row>
    <row r="33" spans="1:39" x14ac:dyDescent="0.25">
      <c r="A33" s="117" t="s">
        <v>5</v>
      </c>
      <c r="B33" s="117" t="s">
        <v>175</v>
      </c>
      <c r="C33" s="117" t="s">
        <v>212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</row>
    <row r="34" spans="1:39" x14ac:dyDescent="0.25">
      <c r="A34" s="117" t="s">
        <v>7</v>
      </c>
      <c r="B34" s="117" t="s">
        <v>176</v>
      </c>
      <c r="C34" s="117" t="s">
        <v>212</v>
      </c>
      <c r="D34" s="7">
        <v>295116122924603.06</v>
      </c>
      <c r="E34" s="7">
        <v>301537882304807.13</v>
      </c>
      <c r="F34" s="7">
        <v>306354201882504.31</v>
      </c>
      <c r="G34" s="7">
        <v>312775961262708.19</v>
      </c>
      <c r="H34" s="7">
        <v>319197720642912.5</v>
      </c>
      <c r="I34" s="7">
        <v>324014040220609.69</v>
      </c>
      <c r="J34" s="7">
        <v>330435799600813.69</v>
      </c>
      <c r="K34" s="7">
        <v>338462998783524.69</v>
      </c>
      <c r="L34" s="7">
        <v>344884758163728.5</v>
      </c>
      <c r="M34" s="7">
        <v>351306517543932.81</v>
      </c>
      <c r="N34" s="7">
        <v>357728276924136.81</v>
      </c>
      <c r="O34" s="7">
        <v>365755476277024.44</v>
      </c>
      <c r="P34" s="7">
        <v>372177235657228.38</v>
      </c>
      <c r="Q34" s="7">
        <v>372177235657228.38</v>
      </c>
      <c r="R34" s="7">
        <v>372177235657228.38</v>
      </c>
      <c r="S34" s="7">
        <v>372177235657228.38</v>
      </c>
      <c r="T34" s="7">
        <v>372177235657228.44</v>
      </c>
      <c r="U34" s="7">
        <v>372177235657228.44</v>
      </c>
      <c r="V34" s="7">
        <v>372177235657228.5</v>
      </c>
      <c r="W34" s="7">
        <v>372177235657228.63</v>
      </c>
      <c r="X34" s="7">
        <v>374658369974819.56</v>
      </c>
      <c r="Y34" s="7">
        <v>377139504292410.5</v>
      </c>
      <c r="Z34" s="7">
        <v>379620638610001.44</v>
      </c>
      <c r="AA34" s="7">
        <v>382101772927592.38</v>
      </c>
      <c r="AB34" s="7">
        <v>384582907245183.31</v>
      </c>
      <c r="AC34" s="7">
        <v>387064041562774.25</v>
      </c>
      <c r="AD34" s="7">
        <v>389545175880365.19</v>
      </c>
      <c r="AE34" s="7">
        <v>392026310197956.13</v>
      </c>
      <c r="AF34" s="7">
        <v>394507444515547.06</v>
      </c>
      <c r="AG34" s="7">
        <v>396988578833138</v>
      </c>
      <c r="AH34" s="7">
        <v>399469713150728.94</v>
      </c>
      <c r="AI34" s="7">
        <v>401950847468319.88</v>
      </c>
      <c r="AJ34" s="7">
        <v>404431981785910.81</v>
      </c>
      <c r="AK34" s="7">
        <v>406913116103501.75</v>
      </c>
      <c r="AL34" s="7">
        <v>409394250421092.69</v>
      </c>
      <c r="AM34" s="7">
        <v>411875384738683.63</v>
      </c>
    </row>
    <row r="35" spans="1:39" x14ac:dyDescent="0.25">
      <c r="A35" s="117" t="s">
        <v>6</v>
      </c>
      <c r="B35" s="117" t="s">
        <v>169</v>
      </c>
      <c r="C35" s="117" t="s">
        <v>165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</row>
    <row r="36" spans="1:39" x14ac:dyDescent="0.25">
      <c r="A36" s="117" t="s">
        <v>8</v>
      </c>
      <c r="B36" s="117" t="s">
        <v>171</v>
      </c>
      <c r="C36" s="117" t="s">
        <v>165</v>
      </c>
      <c r="D36" s="7">
        <v>3203643231472.9019</v>
      </c>
      <c r="E36" s="7">
        <v>1785674079661.5547</v>
      </c>
      <c r="F36" s="7">
        <v>1966851852389.5332</v>
      </c>
      <c r="G36" s="7">
        <v>2247712895912.7397</v>
      </c>
      <c r="H36" s="7">
        <v>2450547180715.0625</v>
      </c>
      <c r="I36" s="7">
        <v>2662304511321.1143</v>
      </c>
      <c r="J36" s="7">
        <v>2925591716275.4077</v>
      </c>
      <c r="K36" s="7">
        <v>3213372551567.7749</v>
      </c>
      <c r="L36" s="7">
        <v>3450283719658.3794</v>
      </c>
      <c r="M36" s="7">
        <v>3686830255584.3726</v>
      </c>
      <c r="N36" s="7">
        <v>3892644562506.9565</v>
      </c>
      <c r="O36" s="7">
        <v>4174019986465.9775</v>
      </c>
      <c r="P36" s="7">
        <v>4406946099379.4189</v>
      </c>
      <c r="Q36" s="7">
        <v>4406946099772.2344</v>
      </c>
      <c r="R36" s="7">
        <v>4406946099439.5557</v>
      </c>
      <c r="S36" s="7">
        <v>4406946099439.7559</v>
      </c>
      <c r="T36" s="7">
        <v>4406946099439.9395</v>
      </c>
      <c r="U36" s="7">
        <v>4406946099485.5059</v>
      </c>
      <c r="V36" s="7">
        <v>4406946159532.1367</v>
      </c>
      <c r="W36" s="7">
        <v>4406946328163.9873</v>
      </c>
      <c r="X36" s="7">
        <v>4493915656209.9512</v>
      </c>
      <c r="Y36" s="7">
        <v>4580884984255.916</v>
      </c>
      <c r="Z36" s="7">
        <v>4667854312301.8809</v>
      </c>
      <c r="AA36" s="7">
        <v>4754823640347.8457</v>
      </c>
      <c r="AB36" s="7">
        <v>4841792968393.8105</v>
      </c>
      <c r="AC36" s="7">
        <v>4928762296439.7754</v>
      </c>
      <c r="AD36" s="7">
        <v>5015731624485.7402</v>
      </c>
      <c r="AE36" s="7">
        <v>5102700952531.7051</v>
      </c>
      <c r="AF36" s="7">
        <v>5189670280577.6699</v>
      </c>
      <c r="AG36" s="7">
        <v>5276639608623.6348</v>
      </c>
      <c r="AH36" s="7">
        <v>5363608936669.5996</v>
      </c>
      <c r="AI36" s="7">
        <v>5450578264715.5645</v>
      </c>
      <c r="AJ36" s="7">
        <v>5537547592761.5293</v>
      </c>
      <c r="AK36" s="7">
        <v>5624516920807.4941</v>
      </c>
      <c r="AL36" s="7">
        <v>5711486248853.459</v>
      </c>
      <c r="AM36" s="7">
        <v>5798455576899.4238</v>
      </c>
    </row>
    <row r="37" spans="1:39" x14ac:dyDescent="0.25">
      <c r="A37" s="117" t="s">
        <v>0</v>
      </c>
      <c r="B37" s="117" t="s">
        <v>172</v>
      </c>
      <c r="C37" s="117" t="s">
        <v>165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</row>
    <row r="38" spans="1:39" x14ac:dyDescent="0.25">
      <c r="A38" s="117" t="s">
        <v>163</v>
      </c>
      <c r="B38" s="117" t="s">
        <v>173</v>
      </c>
      <c r="C38" s="117" t="s">
        <v>165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</row>
    <row r="39" spans="1:39" x14ac:dyDescent="0.25">
      <c r="A39" s="117" t="s">
        <v>213</v>
      </c>
      <c r="B39" s="117" t="s">
        <v>218</v>
      </c>
      <c r="C39" s="117" t="s">
        <v>165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</row>
    <row r="40" spans="1:39" x14ac:dyDescent="0.25">
      <c r="A40" s="117" t="s">
        <v>145</v>
      </c>
      <c r="B40" s="117" t="s">
        <v>174</v>
      </c>
      <c r="C40" s="117" t="s">
        <v>165</v>
      </c>
      <c r="D40" s="7">
        <v>8295213000000</v>
      </c>
      <c r="E40" s="7">
        <v>8295212999999.9502</v>
      </c>
      <c r="F40" s="7">
        <v>8295212999999.9521</v>
      </c>
      <c r="G40" s="7">
        <v>8295212999999.5137</v>
      </c>
      <c r="H40" s="7">
        <v>8295213000000</v>
      </c>
      <c r="I40" s="7">
        <v>8295212999999.9648</v>
      </c>
      <c r="J40" s="7">
        <v>8295212999999.8887</v>
      </c>
      <c r="K40" s="7">
        <v>8295213000000</v>
      </c>
      <c r="L40" s="7">
        <v>8295212999999.3896</v>
      </c>
      <c r="M40" s="7">
        <v>8295213000000.1855</v>
      </c>
      <c r="N40" s="7">
        <v>8295213000000.6436</v>
      </c>
      <c r="O40" s="7">
        <v>8295213000000</v>
      </c>
      <c r="P40" s="7">
        <v>8295213000000.2471</v>
      </c>
      <c r="Q40" s="7">
        <v>8295212999999.9756</v>
      </c>
      <c r="R40" s="7">
        <v>8295212999999.9951</v>
      </c>
      <c r="S40" s="7">
        <v>8295212999999.9951</v>
      </c>
      <c r="T40" s="7">
        <v>8295213000000</v>
      </c>
      <c r="U40" s="7">
        <v>8295213000000.1709</v>
      </c>
      <c r="V40" s="7">
        <v>8295213000000.2246</v>
      </c>
      <c r="W40" s="7">
        <v>8295213000000.4834</v>
      </c>
      <c r="X40" s="7">
        <v>8295213000000.583</v>
      </c>
      <c r="Y40" s="7">
        <v>8295213000000.6826</v>
      </c>
      <c r="Z40" s="7">
        <v>8295213000000.7822</v>
      </c>
      <c r="AA40" s="7">
        <v>8295213000000.8818</v>
      </c>
      <c r="AB40" s="7">
        <v>8295213000000.9814</v>
      </c>
      <c r="AC40" s="7">
        <v>8295213000001.0811</v>
      </c>
      <c r="AD40" s="7">
        <v>8295213000001.1807</v>
      </c>
      <c r="AE40" s="7">
        <v>8295213000001.2803</v>
      </c>
      <c r="AF40" s="7">
        <v>8295213000001.3799</v>
      </c>
      <c r="AG40" s="7">
        <v>8295213000001.4795</v>
      </c>
      <c r="AH40" s="7">
        <v>8295213000001.5791</v>
      </c>
      <c r="AI40" s="7">
        <v>8295213000001.6787</v>
      </c>
      <c r="AJ40" s="7">
        <v>8295213000001.7783</v>
      </c>
      <c r="AK40" s="7">
        <v>8295213000001.8779</v>
      </c>
      <c r="AL40" s="7">
        <v>8295213000001.9775</v>
      </c>
      <c r="AM40" s="7">
        <v>8295213000002.0771</v>
      </c>
    </row>
    <row r="41" spans="1:39" x14ac:dyDescent="0.25">
      <c r="A41" s="117" t="s">
        <v>5</v>
      </c>
      <c r="B41" s="117" t="s">
        <v>175</v>
      </c>
      <c r="C41" s="117" t="s">
        <v>165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</row>
    <row r="42" spans="1:39" x14ac:dyDescent="0.25">
      <c r="A42" s="117" t="s">
        <v>7</v>
      </c>
      <c r="B42" s="117" t="s">
        <v>176</v>
      </c>
      <c r="C42" s="117" t="s">
        <v>165</v>
      </c>
      <c r="D42" s="7">
        <v>213184367553679.44</v>
      </c>
      <c r="E42" s="7">
        <v>217507409816137.09</v>
      </c>
      <c r="F42" s="7">
        <v>221005295317185.03</v>
      </c>
      <c r="G42" s="7">
        <v>225677211392449.03</v>
      </c>
      <c r="H42" s="7">
        <v>230333103798666.94</v>
      </c>
      <c r="I42" s="7">
        <v>233837269154511.41</v>
      </c>
      <c r="J42" s="7">
        <v>238505576245143.69</v>
      </c>
      <c r="K42" s="7">
        <v>244332472874965.81</v>
      </c>
      <c r="L42" s="7">
        <v>248995363350934.06</v>
      </c>
      <c r="M42" s="7">
        <v>253658178945602.59</v>
      </c>
      <c r="N42" s="7">
        <v>258314683332748.53</v>
      </c>
      <c r="O42" s="7">
        <v>264140264661869.91</v>
      </c>
      <c r="P42" s="7">
        <v>268802336762112.69</v>
      </c>
      <c r="Q42" s="7">
        <v>268802336762193.31</v>
      </c>
      <c r="R42" s="7">
        <v>268802336762125</v>
      </c>
      <c r="S42" s="7">
        <v>268802336762125.06</v>
      </c>
      <c r="T42" s="7">
        <v>268802336762125.13</v>
      </c>
      <c r="U42" s="7">
        <v>268802336762134.53</v>
      </c>
      <c r="V42" s="7">
        <v>268802336774465.81</v>
      </c>
      <c r="W42" s="7">
        <v>268802336809096.31</v>
      </c>
      <c r="X42" s="7">
        <v>270602970759838.34</v>
      </c>
      <c r="Y42" s="7">
        <v>272403604710580.38</v>
      </c>
      <c r="Z42" s="7">
        <v>274204238661322.41</v>
      </c>
      <c r="AA42" s="7">
        <v>276004872612064.44</v>
      </c>
      <c r="AB42" s="7">
        <v>277805506562806.47</v>
      </c>
      <c r="AC42" s="7">
        <v>279606140513548.5</v>
      </c>
      <c r="AD42" s="7">
        <v>281406774464290.53</v>
      </c>
      <c r="AE42" s="7">
        <v>283207408415032.56</v>
      </c>
      <c r="AF42" s="7">
        <v>285008042365774.56</v>
      </c>
      <c r="AG42" s="7">
        <v>286808676316516.56</v>
      </c>
      <c r="AH42" s="7">
        <v>288609310267258.56</v>
      </c>
      <c r="AI42" s="7">
        <v>290409944218000.56</v>
      </c>
      <c r="AJ42" s="7">
        <v>292210578168742.56</v>
      </c>
      <c r="AK42" s="7">
        <v>294011212119484.56</v>
      </c>
      <c r="AL42" s="7">
        <v>295811846070226.56</v>
      </c>
      <c r="AM42" s="7">
        <v>297612480020968.56</v>
      </c>
    </row>
    <row r="43" spans="1:39" x14ac:dyDescent="0.25">
      <c r="A43" s="117" t="s">
        <v>6</v>
      </c>
      <c r="B43" s="117" t="s">
        <v>169</v>
      </c>
      <c r="C43" s="117" t="s">
        <v>177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</row>
    <row r="44" spans="1:39" x14ac:dyDescent="0.25">
      <c r="A44" s="117" t="s">
        <v>8</v>
      </c>
      <c r="B44" s="117" t="s">
        <v>171</v>
      </c>
      <c r="C44" s="117" t="s">
        <v>177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</row>
    <row r="45" spans="1:39" x14ac:dyDescent="0.25">
      <c r="A45" s="117" t="s">
        <v>0</v>
      </c>
      <c r="B45" s="117" t="s">
        <v>172</v>
      </c>
      <c r="C45" s="117" t="s">
        <v>177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</row>
    <row r="46" spans="1:39" x14ac:dyDescent="0.25">
      <c r="A46" s="117" t="s">
        <v>163</v>
      </c>
      <c r="B46" s="117" t="s">
        <v>173</v>
      </c>
      <c r="C46" s="117" t="s">
        <v>177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</row>
    <row r="47" spans="1:39" x14ac:dyDescent="0.25">
      <c r="A47" s="117" t="s">
        <v>213</v>
      </c>
      <c r="B47" s="117" t="s">
        <v>218</v>
      </c>
      <c r="C47" s="117" t="s">
        <v>177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</row>
    <row r="48" spans="1:39" x14ac:dyDescent="0.25">
      <c r="A48" s="117" t="s">
        <v>145</v>
      </c>
      <c r="B48" s="117" t="s">
        <v>174</v>
      </c>
      <c r="C48" s="117" t="s">
        <v>177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</row>
    <row r="49" spans="1:39" x14ac:dyDescent="0.25">
      <c r="A49" s="117" t="s">
        <v>5</v>
      </c>
      <c r="B49" s="117" t="s">
        <v>175</v>
      </c>
      <c r="C49" s="117" t="s">
        <v>177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</row>
    <row r="50" spans="1:39" x14ac:dyDescent="0.25">
      <c r="A50" s="117" t="s">
        <v>7</v>
      </c>
      <c r="B50" s="117" t="s">
        <v>176</v>
      </c>
      <c r="C50" s="117" t="s">
        <v>177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</row>
    <row r="51" spans="1:39" x14ac:dyDescent="0.25">
      <c r="A51" s="117" t="s">
        <v>6</v>
      </c>
      <c r="B51" s="117" t="s">
        <v>169</v>
      </c>
      <c r="C51" s="117" t="s">
        <v>214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</row>
    <row r="52" spans="1:39" x14ac:dyDescent="0.25">
      <c r="A52" s="117" t="s">
        <v>8</v>
      </c>
      <c r="B52" s="117" t="s">
        <v>171</v>
      </c>
      <c r="C52" s="117" t="s">
        <v>214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</row>
    <row r="53" spans="1:39" x14ac:dyDescent="0.25">
      <c r="A53" s="117" t="s">
        <v>0</v>
      </c>
      <c r="B53" s="117" t="s">
        <v>172</v>
      </c>
      <c r="C53" s="117" t="s">
        <v>214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</row>
    <row r="54" spans="1:39" x14ac:dyDescent="0.25">
      <c r="A54" s="117" t="s">
        <v>163</v>
      </c>
      <c r="B54" s="117" t="s">
        <v>173</v>
      </c>
      <c r="C54" s="117" t="s">
        <v>214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</row>
    <row r="55" spans="1:39" x14ac:dyDescent="0.25">
      <c r="A55" s="117" t="s">
        <v>213</v>
      </c>
      <c r="B55" s="117" t="s">
        <v>218</v>
      </c>
      <c r="C55" s="117" t="s">
        <v>214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</row>
    <row r="56" spans="1:39" x14ac:dyDescent="0.25">
      <c r="A56" s="117" t="s">
        <v>145</v>
      </c>
      <c r="B56" s="117" t="s">
        <v>174</v>
      </c>
      <c r="C56" s="117" t="s">
        <v>214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</row>
    <row r="57" spans="1:39" x14ac:dyDescent="0.25">
      <c r="A57" s="117" t="s">
        <v>5</v>
      </c>
      <c r="B57" s="117" t="s">
        <v>175</v>
      </c>
      <c r="C57" s="117" t="s">
        <v>214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</row>
    <row r="58" spans="1:39" x14ac:dyDescent="0.25">
      <c r="A58" s="117" t="s">
        <v>7</v>
      </c>
      <c r="B58" s="117" t="s">
        <v>176</v>
      </c>
      <c r="C58" s="117" t="s">
        <v>214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</row>
    <row r="59" spans="1:39" x14ac:dyDescent="0.25">
      <c r="A59" s="117" t="s">
        <v>6</v>
      </c>
      <c r="B59" s="117" t="s">
        <v>169</v>
      </c>
      <c r="C59" s="117" t="s">
        <v>215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</row>
    <row r="60" spans="1:39" x14ac:dyDescent="0.25">
      <c r="A60" s="117" t="s">
        <v>8</v>
      </c>
      <c r="B60" s="117" t="s">
        <v>171</v>
      </c>
      <c r="C60" s="117" t="s">
        <v>215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</row>
    <row r="61" spans="1:39" x14ac:dyDescent="0.25">
      <c r="A61" s="117" t="s">
        <v>0</v>
      </c>
      <c r="B61" s="117" t="s">
        <v>172</v>
      </c>
      <c r="C61" s="117" t="s">
        <v>215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</row>
    <row r="62" spans="1:39" x14ac:dyDescent="0.25">
      <c r="A62" s="117" t="s">
        <v>163</v>
      </c>
      <c r="B62" s="117" t="s">
        <v>173</v>
      </c>
      <c r="C62" s="117" t="s">
        <v>215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</row>
    <row r="63" spans="1:39" x14ac:dyDescent="0.25">
      <c r="A63" s="117" t="s">
        <v>213</v>
      </c>
      <c r="B63" s="117" t="s">
        <v>218</v>
      </c>
      <c r="C63" s="117" t="s">
        <v>215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</row>
    <row r="64" spans="1:39" x14ac:dyDescent="0.25">
      <c r="A64" s="117" t="s">
        <v>145</v>
      </c>
      <c r="B64" s="117" t="s">
        <v>174</v>
      </c>
      <c r="C64" s="117" t="s">
        <v>215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</row>
    <row r="65" spans="1:39" x14ac:dyDescent="0.25">
      <c r="A65" s="117" t="s">
        <v>5</v>
      </c>
      <c r="B65" s="117" t="s">
        <v>175</v>
      </c>
      <c r="C65" s="117" t="s">
        <v>215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</row>
    <row r="66" spans="1:39" x14ac:dyDescent="0.25">
      <c r="A66" s="117" t="s">
        <v>7</v>
      </c>
      <c r="B66" s="117" t="s">
        <v>176</v>
      </c>
      <c r="C66" s="117" t="s">
        <v>215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</row>
    <row r="67" spans="1:39" x14ac:dyDescent="0.25">
      <c r="A67" s="117" t="s">
        <v>6</v>
      </c>
      <c r="B67" s="117" t="s">
        <v>169</v>
      </c>
      <c r="C67" s="117" t="s">
        <v>216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</row>
    <row r="68" spans="1:39" x14ac:dyDescent="0.25">
      <c r="A68" s="117" t="s">
        <v>8</v>
      </c>
      <c r="B68" s="117" t="s">
        <v>171</v>
      </c>
      <c r="C68" s="117" t="s">
        <v>216</v>
      </c>
      <c r="D68" s="7">
        <v>478455000000000.13</v>
      </c>
      <c r="E68" s="7">
        <v>429026442994652.06</v>
      </c>
      <c r="F68" s="7">
        <v>552236319908917.13</v>
      </c>
      <c r="G68" s="7">
        <v>539422782774329.88</v>
      </c>
      <c r="H68" s="7">
        <v>674143095000000.13</v>
      </c>
      <c r="I68" s="7">
        <v>733949970023309</v>
      </c>
      <c r="J68" s="7">
        <v>793756844999999.63</v>
      </c>
      <c r="K68" s="7">
        <v>853085265000000.13</v>
      </c>
      <c r="L68" s="7">
        <v>912413684999998.13</v>
      </c>
      <c r="M68" s="7">
        <v>971742105054360.63</v>
      </c>
      <c r="N68" s="7">
        <v>1031070524999998.8</v>
      </c>
      <c r="O68" s="7">
        <v>1031070524999999.9</v>
      </c>
      <c r="P68" s="7">
        <v>1031070525000000.1</v>
      </c>
      <c r="Q68" s="7">
        <v>1031070524999997.4</v>
      </c>
      <c r="R68" s="7">
        <v>1031070524999999.4</v>
      </c>
      <c r="S68" s="7">
        <v>1031070524999999.4</v>
      </c>
      <c r="T68" s="7">
        <v>1031070524999999.4</v>
      </c>
      <c r="U68" s="7">
        <v>1031070524999999.1</v>
      </c>
      <c r="V68" s="7">
        <v>1031070524999304.1</v>
      </c>
      <c r="W68" s="7">
        <v>1031070524998323.9</v>
      </c>
      <c r="X68" s="7">
        <v>1041857510452717.1</v>
      </c>
      <c r="Y68" s="7">
        <v>1052644495907110.4</v>
      </c>
      <c r="Z68" s="7">
        <v>1063431481361503.6</v>
      </c>
      <c r="AA68" s="7">
        <v>1074218466815896.9</v>
      </c>
      <c r="AB68" s="7">
        <v>1085005452270290.1</v>
      </c>
      <c r="AC68" s="7">
        <v>1095792437724683.4</v>
      </c>
      <c r="AD68" s="7">
        <v>1106579423179076.6</v>
      </c>
      <c r="AE68" s="7">
        <v>1117366408633469.9</v>
      </c>
      <c r="AF68" s="7">
        <v>1128153394087863</v>
      </c>
      <c r="AG68" s="7">
        <v>1138940379542256.3</v>
      </c>
      <c r="AH68" s="7">
        <v>1149727364996649.5</v>
      </c>
      <c r="AI68" s="7">
        <v>1160514350451042.8</v>
      </c>
      <c r="AJ68" s="7">
        <v>1171301335905436</v>
      </c>
      <c r="AK68" s="7">
        <v>1182088321359829.3</v>
      </c>
      <c r="AL68" s="7">
        <v>1192875306814222.5</v>
      </c>
      <c r="AM68" s="7">
        <v>1203662292268615.8</v>
      </c>
    </row>
    <row r="69" spans="1:39" x14ac:dyDescent="0.25">
      <c r="A69" s="117" t="s">
        <v>0</v>
      </c>
      <c r="B69" s="117" t="s">
        <v>172</v>
      </c>
      <c r="C69" s="117" t="s">
        <v>216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</row>
    <row r="70" spans="1:39" x14ac:dyDescent="0.25">
      <c r="A70" s="117" t="s">
        <v>163</v>
      </c>
      <c r="B70" s="117" t="s">
        <v>173</v>
      </c>
      <c r="C70" s="117" t="s">
        <v>216</v>
      </c>
      <c r="D70" s="7">
        <v>703684616753218.13</v>
      </c>
      <c r="E70" s="7">
        <v>754700821613585.75</v>
      </c>
      <c r="F70" s="7">
        <v>785455751886299.5</v>
      </c>
      <c r="G70" s="7">
        <v>837433860748741.25</v>
      </c>
      <c r="H70" s="7">
        <v>881904746787524</v>
      </c>
      <c r="I70" s="7">
        <v>933257537527054.63</v>
      </c>
      <c r="J70" s="7">
        <v>990819061208999.5</v>
      </c>
      <c r="K70" s="7">
        <v>1041498679470218.9</v>
      </c>
      <c r="L70" s="7">
        <v>1099060203152197.5</v>
      </c>
      <c r="M70" s="7">
        <v>1156621726114151.8</v>
      </c>
      <c r="N70" s="7">
        <v>1220728568617667.8</v>
      </c>
      <c r="O70" s="7">
        <v>1284498824486359.5</v>
      </c>
      <c r="P70" s="7">
        <v>1355150985811466.8</v>
      </c>
      <c r="Q70" s="7">
        <v>1355150985811533</v>
      </c>
      <c r="R70" s="7">
        <v>1355150985811467.3</v>
      </c>
      <c r="S70" s="7">
        <v>1355150985811466.3</v>
      </c>
      <c r="T70" s="7">
        <v>1355150985811466.5</v>
      </c>
      <c r="U70" s="7">
        <v>1355150985811474.8</v>
      </c>
      <c r="V70" s="7">
        <v>1356312100883178</v>
      </c>
      <c r="W70" s="7">
        <v>1356312100883180.5</v>
      </c>
      <c r="X70" s="7">
        <v>1379698637040542.5</v>
      </c>
      <c r="Y70" s="7">
        <v>1403085173197904.5</v>
      </c>
      <c r="Z70" s="7">
        <v>1426471709355266.5</v>
      </c>
      <c r="AA70" s="7">
        <v>1449858245512628.5</v>
      </c>
      <c r="AB70" s="7">
        <v>1473244781669990.5</v>
      </c>
      <c r="AC70" s="7">
        <v>1496631317827352.5</v>
      </c>
      <c r="AD70" s="7">
        <v>1520017853984714.5</v>
      </c>
      <c r="AE70" s="7">
        <v>1543404390142076.5</v>
      </c>
      <c r="AF70" s="7">
        <v>1566790926299438.5</v>
      </c>
      <c r="AG70" s="7">
        <v>1590177462456800.5</v>
      </c>
      <c r="AH70" s="7">
        <v>1613563998614162.5</v>
      </c>
      <c r="AI70" s="7">
        <v>1636950534771524.5</v>
      </c>
      <c r="AJ70" s="7">
        <v>1660337070928886.5</v>
      </c>
      <c r="AK70" s="7">
        <v>1683723607086248.5</v>
      </c>
      <c r="AL70" s="7">
        <v>1707110143243610.5</v>
      </c>
      <c r="AM70" s="7">
        <v>1730496679400972.5</v>
      </c>
    </row>
    <row r="71" spans="1:39" x14ac:dyDescent="0.25">
      <c r="A71" s="117" t="s">
        <v>213</v>
      </c>
      <c r="B71" s="117" t="s">
        <v>218</v>
      </c>
      <c r="C71" s="117" t="s">
        <v>216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</row>
    <row r="72" spans="1:39" x14ac:dyDescent="0.25">
      <c r="A72" s="117" t="s">
        <v>145</v>
      </c>
      <c r="B72" s="117" t="s">
        <v>174</v>
      </c>
      <c r="C72" s="117" t="s">
        <v>216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</row>
    <row r="73" spans="1:39" x14ac:dyDescent="0.25">
      <c r="A73" s="117" t="s">
        <v>5</v>
      </c>
      <c r="B73" s="117" t="s">
        <v>175</v>
      </c>
      <c r="C73" s="117" t="s">
        <v>216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</row>
    <row r="74" spans="1:39" x14ac:dyDescent="0.25">
      <c r="A74" s="117" t="s">
        <v>7</v>
      </c>
      <c r="B74" s="117" t="s">
        <v>176</v>
      </c>
      <c r="C74" s="117" t="s">
        <v>216</v>
      </c>
      <c r="D74" s="7">
        <v>274836481313062.75</v>
      </c>
      <c r="E74" s="7">
        <v>275205594693457</v>
      </c>
      <c r="F74" s="7">
        <v>311000982356323.06</v>
      </c>
      <c r="G74" s="7">
        <v>320106381526837.13</v>
      </c>
      <c r="H74" s="7">
        <v>361766670815284.69</v>
      </c>
      <c r="I74" s="7">
        <v>387610260666459.31</v>
      </c>
      <c r="J74" s="7">
        <v>414897323249881.81</v>
      </c>
      <c r="K74" s="7">
        <v>440473170403118.81</v>
      </c>
      <c r="L74" s="7">
        <v>467648996648305.06</v>
      </c>
      <c r="M74" s="7">
        <v>494824822738731.63</v>
      </c>
      <c r="N74" s="7">
        <v>523522374805089.56</v>
      </c>
      <c r="O74" s="7">
        <v>538348367003474.75</v>
      </c>
      <c r="P74" s="7">
        <v>554774338302099.25</v>
      </c>
      <c r="Q74" s="7">
        <v>554774338302114</v>
      </c>
      <c r="R74" s="7">
        <v>554774338302099.06</v>
      </c>
      <c r="S74" s="7">
        <v>554774338302098.88</v>
      </c>
      <c r="T74" s="7">
        <v>554774338302099</v>
      </c>
      <c r="U74" s="7">
        <v>554774338302100.88</v>
      </c>
      <c r="V74" s="7">
        <v>555044286771801.81</v>
      </c>
      <c r="W74" s="7">
        <v>555044286771574.5</v>
      </c>
      <c r="X74" s="7">
        <v>562989313146417.13</v>
      </c>
      <c r="Y74" s="7">
        <v>570934339521259.75</v>
      </c>
      <c r="Z74" s="7">
        <v>578879365896102.38</v>
      </c>
      <c r="AA74" s="7">
        <v>586824392270945</v>
      </c>
      <c r="AB74" s="7">
        <v>594769418645787.63</v>
      </c>
      <c r="AC74" s="7">
        <v>602714445020630.25</v>
      </c>
      <c r="AD74" s="7">
        <v>610659471395472.88</v>
      </c>
      <c r="AE74" s="7">
        <v>618604497770315.5</v>
      </c>
      <c r="AF74" s="7">
        <v>626549524145158.13</v>
      </c>
      <c r="AG74" s="7">
        <v>634494550520000.75</v>
      </c>
      <c r="AH74" s="7">
        <v>642439576894843.38</v>
      </c>
      <c r="AI74" s="7">
        <v>650384603269686</v>
      </c>
      <c r="AJ74" s="7">
        <v>658329629644528.63</v>
      </c>
      <c r="AK74" s="7">
        <v>666274656019371.25</v>
      </c>
      <c r="AL74" s="7">
        <v>674219682394213.88</v>
      </c>
      <c r="AM74" s="7">
        <v>682164708769056.5</v>
      </c>
    </row>
    <row r="75" spans="1:39" x14ac:dyDescent="0.25">
      <c r="A75" s="117" t="s">
        <v>6</v>
      </c>
      <c r="B75" s="117" t="s">
        <v>169</v>
      </c>
      <c r="C75" s="117" t="s">
        <v>217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</row>
    <row r="76" spans="1:39" x14ac:dyDescent="0.25">
      <c r="A76" s="117" t="s">
        <v>8</v>
      </c>
      <c r="B76" s="117" t="s">
        <v>171</v>
      </c>
      <c r="C76" s="117" t="s">
        <v>217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</row>
    <row r="77" spans="1:39" x14ac:dyDescent="0.25">
      <c r="A77" s="117" t="s">
        <v>0</v>
      </c>
      <c r="B77" s="117" t="s">
        <v>172</v>
      </c>
      <c r="C77" s="117" t="s">
        <v>217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</row>
    <row r="78" spans="1:39" x14ac:dyDescent="0.25">
      <c r="A78" s="117" t="s">
        <v>163</v>
      </c>
      <c r="B78" s="117" t="s">
        <v>173</v>
      </c>
      <c r="C78" s="117" t="s">
        <v>217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</row>
    <row r="79" spans="1:39" x14ac:dyDescent="0.25">
      <c r="A79" s="117" t="s">
        <v>213</v>
      </c>
      <c r="B79" s="117" t="s">
        <v>218</v>
      </c>
      <c r="C79" s="117" t="s">
        <v>217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</row>
    <row r="80" spans="1:39" x14ac:dyDescent="0.25">
      <c r="A80" s="117" t="s">
        <v>145</v>
      </c>
      <c r="B80" s="117" t="s">
        <v>174</v>
      </c>
      <c r="C80" s="117" t="s">
        <v>217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</row>
    <row r="81" spans="1:39" x14ac:dyDescent="0.25">
      <c r="A81" s="117" t="s">
        <v>5</v>
      </c>
      <c r="B81" s="117" t="s">
        <v>175</v>
      </c>
      <c r="C81" s="117" t="s">
        <v>217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</row>
    <row r="82" spans="1:39" x14ac:dyDescent="0.25">
      <c r="A82" s="117" t="s">
        <v>7</v>
      </c>
      <c r="B82" s="117" t="s">
        <v>176</v>
      </c>
      <c r="C82" s="117" t="s">
        <v>217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>
      <selection sqref="A1:B1048576"/>
    </sheetView>
  </sheetViews>
  <sheetFormatPr defaultRowHeight="15" x14ac:dyDescent="0.25"/>
  <cols>
    <col min="1" max="2" width="8.7109375" style="115"/>
  </cols>
  <sheetData>
    <row r="1" spans="1:2" x14ac:dyDescent="0.25">
      <c r="A1" s="115" t="s">
        <v>2</v>
      </c>
      <c r="B1" s="115" t="s">
        <v>11</v>
      </c>
    </row>
    <row r="2" spans="1:2" x14ac:dyDescent="0.25">
      <c r="A2" s="115">
        <v>1960</v>
      </c>
      <c r="B2" s="115">
        <v>4086539</v>
      </c>
    </row>
    <row r="3" spans="1:2" x14ac:dyDescent="0.25">
      <c r="A3" s="115">
        <v>1961</v>
      </c>
      <c r="B3" s="115">
        <v>4218879</v>
      </c>
    </row>
    <row r="4" spans="1:2" x14ac:dyDescent="0.25">
      <c r="A4" s="115">
        <v>1962</v>
      </c>
      <c r="B4" s="115">
        <v>4362864</v>
      </c>
    </row>
    <row r="5" spans="1:2" x14ac:dyDescent="0.25">
      <c r="A5" s="115">
        <v>1963</v>
      </c>
      <c r="B5" s="115">
        <v>4516659</v>
      </c>
    </row>
    <row r="6" spans="1:2" x14ac:dyDescent="0.25">
      <c r="A6" s="115">
        <v>1964</v>
      </c>
      <c r="B6" s="115">
        <v>4677404</v>
      </c>
    </row>
    <row r="7" spans="1:2" x14ac:dyDescent="0.25">
      <c r="A7" s="115">
        <v>1965</v>
      </c>
      <c r="B7" s="115">
        <v>4843635</v>
      </c>
    </row>
    <row r="8" spans="1:2" x14ac:dyDescent="0.25">
      <c r="A8" s="115">
        <v>1966</v>
      </c>
      <c r="B8" s="115">
        <v>5015204</v>
      </c>
    </row>
    <row r="9" spans="1:2" x14ac:dyDescent="0.25">
      <c r="A9" s="115">
        <v>1967</v>
      </c>
      <c r="B9" s="115">
        <v>5194846</v>
      </c>
    </row>
    <row r="10" spans="1:2" x14ac:dyDescent="0.25">
      <c r="A10" s="115">
        <v>1968</v>
      </c>
      <c r="B10" s="115">
        <v>5387486</v>
      </c>
    </row>
    <row r="11" spans="1:2" x14ac:dyDescent="0.25">
      <c r="A11" s="115">
        <v>1969</v>
      </c>
      <c r="B11" s="115">
        <v>5599628</v>
      </c>
    </row>
    <row r="12" spans="1:2" x14ac:dyDescent="0.25">
      <c r="A12" s="115">
        <v>1970</v>
      </c>
      <c r="B12" s="115">
        <v>5836389</v>
      </c>
    </row>
    <row r="13" spans="1:2" x14ac:dyDescent="0.25">
      <c r="A13" s="115">
        <v>1971</v>
      </c>
      <c r="B13" s="115">
        <v>6100994</v>
      </c>
    </row>
    <row r="14" spans="1:2" x14ac:dyDescent="0.25">
      <c r="A14" s="115">
        <v>1972</v>
      </c>
      <c r="B14" s="115">
        <v>6393894</v>
      </c>
    </row>
    <row r="15" spans="1:2" x14ac:dyDescent="0.25">
      <c r="A15" s="115">
        <v>1973</v>
      </c>
      <c r="B15" s="115">
        <v>6714095</v>
      </c>
    </row>
    <row r="16" spans="1:2" x14ac:dyDescent="0.25">
      <c r="A16" s="115">
        <v>1974</v>
      </c>
      <c r="B16" s="115">
        <v>7059334</v>
      </c>
    </row>
    <row r="17" spans="1:2" x14ac:dyDescent="0.25">
      <c r="A17" s="115">
        <v>1975</v>
      </c>
      <c r="B17" s="115">
        <v>7428703</v>
      </c>
    </row>
    <row r="18" spans="1:2" x14ac:dyDescent="0.25">
      <c r="A18" s="115">
        <v>1976</v>
      </c>
      <c r="B18" s="115">
        <v>7818613</v>
      </c>
    </row>
    <row r="19" spans="1:2" x14ac:dyDescent="0.25">
      <c r="A19" s="115">
        <v>1977</v>
      </c>
      <c r="B19" s="115">
        <v>8231604</v>
      </c>
    </row>
    <row r="20" spans="1:2" x14ac:dyDescent="0.25">
      <c r="A20" s="115">
        <v>1978</v>
      </c>
      <c r="B20" s="115">
        <v>8679840</v>
      </c>
    </row>
    <row r="21" spans="1:2" x14ac:dyDescent="0.25">
      <c r="A21" s="115">
        <v>1979</v>
      </c>
      <c r="B21" s="115">
        <v>9179621</v>
      </c>
    </row>
    <row r="22" spans="1:2" x14ac:dyDescent="0.25">
      <c r="A22" s="115">
        <v>1980</v>
      </c>
      <c r="B22" s="115">
        <v>9740599</v>
      </c>
    </row>
    <row r="23" spans="1:2" x14ac:dyDescent="0.25">
      <c r="A23" s="115">
        <v>1981</v>
      </c>
      <c r="B23" s="115">
        <v>10366661</v>
      </c>
    </row>
    <row r="24" spans="1:2" x14ac:dyDescent="0.25">
      <c r="A24" s="115">
        <v>1982</v>
      </c>
      <c r="B24" s="115">
        <v>11048080</v>
      </c>
    </row>
    <row r="25" spans="1:2" x14ac:dyDescent="0.25">
      <c r="A25" s="115">
        <v>1983</v>
      </c>
      <c r="B25" s="115">
        <v>11763837</v>
      </c>
    </row>
    <row r="26" spans="1:2" x14ac:dyDescent="0.25">
      <c r="A26" s="115">
        <v>1984</v>
      </c>
      <c r="B26" s="115">
        <v>12484967</v>
      </c>
    </row>
    <row r="27" spans="1:2" x14ac:dyDescent="0.25">
      <c r="A27" s="115">
        <v>1985</v>
      </c>
      <c r="B27" s="115">
        <v>13189115</v>
      </c>
    </row>
    <row r="28" spans="1:2" x14ac:dyDescent="0.25">
      <c r="A28" s="115">
        <v>1986</v>
      </c>
      <c r="B28" s="115">
        <v>13869012</v>
      </c>
    </row>
    <row r="29" spans="1:2" x14ac:dyDescent="0.25">
      <c r="A29" s="115">
        <v>1987</v>
      </c>
      <c r="B29" s="115">
        <v>14525660</v>
      </c>
    </row>
    <row r="30" spans="1:2" x14ac:dyDescent="0.25">
      <c r="A30" s="115">
        <v>1988</v>
      </c>
      <c r="B30" s="115">
        <v>15155223</v>
      </c>
    </row>
    <row r="31" spans="1:2" x14ac:dyDescent="0.25">
      <c r="A31" s="115">
        <v>1989</v>
      </c>
      <c r="B31" s="115">
        <v>15755944</v>
      </c>
    </row>
    <row r="32" spans="1:2" x14ac:dyDescent="0.25">
      <c r="A32" s="115">
        <v>1990</v>
      </c>
      <c r="B32" s="115">
        <v>16326815</v>
      </c>
    </row>
    <row r="33" spans="1:2" x14ac:dyDescent="0.25">
      <c r="A33" s="115">
        <v>1991</v>
      </c>
      <c r="B33" s="115">
        <v>16867829</v>
      </c>
    </row>
    <row r="34" spans="1:2" x14ac:dyDescent="0.25">
      <c r="A34" s="115">
        <v>1992</v>
      </c>
      <c r="B34" s="115">
        <v>17378833</v>
      </c>
    </row>
    <row r="35" spans="1:2" x14ac:dyDescent="0.25">
      <c r="A35" s="115">
        <v>1993</v>
      </c>
      <c r="B35" s="115">
        <v>17859750</v>
      </c>
    </row>
    <row r="36" spans="1:2" x14ac:dyDescent="0.25">
      <c r="A36" s="115">
        <v>1994</v>
      </c>
      <c r="B36" s="115">
        <v>18311090</v>
      </c>
    </row>
    <row r="37" spans="1:2" x14ac:dyDescent="0.25">
      <c r="A37" s="115">
        <v>1995</v>
      </c>
      <c r="B37" s="115">
        <v>18735841</v>
      </c>
    </row>
    <row r="38" spans="1:2" x14ac:dyDescent="0.25">
      <c r="A38" s="115">
        <v>1996</v>
      </c>
      <c r="B38" s="115">
        <v>19131578</v>
      </c>
    </row>
    <row r="39" spans="1:2" x14ac:dyDescent="0.25">
      <c r="A39" s="115">
        <v>1997</v>
      </c>
      <c r="B39" s="115">
        <v>19505576</v>
      </c>
    </row>
    <row r="40" spans="1:2" x14ac:dyDescent="0.25">
      <c r="A40" s="115">
        <v>1998</v>
      </c>
      <c r="B40" s="115">
        <v>19882458</v>
      </c>
    </row>
    <row r="41" spans="1:2" x14ac:dyDescent="0.25">
      <c r="A41" s="115">
        <v>1999</v>
      </c>
      <c r="B41" s="115">
        <v>20294406</v>
      </c>
    </row>
    <row r="42" spans="1:2" x14ac:dyDescent="0.25">
      <c r="A42" s="115">
        <v>2000</v>
      </c>
      <c r="B42" s="115">
        <v>20764312</v>
      </c>
    </row>
    <row r="43" spans="1:2" x14ac:dyDescent="0.25">
      <c r="A43" s="115">
        <v>2001</v>
      </c>
      <c r="B43" s="115">
        <v>21303592</v>
      </c>
    </row>
    <row r="44" spans="1:2" x14ac:dyDescent="0.25">
      <c r="A44" s="115">
        <v>2002</v>
      </c>
      <c r="B44" s="115">
        <v>21906308</v>
      </c>
    </row>
    <row r="45" spans="1:2" x14ac:dyDescent="0.25">
      <c r="A45" s="115">
        <v>2003</v>
      </c>
      <c r="B45" s="115">
        <v>22556425</v>
      </c>
    </row>
    <row r="46" spans="1:2" x14ac:dyDescent="0.25">
      <c r="A46" s="115">
        <v>2004</v>
      </c>
      <c r="B46" s="115">
        <v>23228890</v>
      </c>
    </row>
    <row r="47" spans="1:2" x14ac:dyDescent="0.25">
      <c r="A47" s="115">
        <v>2005</v>
      </c>
      <c r="B47" s="115">
        <v>23905654</v>
      </c>
    </row>
    <row r="48" spans="1:2" x14ac:dyDescent="0.25">
      <c r="A48" s="115">
        <v>2006</v>
      </c>
      <c r="B48" s="115">
        <v>24578301</v>
      </c>
    </row>
    <row r="49" spans="1:2" x14ac:dyDescent="0.25">
      <c r="A49" s="115">
        <v>2007</v>
      </c>
      <c r="B49" s="115">
        <v>25252569</v>
      </c>
    </row>
    <row r="50" spans="1:2" x14ac:dyDescent="0.25">
      <c r="A50" s="115">
        <v>2008</v>
      </c>
      <c r="B50" s="115">
        <v>25940770</v>
      </c>
    </row>
    <row r="51" spans="1:2" x14ac:dyDescent="0.25">
      <c r="A51" s="115">
        <v>2009</v>
      </c>
      <c r="B51" s="115">
        <v>26661492</v>
      </c>
    </row>
    <row r="52" spans="1:2" x14ac:dyDescent="0.25">
      <c r="A52" s="115">
        <v>2010</v>
      </c>
      <c r="B52" s="115">
        <v>27425676</v>
      </c>
    </row>
    <row r="53" spans="1:2" x14ac:dyDescent="0.25">
      <c r="A53" s="115">
        <v>2011</v>
      </c>
      <c r="B53" s="115">
        <v>28238020</v>
      </c>
    </row>
    <row r="54" spans="1:2" x14ac:dyDescent="0.25">
      <c r="A54" s="115">
        <v>2012</v>
      </c>
      <c r="B54" s="115">
        <v>29086357</v>
      </c>
    </row>
    <row r="55" spans="1:2" x14ac:dyDescent="0.25">
      <c r="A55" s="115">
        <v>2013</v>
      </c>
      <c r="B55" s="115">
        <v>29944476</v>
      </c>
    </row>
    <row r="56" spans="1:2" x14ac:dyDescent="0.25">
      <c r="A56" s="115">
        <v>2014</v>
      </c>
      <c r="B56" s="115">
        <v>30776722</v>
      </c>
    </row>
    <row r="57" spans="1:2" x14ac:dyDescent="0.25">
      <c r="A57" s="115">
        <v>2015</v>
      </c>
      <c r="B57" s="115">
        <v>31557144</v>
      </c>
    </row>
    <row r="58" spans="1:2" x14ac:dyDescent="0.25">
      <c r="A58" s="115">
        <v>2016</v>
      </c>
      <c r="B58" s="115">
        <v>32275687</v>
      </c>
    </row>
    <row r="59" spans="1:2" x14ac:dyDescent="0.25">
      <c r="A59" s="115">
        <v>2017</v>
      </c>
      <c r="B59" s="115">
        <v>32938213</v>
      </c>
    </row>
    <row r="60" spans="1:2" x14ac:dyDescent="0.25">
      <c r="A60" s="115">
        <v>2018</v>
      </c>
      <c r="B60" s="115">
        <v>33554000</v>
      </c>
    </row>
    <row r="61" spans="1:2" x14ac:dyDescent="0.25">
      <c r="A61" s="115">
        <v>2019</v>
      </c>
      <c r="B61" s="115">
        <v>34141000</v>
      </c>
    </row>
    <row r="62" spans="1:2" x14ac:dyDescent="0.25">
      <c r="A62" s="115">
        <v>2020</v>
      </c>
      <c r="B62" s="115">
        <v>34710000</v>
      </c>
    </row>
    <row r="63" spans="1:2" x14ac:dyDescent="0.25">
      <c r="A63" s="115">
        <v>2021</v>
      </c>
      <c r="B63" s="115">
        <v>35263000</v>
      </c>
    </row>
    <row r="64" spans="1:2" x14ac:dyDescent="0.25">
      <c r="A64" s="115">
        <v>2022</v>
      </c>
      <c r="B64" s="115">
        <v>35796000</v>
      </c>
    </row>
    <row r="65" spans="1:2" x14ac:dyDescent="0.25">
      <c r="A65" s="115">
        <v>2023</v>
      </c>
      <c r="B65" s="115">
        <v>36311000</v>
      </c>
    </row>
    <row r="66" spans="1:2" x14ac:dyDescent="0.25">
      <c r="A66" s="115">
        <v>2024</v>
      </c>
      <c r="B66" s="115">
        <v>36809000</v>
      </c>
    </row>
    <row r="67" spans="1:2" x14ac:dyDescent="0.25">
      <c r="A67" s="115">
        <v>2025</v>
      </c>
      <c r="B67" s="115">
        <v>37290000</v>
      </c>
    </row>
    <row r="68" spans="1:2" x14ac:dyDescent="0.25">
      <c r="A68" s="115">
        <v>2026</v>
      </c>
      <c r="B68" s="115">
        <v>37757000</v>
      </c>
    </row>
    <row r="69" spans="1:2" x14ac:dyDescent="0.25">
      <c r="A69" s="115">
        <v>2027</v>
      </c>
      <c r="B69" s="115">
        <v>38209000</v>
      </c>
    </row>
    <row r="70" spans="1:2" x14ac:dyDescent="0.25">
      <c r="A70" s="115">
        <v>2028</v>
      </c>
      <c r="B70" s="115">
        <v>38647000</v>
      </c>
    </row>
    <row r="71" spans="1:2" x14ac:dyDescent="0.25">
      <c r="A71" s="115">
        <v>2029</v>
      </c>
      <c r="B71" s="115">
        <v>39071000</v>
      </c>
    </row>
    <row r="72" spans="1:2" x14ac:dyDescent="0.25">
      <c r="A72" s="115">
        <v>2030</v>
      </c>
      <c r="B72" s="115">
        <v>39480000</v>
      </c>
    </row>
    <row r="73" spans="1:2" x14ac:dyDescent="0.25">
      <c r="A73" s="115">
        <v>2031</v>
      </c>
      <c r="B73" s="115">
        <v>39877000</v>
      </c>
    </row>
    <row r="74" spans="1:2" x14ac:dyDescent="0.25">
      <c r="A74" s="115">
        <v>2032</v>
      </c>
      <c r="B74" s="115">
        <v>40260000</v>
      </c>
    </row>
    <row r="75" spans="1:2" x14ac:dyDescent="0.25">
      <c r="A75" s="115">
        <v>2033</v>
      </c>
      <c r="B75" s="115">
        <v>40629000</v>
      </c>
    </row>
    <row r="76" spans="1:2" x14ac:dyDescent="0.25">
      <c r="A76" s="115">
        <v>2034</v>
      </c>
      <c r="B76" s="115">
        <v>40981000</v>
      </c>
    </row>
    <row r="77" spans="1:2" x14ac:dyDescent="0.25">
      <c r="A77" s="115">
        <v>2035</v>
      </c>
      <c r="B77" s="115">
        <v>41317000</v>
      </c>
    </row>
    <row r="78" spans="1:2" x14ac:dyDescent="0.25">
      <c r="A78" s="115">
        <v>2036</v>
      </c>
      <c r="B78" s="115">
        <v>41636000</v>
      </c>
    </row>
    <row r="79" spans="1:2" x14ac:dyDescent="0.25">
      <c r="A79" s="115">
        <v>2037</v>
      </c>
      <c r="B79" s="115">
        <v>41939000</v>
      </c>
    </row>
    <row r="80" spans="1:2" x14ac:dyDescent="0.25">
      <c r="A80" s="115">
        <v>2038</v>
      </c>
      <c r="B80" s="115">
        <v>42227000</v>
      </c>
    </row>
    <row r="81" spans="1:2" x14ac:dyDescent="0.25">
      <c r="A81" s="115">
        <v>2039</v>
      </c>
      <c r="B81" s="115">
        <v>42506000</v>
      </c>
    </row>
    <row r="82" spans="1:2" x14ac:dyDescent="0.25">
      <c r="A82" s="115">
        <v>2040</v>
      </c>
      <c r="B82" s="115">
        <v>42778000</v>
      </c>
    </row>
    <row r="83" spans="1:2" x14ac:dyDescent="0.25">
      <c r="A83" s="115">
        <v>2041</v>
      </c>
      <c r="B83" s="115">
        <v>43042000</v>
      </c>
    </row>
    <row r="84" spans="1:2" x14ac:dyDescent="0.25">
      <c r="A84" s="115">
        <v>2042</v>
      </c>
      <c r="B84" s="115">
        <v>43300000</v>
      </c>
    </row>
    <row r="85" spans="1:2" x14ac:dyDescent="0.25">
      <c r="A85" s="115">
        <v>2043</v>
      </c>
      <c r="B85" s="115">
        <v>43550000</v>
      </c>
    </row>
    <row r="86" spans="1:2" x14ac:dyDescent="0.25">
      <c r="A86" s="115">
        <v>2044</v>
      </c>
      <c r="B86" s="115">
        <v>43793000</v>
      </c>
    </row>
    <row r="87" spans="1:2" x14ac:dyDescent="0.25">
      <c r="A87" s="115">
        <v>2045</v>
      </c>
      <c r="B87" s="115">
        <v>44027000</v>
      </c>
    </row>
    <row r="88" spans="1:2" x14ac:dyDescent="0.25">
      <c r="A88" s="115">
        <v>2046</v>
      </c>
      <c r="B88" s="115">
        <v>44252000</v>
      </c>
    </row>
    <row r="89" spans="1:2" x14ac:dyDescent="0.25">
      <c r="A89" s="115">
        <v>2047</v>
      </c>
      <c r="B89" s="115">
        <v>44468000</v>
      </c>
    </row>
    <row r="90" spans="1:2" x14ac:dyDescent="0.25">
      <c r="A90" s="115">
        <v>2048</v>
      </c>
      <c r="B90" s="115">
        <v>44675000</v>
      </c>
    </row>
    <row r="91" spans="1:2" x14ac:dyDescent="0.25">
      <c r="A91" s="115">
        <v>2049</v>
      </c>
      <c r="B91" s="115">
        <v>44872000</v>
      </c>
    </row>
    <row r="92" spans="1:2" x14ac:dyDescent="0.25">
      <c r="A92" s="115">
        <v>2050</v>
      </c>
      <c r="B92" s="115">
        <v>45056000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C4" sqref="C4"/>
    </sheetView>
  </sheetViews>
  <sheetFormatPr defaultRowHeight="15" x14ac:dyDescent="0.25"/>
  <cols>
    <col min="1" max="1" width="13.42578125" bestFit="1" customWidth="1"/>
  </cols>
  <sheetData>
    <row r="1" spans="1:12" x14ac:dyDescent="0.25">
      <c r="A1" t="s">
        <v>155</v>
      </c>
      <c r="B1" t="s">
        <v>1</v>
      </c>
      <c r="C1">
        <v>1990</v>
      </c>
      <c r="D1">
        <v>1995</v>
      </c>
      <c r="E1">
        <v>2000</v>
      </c>
      <c r="F1">
        <v>2005</v>
      </c>
      <c r="G1">
        <v>2010</v>
      </c>
      <c r="H1">
        <v>2015</v>
      </c>
      <c r="I1">
        <v>2020</v>
      </c>
      <c r="J1">
        <v>2025</v>
      </c>
      <c r="K1">
        <v>2030</v>
      </c>
      <c r="L1" t="s">
        <v>51</v>
      </c>
    </row>
    <row r="2" spans="1:12" x14ac:dyDescent="0.25">
      <c r="A2" t="s">
        <v>156</v>
      </c>
      <c r="B2" t="s">
        <v>157</v>
      </c>
      <c r="C2">
        <v>0</v>
      </c>
      <c r="D2">
        <v>0.12384469624453173</v>
      </c>
      <c r="E2">
        <v>0.78982009923698115</v>
      </c>
      <c r="F2">
        <v>2.0026374929847917</v>
      </c>
      <c r="G2">
        <v>3.5193682226973055</v>
      </c>
      <c r="H2">
        <v>5.4086678331829035</v>
      </c>
      <c r="I2">
        <v>7.7534600867655303</v>
      </c>
      <c r="J2">
        <v>12.744629755507459</v>
      </c>
      <c r="K2">
        <v>16.71937208464286</v>
      </c>
      <c r="L2" t="s">
        <v>158</v>
      </c>
    </row>
    <row r="3" spans="1:12" x14ac:dyDescent="0.25">
      <c r="A3" t="s">
        <v>159</v>
      </c>
      <c r="B3" t="s">
        <v>157</v>
      </c>
      <c r="C3" s="105">
        <v>0</v>
      </c>
      <c r="D3" s="105">
        <v>0</v>
      </c>
      <c r="E3" s="104">
        <v>0</v>
      </c>
      <c r="F3" s="105">
        <v>0</v>
      </c>
      <c r="G3" s="105">
        <v>0</v>
      </c>
      <c r="H3" s="105">
        <v>0.10345675928816733</v>
      </c>
      <c r="I3" s="106">
        <v>0.20691351857633467</v>
      </c>
      <c r="J3" s="106">
        <v>0.20691351857633467</v>
      </c>
      <c r="K3" s="107">
        <v>0.20691351857633467</v>
      </c>
    </row>
    <row r="4" spans="1:12" x14ac:dyDescent="0.25">
      <c r="A4" t="s">
        <v>160</v>
      </c>
      <c r="B4" t="s">
        <v>157</v>
      </c>
      <c r="C4" s="109">
        <v>0.13005701055907221</v>
      </c>
      <c r="D4" s="109">
        <v>0.12469737221531751</v>
      </c>
      <c r="E4" s="108">
        <v>0.1476907204783523</v>
      </c>
      <c r="F4" s="109">
        <v>0.50778082458018547</v>
      </c>
      <c r="G4" s="109">
        <v>0.57243034753197108</v>
      </c>
      <c r="H4" s="109">
        <v>0.63590437618011331</v>
      </c>
      <c r="I4" s="110">
        <v>0.70629589004970061</v>
      </c>
      <c r="J4" s="110">
        <v>0.78740076233547662</v>
      </c>
      <c r="K4" s="111">
        <v>0.88319517244972345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70" workbookViewId="0">
      <selection activeCell="E119" sqref="E119"/>
    </sheetView>
  </sheetViews>
  <sheetFormatPr defaultRowHeight="15" x14ac:dyDescent="0.25"/>
  <cols>
    <col min="1" max="1" width="121.85546875" bestFit="1" customWidth="1"/>
    <col min="2" max="2" width="30.42578125" customWidth="1"/>
    <col min="3" max="3" width="20.140625" customWidth="1"/>
    <col min="4" max="5" width="11.85546875" bestFit="1" customWidth="1"/>
  </cols>
  <sheetData>
    <row r="1" spans="1:4" ht="15.75" x14ac:dyDescent="0.25">
      <c r="A1" s="42" t="s">
        <v>55</v>
      </c>
      <c r="B1" s="2"/>
      <c r="C1" s="2"/>
      <c r="D1" s="2"/>
    </row>
    <row r="2" spans="1:4" ht="15.75" x14ac:dyDescent="0.25">
      <c r="A2" s="43" t="s">
        <v>56</v>
      </c>
      <c r="B2" s="44" t="s">
        <v>57</v>
      </c>
      <c r="C2" s="44" t="s">
        <v>58</v>
      </c>
      <c r="D2" s="44" t="s">
        <v>59</v>
      </c>
    </row>
    <row r="3" spans="1:4" x14ac:dyDescent="0.25">
      <c r="A3" s="45" t="s">
        <v>60</v>
      </c>
      <c r="B3" s="46">
        <v>498852.6</v>
      </c>
      <c r="C3" s="47">
        <v>1779.1</v>
      </c>
      <c r="D3" s="48">
        <v>39</v>
      </c>
    </row>
    <row r="4" spans="1:4" x14ac:dyDescent="0.25">
      <c r="A4" s="45" t="s">
        <v>61</v>
      </c>
      <c r="B4" s="46">
        <v>489701.6</v>
      </c>
      <c r="C4" s="47">
        <v>1779.1</v>
      </c>
      <c r="D4" s="48">
        <v>39</v>
      </c>
    </row>
    <row r="5" spans="1:4" x14ac:dyDescent="0.25">
      <c r="A5" s="49" t="s">
        <v>62</v>
      </c>
      <c r="B5" s="50">
        <v>444473</v>
      </c>
      <c r="C5" s="51">
        <v>515.79999999999995</v>
      </c>
      <c r="D5" s="52">
        <v>2.7</v>
      </c>
    </row>
    <row r="6" spans="1:4" x14ac:dyDescent="0.25">
      <c r="A6" s="53" t="s">
        <v>63</v>
      </c>
      <c r="B6" s="54">
        <v>442244</v>
      </c>
      <c r="C6" s="55">
        <v>34</v>
      </c>
      <c r="D6" s="55">
        <v>2.7</v>
      </c>
    </row>
    <row r="7" spans="1:4" x14ac:dyDescent="0.25">
      <c r="A7" s="53" t="s">
        <v>64</v>
      </c>
      <c r="B7" s="54">
        <v>198842</v>
      </c>
      <c r="C7" s="55">
        <v>6.1</v>
      </c>
      <c r="D7" s="55">
        <v>1.1000000000000001</v>
      </c>
    </row>
    <row r="8" spans="1:4" x14ac:dyDescent="0.25">
      <c r="A8" s="53" t="s">
        <v>65</v>
      </c>
      <c r="B8" s="54">
        <v>48481.4</v>
      </c>
      <c r="C8" s="55">
        <v>3.6</v>
      </c>
      <c r="D8" s="55">
        <v>0.2</v>
      </c>
    </row>
    <row r="9" spans="1:4" x14ac:dyDescent="0.25">
      <c r="A9" s="53" t="s">
        <v>66</v>
      </c>
      <c r="B9" s="54">
        <v>120494</v>
      </c>
      <c r="C9" s="55">
        <v>22.3</v>
      </c>
      <c r="D9" s="55">
        <v>1.1000000000000001</v>
      </c>
    </row>
    <row r="10" spans="1:4" x14ac:dyDescent="0.25">
      <c r="A10" s="53" t="s">
        <v>67</v>
      </c>
      <c r="B10" s="54">
        <v>74426.600000000006</v>
      </c>
      <c r="C10" s="55">
        <v>2</v>
      </c>
      <c r="D10" s="55">
        <v>0.3</v>
      </c>
    </row>
    <row r="11" spans="1:4" x14ac:dyDescent="0.25">
      <c r="A11" s="53" t="s">
        <v>68</v>
      </c>
      <c r="B11" s="54">
        <v>2229</v>
      </c>
      <c r="C11" s="56">
        <v>481.8</v>
      </c>
      <c r="D11" s="57"/>
    </row>
    <row r="12" spans="1:4" x14ac:dyDescent="0.25">
      <c r="A12" s="49" t="s">
        <v>69</v>
      </c>
      <c r="B12" s="50">
        <v>53730.400000000001</v>
      </c>
      <c r="C12" s="52">
        <v>36.5</v>
      </c>
      <c r="D12" s="52">
        <v>0</v>
      </c>
    </row>
    <row r="13" spans="1:4" x14ac:dyDescent="0.25">
      <c r="A13" s="53" t="s">
        <v>70</v>
      </c>
      <c r="B13" s="54">
        <v>29206.799999999999</v>
      </c>
      <c r="C13" s="57"/>
      <c r="D13" s="57"/>
    </row>
    <row r="14" spans="1:4" x14ac:dyDescent="0.25">
      <c r="A14" s="53" t="s">
        <v>71</v>
      </c>
      <c r="B14" s="54">
        <v>4331.6000000000004</v>
      </c>
      <c r="C14" s="55">
        <v>36.5</v>
      </c>
      <c r="D14" s="57"/>
    </row>
    <row r="15" spans="1:4" x14ac:dyDescent="0.25">
      <c r="A15" s="53" t="s">
        <v>72</v>
      </c>
      <c r="B15" s="54">
        <v>20192</v>
      </c>
      <c r="C15" s="57"/>
      <c r="D15" s="57"/>
    </row>
    <row r="16" spans="1:4" x14ac:dyDescent="0.25">
      <c r="A16" s="49" t="s">
        <v>73</v>
      </c>
      <c r="B16" s="58"/>
      <c r="C16" s="58"/>
      <c r="D16" s="58"/>
    </row>
    <row r="17" spans="1:4" x14ac:dyDescent="0.25">
      <c r="A17" s="49" t="s">
        <v>74</v>
      </c>
      <c r="B17" s="52">
        <v>649.20000000000005</v>
      </c>
      <c r="C17" s="52">
        <v>82.7</v>
      </c>
      <c r="D17" s="52">
        <v>32.299999999999997</v>
      </c>
    </row>
    <row r="18" spans="1:4" x14ac:dyDescent="0.25">
      <c r="A18" s="53" t="s">
        <v>75</v>
      </c>
      <c r="B18" s="57"/>
      <c r="C18" s="55">
        <v>64.900000000000006</v>
      </c>
      <c r="D18" s="55">
        <v>0</v>
      </c>
    </row>
    <row r="19" spans="1:4" x14ac:dyDescent="0.25">
      <c r="A19" s="53" t="s">
        <v>76</v>
      </c>
      <c r="B19" s="57"/>
      <c r="C19" s="55">
        <v>16.600000000000001</v>
      </c>
      <c r="D19" s="55">
        <v>10.5</v>
      </c>
    </row>
    <row r="20" spans="1:4" x14ac:dyDescent="0.25">
      <c r="A20" s="53" t="s">
        <v>77</v>
      </c>
      <c r="B20" s="57"/>
      <c r="C20" s="57"/>
      <c r="D20" s="55">
        <v>21.8</v>
      </c>
    </row>
    <row r="21" spans="1:4" x14ac:dyDescent="0.25">
      <c r="A21" s="53" t="s">
        <v>78</v>
      </c>
      <c r="B21" s="55">
        <v>649.20000000000005</v>
      </c>
      <c r="C21" s="55">
        <v>1.2</v>
      </c>
      <c r="D21" s="55">
        <v>0</v>
      </c>
    </row>
    <row r="22" spans="1:4" x14ac:dyDescent="0.25">
      <c r="A22" s="49" t="s">
        <v>79</v>
      </c>
      <c r="B22" s="59">
        <v>-9151</v>
      </c>
      <c r="C22" s="58"/>
      <c r="D22" s="58"/>
    </row>
    <row r="23" spans="1:4" x14ac:dyDescent="0.25">
      <c r="A23" s="53" t="s">
        <v>80</v>
      </c>
      <c r="B23" s="60">
        <v>-8976.4</v>
      </c>
      <c r="C23" s="57"/>
      <c r="D23" s="57"/>
    </row>
    <row r="24" spans="1:4" x14ac:dyDescent="0.25">
      <c r="A24" s="53" t="s">
        <v>81</v>
      </c>
      <c r="B24" s="61">
        <v>-125.9</v>
      </c>
      <c r="C24" s="57"/>
      <c r="D24" s="57"/>
    </row>
    <row r="25" spans="1:4" x14ac:dyDescent="0.25">
      <c r="A25" s="53" t="s">
        <v>82</v>
      </c>
      <c r="B25" s="57"/>
      <c r="C25" s="57"/>
      <c r="D25" s="57"/>
    </row>
    <row r="26" spans="1:4" x14ac:dyDescent="0.25">
      <c r="A26" s="57" t="s">
        <v>83</v>
      </c>
      <c r="B26" s="61">
        <v>-48.7</v>
      </c>
      <c r="C26" s="57"/>
      <c r="D26" s="57"/>
    </row>
    <row r="27" spans="1:4" x14ac:dyDescent="0.25">
      <c r="A27" s="49" t="s">
        <v>84</v>
      </c>
      <c r="B27" s="58"/>
      <c r="C27" s="50">
        <v>1144.0999999999999</v>
      </c>
      <c r="D27" s="52">
        <v>4</v>
      </c>
    </row>
    <row r="28" spans="1:4" x14ac:dyDescent="0.25">
      <c r="A28" s="53" t="s">
        <v>85</v>
      </c>
      <c r="B28" s="57"/>
      <c r="C28" s="56">
        <v>768.8</v>
      </c>
      <c r="D28" s="57"/>
    </row>
    <row r="29" spans="1:4" x14ac:dyDescent="0.25">
      <c r="A29" s="53" t="s">
        <v>86</v>
      </c>
      <c r="B29" s="57"/>
      <c r="C29" s="55">
        <v>14.2</v>
      </c>
      <c r="D29" s="57"/>
    </row>
    <row r="30" spans="1:4" x14ac:dyDescent="0.25">
      <c r="A30" s="53" t="s">
        <v>87</v>
      </c>
      <c r="B30" s="57"/>
      <c r="C30" s="57"/>
      <c r="D30" s="55">
        <v>4</v>
      </c>
    </row>
    <row r="31" spans="1:4" x14ac:dyDescent="0.25">
      <c r="A31" s="53" t="s">
        <v>88</v>
      </c>
      <c r="B31" s="57"/>
      <c r="C31" s="56">
        <v>361.1</v>
      </c>
      <c r="D31" s="57"/>
    </row>
    <row r="32" spans="1:4" x14ac:dyDescent="0.25">
      <c r="A32" s="62" t="s">
        <v>89</v>
      </c>
      <c r="B32" s="2"/>
      <c r="C32" s="2"/>
      <c r="D32" s="2"/>
    </row>
    <row r="33" spans="1:4" x14ac:dyDescent="0.25">
      <c r="A33" s="62" t="s">
        <v>90</v>
      </c>
      <c r="B33" s="2"/>
      <c r="C33" s="2"/>
      <c r="D33" s="2"/>
    </row>
    <row r="34" spans="1:4" x14ac:dyDescent="0.25">
      <c r="A34" s="62" t="s">
        <v>91</v>
      </c>
      <c r="B34" s="2"/>
      <c r="C34" s="2"/>
      <c r="D34" s="2"/>
    </row>
    <row r="35" spans="1:4" x14ac:dyDescent="0.25">
      <c r="A35" s="62" t="s">
        <v>92</v>
      </c>
      <c r="B35" s="2"/>
      <c r="C35" s="2"/>
      <c r="D35" s="2"/>
    </row>
    <row r="38" spans="1:4" ht="15.75" x14ac:dyDescent="0.25">
      <c r="A38" s="2" t="s">
        <v>93</v>
      </c>
      <c r="B38" s="2"/>
      <c r="C38" s="2"/>
    </row>
    <row r="39" spans="1:4" ht="15.75" x14ac:dyDescent="0.25">
      <c r="A39" s="43" t="s">
        <v>94</v>
      </c>
      <c r="B39" s="63" t="s">
        <v>95</v>
      </c>
      <c r="C39" s="64" t="s">
        <v>96</v>
      </c>
    </row>
    <row r="40" spans="1:4" x14ac:dyDescent="0.25">
      <c r="A40" s="65" t="s">
        <v>97</v>
      </c>
      <c r="B40" s="66">
        <v>768.8</v>
      </c>
      <c r="C40" s="67">
        <v>43.2</v>
      </c>
      <c r="D40" t="s">
        <v>210</v>
      </c>
    </row>
    <row r="41" spans="1:4" x14ac:dyDescent="0.25">
      <c r="A41" s="68" t="s">
        <v>98</v>
      </c>
      <c r="B41" s="69">
        <v>361.1</v>
      </c>
      <c r="C41" s="70">
        <v>20.3</v>
      </c>
      <c r="D41" s="115" t="s">
        <v>210</v>
      </c>
    </row>
    <row r="42" spans="1:4" x14ac:dyDescent="0.25">
      <c r="A42" s="65" t="s">
        <v>99</v>
      </c>
      <c r="B42" s="66">
        <v>256.7</v>
      </c>
      <c r="C42" s="67">
        <v>14.4</v>
      </c>
      <c r="D42" t="s">
        <v>141</v>
      </c>
    </row>
    <row r="43" spans="1:4" x14ac:dyDescent="0.25">
      <c r="A43" s="68" t="s">
        <v>100</v>
      </c>
      <c r="B43" s="69">
        <v>190.4</v>
      </c>
      <c r="C43" s="70">
        <v>10.7</v>
      </c>
      <c r="D43" t="s">
        <v>141</v>
      </c>
    </row>
    <row r="44" spans="1:4" x14ac:dyDescent="0.25">
      <c r="A44" s="65" t="s">
        <v>101</v>
      </c>
      <c r="B44" s="71">
        <v>64.900000000000006</v>
      </c>
      <c r="C44" s="72">
        <v>3.6</v>
      </c>
      <c r="D44" t="s">
        <v>142</v>
      </c>
    </row>
    <row r="45" spans="1:4" x14ac:dyDescent="0.25">
      <c r="A45" s="68" t="s">
        <v>102</v>
      </c>
      <c r="B45" s="73">
        <v>36.5</v>
      </c>
      <c r="C45" s="74">
        <v>2.1</v>
      </c>
      <c r="D45" t="s">
        <v>143</v>
      </c>
    </row>
    <row r="46" spans="1:4" x14ac:dyDescent="0.25">
      <c r="A46" s="65" t="s">
        <v>103</v>
      </c>
      <c r="B46" s="66">
        <v>100.7</v>
      </c>
      <c r="C46" s="72">
        <v>5.7</v>
      </c>
    </row>
    <row r="47" spans="1:4" x14ac:dyDescent="0.25">
      <c r="A47" s="75" t="s">
        <v>104</v>
      </c>
      <c r="B47" s="76">
        <v>1779.1</v>
      </c>
      <c r="C47" s="77">
        <v>100</v>
      </c>
    </row>
    <row r="48" spans="1:4" x14ac:dyDescent="0.25">
      <c r="A48" s="119" t="s">
        <v>105</v>
      </c>
      <c r="B48" s="120"/>
      <c r="C48" s="121"/>
    </row>
    <row r="49" spans="1:4" x14ac:dyDescent="0.25">
      <c r="A49" s="122" t="s">
        <v>106</v>
      </c>
      <c r="B49" s="123"/>
      <c r="C49" s="124"/>
    </row>
    <row r="50" spans="1:4" x14ac:dyDescent="0.25">
      <c r="A50" s="96" t="s">
        <v>107</v>
      </c>
      <c r="B50" s="96">
        <v>22.03</v>
      </c>
      <c r="C50" s="95"/>
    </row>
    <row r="51" spans="1:4" ht="14.45" customHeight="1" x14ac:dyDescent="0.25">
      <c r="A51" s="78" t="s">
        <v>108</v>
      </c>
      <c r="B51" s="78">
        <v>16.63</v>
      </c>
      <c r="C51" s="95"/>
      <c r="D51" t="s">
        <v>142</v>
      </c>
    </row>
    <row r="52" spans="1:4" ht="14.45" customHeight="1" x14ac:dyDescent="0.25">
      <c r="A52" s="78" t="s">
        <v>110</v>
      </c>
      <c r="B52" s="78">
        <v>14.58</v>
      </c>
      <c r="C52" s="95"/>
      <c r="D52" t="s">
        <v>141</v>
      </c>
    </row>
    <row r="53" spans="1:4" ht="14.45" customHeight="1" x14ac:dyDescent="0.25">
      <c r="A53" s="78" t="s">
        <v>112</v>
      </c>
      <c r="B53" s="78">
        <v>14.2</v>
      </c>
      <c r="C53" s="95"/>
      <c r="D53" s="115" t="s">
        <v>210</v>
      </c>
    </row>
    <row r="54" spans="1:4" x14ac:dyDescent="0.25">
      <c r="A54" s="78" t="s">
        <v>114</v>
      </c>
      <c r="B54" s="78">
        <v>8.7799999999999994</v>
      </c>
      <c r="C54" s="95"/>
      <c r="D54" t="s">
        <v>141</v>
      </c>
    </row>
    <row r="55" spans="1:4" ht="23.1" customHeight="1" x14ac:dyDescent="0.25">
      <c r="A55" s="78" t="s">
        <v>116</v>
      </c>
      <c r="B55" s="78">
        <v>6.66</v>
      </c>
      <c r="C55" s="80"/>
      <c r="D55" t="s">
        <v>141</v>
      </c>
    </row>
    <row r="56" spans="1:4" ht="23.1" customHeight="1" x14ac:dyDescent="0.25">
      <c r="A56" s="78" t="s">
        <v>118</v>
      </c>
      <c r="B56" s="78">
        <v>5.38</v>
      </c>
      <c r="C56" s="80"/>
    </row>
    <row r="57" spans="1:4" ht="14.45" customHeight="1" x14ac:dyDescent="0.25">
      <c r="A57" s="78" t="s">
        <v>120</v>
      </c>
      <c r="B57" s="78">
        <v>4.67</v>
      </c>
      <c r="C57" s="95"/>
      <c r="D57" t="s">
        <v>141</v>
      </c>
    </row>
    <row r="58" spans="1:4" ht="23.1" customHeight="1" x14ac:dyDescent="0.25">
      <c r="A58" s="78" t="s">
        <v>122</v>
      </c>
      <c r="B58" s="78">
        <v>2.2000000000000002</v>
      </c>
      <c r="C58" s="80"/>
    </row>
    <row r="59" spans="1:4" ht="14.45" customHeight="1" x14ac:dyDescent="0.25">
      <c r="A59" s="78" t="s">
        <v>124</v>
      </c>
      <c r="B59" s="78">
        <v>1.26</v>
      </c>
      <c r="C59" s="95"/>
    </row>
    <row r="60" spans="1:4" ht="23.1" customHeight="1" x14ac:dyDescent="0.25">
      <c r="A60" s="78" t="s">
        <v>126</v>
      </c>
      <c r="B60" s="78">
        <v>1.18</v>
      </c>
      <c r="C60" s="80"/>
      <c r="D60" t="s">
        <v>142</v>
      </c>
    </row>
    <row r="61" spans="1:4" x14ac:dyDescent="0.25">
      <c r="A61" s="97" t="s">
        <v>128</v>
      </c>
      <c r="B61" s="97"/>
      <c r="C61" s="98"/>
    </row>
    <row r="62" spans="1:4" x14ac:dyDescent="0.25">
      <c r="A62" s="94" t="s">
        <v>109</v>
      </c>
      <c r="B62" s="94">
        <v>0.80700000000000005</v>
      </c>
    </row>
    <row r="63" spans="1:4" x14ac:dyDescent="0.25">
      <c r="A63" s="94" t="s">
        <v>111</v>
      </c>
      <c r="B63" s="94">
        <v>0.69399999999999995</v>
      </c>
      <c r="D63" t="s">
        <v>141</v>
      </c>
    </row>
    <row r="64" spans="1:4" x14ac:dyDescent="0.25">
      <c r="A64" s="94" t="s">
        <v>113</v>
      </c>
      <c r="B64" s="94">
        <v>0.44700000000000001</v>
      </c>
    </row>
    <row r="65" spans="1:4" x14ac:dyDescent="0.25">
      <c r="A65" s="94" t="s">
        <v>115</v>
      </c>
      <c r="B65" s="94">
        <v>0.42899999999999999</v>
      </c>
    </row>
    <row r="66" spans="1:4" x14ac:dyDescent="0.25">
      <c r="A66" s="79" t="s">
        <v>117</v>
      </c>
      <c r="B66" s="79">
        <v>0.29599999999999999</v>
      </c>
    </row>
    <row r="67" spans="1:4" x14ac:dyDescent="0.25">
      <c r="A67" s="79" t="s">
        <v>119</v>
      </c>
      <c r="B67" s="79">
        <v>0.17499999999999999</v>
      </c>
    </row>
    <row r="68" spans="1:4" x14ac:dyDescent="0.25">
      <c r="A68" s="94" t="s">
        <v>121</v>
      </c>
      <c r="B68" s="94">
        <v>0.14699999999999999</v>
      </c>
    </row>
    <row r="69" spans="1:4" x14ac:dyDescent="0.25">
      <c r="A69" s="79" t="s">
        <v>123</v>
      </c>
      <c r="B69" s="79">
        <v>4.9000000000000002E-2</v>
      </c>
    </row>
    <row r="70" spans="1:4" x14ac:dyDescent="0.25">
      <c r="A70" s="94" t="s">
        <v>125</v>
      </c>
      <c r="B70" s="94">
        <v>1.0999999999999999E-2</v>
      </c>
    </row>
    <row r="71" spans="1:4" x14ac:dyDescent="0.25">
      <c r="A71" s="79" t="s">
        <v>127</v>
      </c>
      <c r="B71" s="79">
        <v>6.0000000000000001E-3</v>
      </c>
    </row>
    <row r="74" spans="1:4" ht="15.75" x14ac:dyDescent="0.25">
      <c r="A74" s="2" t="s">
        <v>129</v>
      </c>
      <c r="B74" s="2"/>
      <c r="C74" s="2"/>
    </row>
    <row r="75" spans="1:4" ht="15.75" x14ac:dyDescent="0.25">
      <c r="A75" s="81" t="s">
        <v>94</v>
      </c>
      <c r="B75" s="82" t="s">
        <v>130</v>
      </c>
      <c r="C75" s="43" t="s">
        <v>96</v>
      </c>
    </row>
    <row r="76" spans="1:4" x14ac:dyDescent="0.25">
      <c r="A76" s="83" t="s">
        <v>131</v>
      </c>
      <c r="B76" s="84">
        <v>21.815999999999999</v>
      </c>
      <c r="C76" s="85">
        <v>56.1</v>
      </c>
      <c r="D76" t="s">
        <v>142</v>
      </c>
    </row>
    <row r="77" spans="1:4" x14ac:dyDescent="0.25">
      <c r="A77" s="86" t="s">
        <v>132</v>
      </c>
      <c r="B77" s="87">
        <v>10.487</v>
      </c>
      <c r="C77" s="88">
        <v>27</v>
      </c>
      <c r="D77" t="s">
        <v>142</v>
      </c>
    </row>
    <row r="78" spans="1:4" x14ac:dyDescent="0.25">
      <c r="A78" s="83" t="s">
        <v>133</v>
      </c>
      <c r="B78" s="84">
        <v>4.0369999999999999</v>
      </c>
      <c r="C78" s="85">
        <v>10.4</v>
      </c>
      <c r="D78" s="115" t="s">
        <v>210</v>
      </c>
    </row>
    <row r="79" spans="1:4" x14ac:dyDescent="0.25">
      <c r="A79" s="86" t="s">
        <v>134</v>
      </c>
      <c r="B79" s="87">
        <v>0.98399999999999999</v>
      </c>
      <c r="C79" s="88">
        <v>2.5</v>
      </c>
    </row>
    <row r="80" spans="1:4" x14ac:dyDescent="0.25">
      <c r="A80" s="83" t="s">
        <v>135</v>
      </c>
      <c r="B80" s="84">
        <v>0.98099999999999998</v>
      </c>
      <c r="C80" s="85">
        <v>2.5</v>
      </c>
    </row>
    <row r="81" spans="1:4" x14ac:dyDescent="0.25">
      <c r="A81" s="89" t="s">
        <v>136</v>
      </c>
      <c r="B81" s="87">
        <v>0.59699999999999998</v>
      </c>
      <c r="C81" s="88">
        <v>1.5</v>
      </c>
    </row>
    <row r="82" spans="1:4" x14ac:dyDescent="0.25">
      <c r="A82" s="90" t="s">
        <v>137</v>
      </c>
      <c r="B82" s="91">
        <v>38.902000000000001</v>
      </c>
      <c r="C82" s="92">
        <v>100</v>
      </c>
    </row>
    <row r="83" spans="1:4" ht="99.75" x14ac:dyDescent="0.25">
      <c r="A83" s="93" t="s">
        <v>138</v>
      </c>
      <c r="B83" s="100" t="s">
        <v>139</v>
      </c>
      <c r="C83" s="101"/>
    </row>
    <row r="84" spans="1:4" ht="24" x14ac:dyDescent="0.25">
      <c r="A84" s="100" t="s">
        <v>139</v>
      </c>
    </row>
    <row r="85" spans="1:4" x14ac:dyDescent="0.25">
      <c r="A85" s="93"/>
      <c r="B85" s="93"/>
    </row>
    <row r="86" spans="1:4" x14ac:dyDescent="0.25">
      <c r="A86" s="93" t="s">
        <v>145</v>
      </c>
      <c r="B86" s="93">
        <v>0.18099999999999999</v>
      </c>
    </row>
    <row r="87" spans="1:4" x14ac:dyDescent="0.25">
      <c r="A87" s="93" t="s">
        <v>146</v>
      </c>
      <c r="B87" s="93">
        <v>9.1999999999999998E-2</v>
      </c>
    </row>
    <row r="88" spans="1:4" x14ac:dyDescent="0.25">
      <c r="A88" s="93" t="s">
        <v>147</v>
      </c>
      <c r="B88" s="93">
        <v>7.3999999999999996E-2</v>
      </c>
    </row>
    <row r="89" spans="1:4" x14ac:dyDescent="0.25">
      <c r="A89" s="93" t="s">
        <v>5</v>
      </c>
      <c r="B89" s="93">
        <v>7.5999999999999998E-2</v>
      </c>
    </row>
    <row r="90" spans="1:4" x14ac:dyDescent="0.25">
      <c r="A90" s="93" t="s">
        <v>148</v>
      </c>
      <c r="B90" s="93">
        <v>0.06</v>
      </c>
    </row>
    <row r="91" spans="1:4" x14ac:dyDescent="0.25">
      <c r="A91" s="93" t="s">
        <v>149</v>
      </c>
      <c r="B91" s="93">
        <v>4.3999999999999997E-2</v>
      </c>
    </row>
    <row r="92" spans="1:4" x14ac:dyDescent="0.25">
      <c r="A92" s="93" t="s">
        <v>150</v>
      </c>
      <c r="B92" s="93">
        <v>2.1000000000000001E-2</v>
      </c>
    </row>
    <row r="93" spans="1:4" x14ac:dyDescent="0.25">
      <c r="A93" s="93" t="s">
        <v>151</v>
      </c>
      <c r="B93" s="93">
        <v>0.02</v>
      </c>
      <c r="D93" t="s">
        <v>142</v>
      </c>
    </row>
    <row r="94" spans="1:4" x14ac:dyDescent="0.25">
      <c r="A94" s="93" t="s">
        <v>152</v>
      </c>
      <c r="B94" s="93">
        <v>1.6E-2</v>
      </c>
      <c r="D94" t="s">
        <v>142</v>
      </c>
    </row>
    <row r="95" spans="1:4" x14ac:dyDescent="0.25">
      <c r="A95" s="93" t="s">
        <v>50</v>
      </c>
      <c r="B95" s="93">
        <v>6.0000000000000001E-3</v>
      </c>
    </row>
    <row r="96" spans="1:4" x14ac:dyDescent="0.25">
      <c r="A96" s="93" t="s">
        <v>27</v>
      </c>
      <c r="B96" s="93">
        <v>3.0000000000000001E-3</v>
      </c>
      <c r="D96" t="s">
        <v>144</v>
      </c>
    </row>
    <row r="97" spans="1:4" x14ac:dyDescent="0.25">
      <c r="A97" s="93" t="s">
        <v>18</v>
      </c>
      <c r="B97" s="93">
        <v>3.0000000000000001E-3</v>
      </c>
    </row>
    <row r="98" spans="1:4" x14ac:dyDescent="0.25">
      <c r="A98" s="93" t="s">
        <v>153</v>
      </c>
      <c r="B98" s="93">
        <v>6.9999999999999999E-4</v>
      </c>
    </row>
    <row r="101" spans="1:4" s="4" customFormat="1" x14ac:dyDescent="0.25">
      <c r="A101" s="4" t="s">
        <v>154</v>
      </c>
    </row>
    <row r="102" spans="1:4" x14ac:dyDescent="0.25">
      <c r="A102" t="s">
        <v>140</v>
      </c>
      <c r="B102" t="s">
        <v>45</v>
      </c>
      <c r="C102" t="s">
        <v>46</v>
      </c>
      <c r="D102" t="s">
        <v>36</v>
      </c>
    </row>
    <row r="103" spans="1:4" x14ac:dyDescent="0.25">
      <c r="A103" s="12" t="s">
        <v>13</v>
      </c>
      <c r="B103" s="7">
        <f>SUMIF($D$40:$D$71,A103,$B$40:$B$71)*10^9</f>
        <v>0</v>
      </c>
      <c r="C103" s="7">
        <f>SUMIF($D$76:$D$98,A103,$B$76:$B$98)*10^9</f>
        <v>0</v>
      </c>
      <c r="D103">
        <f>53730.4*10^9*0.532</f>
        <v>28584572800000</v>
      </c>
    </row>
    <row r="104" spans="1:4" x14ac:dyDescent="0.25">
      <c r="A104" s="12" t="s">
        <v>15</v>
      </c>
      <c r="B104" s="7">
        <f t="shared" ref="B104:B110" si="0">SUMIF($D$40:$D$71,A104,$B$40:$B$71)*10^9</f>
        <v>482484000000.00006</v>
      </c>
      <c r="C104" s="7">
        <f t="shared" ref="C104:C110" si="1">SUMIF($D$76:$D$98,A104,$B$76:$B$98)*10^9</f>
        <v>0</v>
      </c>
      <c r="D104">
        <f>(892.5+569.1+750.7+16.8)*10^9</f>
        <v>2229100000000.0005</v>
      </c>
    </row>
    <row r="105" spans="1:4" x14ac:dyDescent="0.25">
      <c r="A105" s="12" t="s">
        <v>18</v>
      </c>
      <c r="B105" s="7">
        <f t="shared" si="0"/>
        <v>0</v>
      </c>
      <c r="C105" s="7">
        <f t="shared" si="1"/>
        <v>0</v>
      </c>
      <c r="D105">
        <f>53730.4*10^9*0.376</f>
        <v>20202630400000</v>
      </c>
    </row>
    <row r="106" spans="1:4" x14ac:dyDescent="0.25">
      <c r="A106" s="12" t="s">
        <v>1</v>
      </c>
      <c r="B106" s="7">
        <f t="shared" si="0"/>
        <v>36500000000</v>
      </c>
      <c r="C106" s="7">
        <f t="shared" si="1"/>
        <v>0</v>
      </c>
      <c r="D106">
        <f>53730.4*10^9*0.081</f>
        <v>4352162400000</v>
      </c>
    </row>
    <row r="107" spans="1:4" x14ac:dyDescent="0.25">
      <c r="A107" s="99" t="s">
        <v>213</v>
      </c>
      <c r="B107" s="7">
        <f t="shared" si="0"/>
        <v>0</v>
      </c>
      <c r="C107" s="7">
        <f t="shared" si="1"/>
        <v>0</v>
      </c>
      <c r="D107">
        <v>0</v>
      </c>
    </row>
    <row r="108" spans="1:4" x14ac:dyDescent="0.25">
      <c r="A108" s="99" t="s">
        <v>145</v>
      </c>
      <c r="B108" s="7">
        <f t="shared" si="0"/>
        <v>1144100000000.0002</v>
      </c>
      <c r="C108" s="7">
        <f t="shared" si="1"/>
        <v>4037000000</v>
      </c>
      <c r="D108">
        <v>0</v>
      </c>
    </row>
    <row r="109" spans="1:4" x14ac:dyDescent="0.25">
      <c r="A109" s="12" t="s">
        <v>5</v>
      </c>
      <c r="B109" s="7">
        <f t="shared" si="0"/>
        <v>82710000000.000015</v>
      </c>
      <c r="C109" s="7">
        <f t="shared" si="1"/>
        <v>32339000000</v>
      </c>
      <c r="D109">
        <v>0</v>
      </c>
    </row>
    <row r="110" spans="1:4" x14ac:dyDescent="0.25">
      <c r="A110" s="12" t="s">
        <v>27</v>
      </c>
      <c r="B110" s="7">
        <f t="shared" si="0"/>
        <v>0</v>
      </c>
      <c r="C110" s="7">
        <f t="shared" si="1"/>
        <v>3000000</v>
      </c>
      <c r="D110">
        <f>53730.4*10^9*0.011</f>
        <v>591034400000</v>
      </c>
    </row>
    <row r="112" spans="1:4" s="4" customFormat="1" x14ac:dyDescent="0.25">
      <c r="A112" s="4" t="s">
        <v>188</v>
      </c>
    </row>
    <row r="113" spans="1:6" x14ac:dyDescent="0.25">
      <c r="A113" t="s">
        <v>140</v>
      </c>
      <c r="B113" t="s">
        <v>45</v>
      </c>
      <c r="C113" t="s">
        <v>46</v>
      </c>
      <c r="D113" t="s">
        <v>36</v>
      </c>
      <c r="E113" t="s">
        <v>187</v>
      </c>
    </row>
    <row r="114" spans="1:6" x14ac:dyDescent="0.25">
      <c r="A114" s="12" t="s">
        <v>13</v>
      </c>
      <c r="B114" s="7">
        <f>B103*'Historical Data'!$C$2/'Historical Data'!$B$2</f>
        <v>0</v>
      </c>
      <c r="C114" s="7">
        <f>C103*'Historical Data'!$C$2/'Historical Data'!$B$2</f>
        <v>0</v>
      </c>
      <c r="D114" s="7">
        <f>D103*'Historical Data'!$C$2/'Historical Data'!$B$2</f>
        <v>27241519289367.523</v>
      </c>
      <c r="E114">
        <v>0</v>
      </c>
      <c r="F114" t="str">
        <f t="shared" ref="F114:F121" si="2">CONCATENATE(A114," (g CO2e)")</f>
        <v>Cement and other carbonates (g CO2e)</v>
      </c>
    </row>
    <row r="115" spans="1:6" x14ac:dyDescent="0.25">
      <c r="A115" s="12" t="s">
        <v>15</v>
      </c>
      <c r="B115" s="7">
        <f>B104*'Historical Data'!$C$2/'Historical Data'!$B$2</f>
        <v>459814365069.37067</v>
      </c>
      <c r="C115" s="7">
        <f>C104*'Historical Data'!$C$2/'Historical Data'!$B$2</f>
        <v>0</v>
      </c>
      <c r="D115" s="7">
        <f>D104*'Historical Data'!$C$2/'Historical Data'!$B$2</f>
        <v>2124365162733.1353</v>
      </c>
      <c r="E115">
        <v>0</v>
      </c>
      <c r="F115" t="str">
        <f t="shared" si="2"/>
        <v>Natural gas and petroleum systems (g CO2e)</v>
      </c>
    </row>
    <row r="116" spans="1:6" x14ac:dyDescent="0.25">
      <c r="A116" s="12" t="s">
        <v>18</v>
      </c>
      <c r="B116" s="7">
        <f>B105*'Historical Data'!$C$2/'Historical Data'!$B$2</f>
        <v>0</v>
      </c>
      <c r="C116" s="7">
        <f>C105*'Historical Data'!$C$2/'Historical Data'!$B$2</f>
        <v>0</v>
      </c>
      <c r="D116" s="7">
        <f>D105*'Historical Data'!$C$2/'Historical Data'!$B$2</f>
        <v>19253404610530.43</v>
      </c>
      <c r="E116">
        <v>0</v>
      </c>
      <c r="F116" t="str">
        <f t="shared" si="2"/>
        <v>Iron and steel (g CO2e)</v>
      </c>
    </row>
    <row r="117" spans="1:6" x14ac:dyDescent="0.25">
      <c r="A117" s="12" t="s">
        <v>1</v>
      </c>
      <c r="B117" s="7">
        <f>B106*'Historical Data'!$C$2/'Historical Data'!$B$2</f>
        <v>34785038104.956902</v>
      </c>
      <c r="C117" s="7">
        <f>C106*'Historical Data'!$C$2/'Historical Data'!$B$2</f>
        <v>0</v>
      </c>
      <c r="D117" s="7">
        <f>D106*'Historical Data'!$C$2/'Historical Data'!$B$2</f>
        <v>4147674929396.1831</v>
      </c>
      <c r="E117">
        <f>'EPA_Historical Emissions_F-gas'!H2*10^12</f>
        <v>5408667833182.9033</v>
      </c>
      <c r="F117" t="str">
        <f t="shared" si="2"/>
        <v>Chemicals (g CO2e)</v>
      </c>
    </row>
    <row r="118" spans="1:6" x14ac:dyDescent="0.25">
      <c r="A118" s="99" t="s">
        <v>213</v>
      </c>
      <c r="B118" s="7">
        <f>B107*'Historical Data'!$C$2/'Historical Data'!$B$2</f>
        <v>0</v>
      </c>
      <c r="C118" s="7">
        <f>C107*'Historical Data'!$C$2/'Historical Data'!$B$2</f>
        <v>0</v>
      </c>
      <c r="D118" s="7">
        <f>D107*'Historical Data'!$C$2/'Historical Data'!$B$2</f>
        <v>0</v>
      </c>
      <c r="E118">
        <v>0</v>
      </c>
      <c r="F118" t="str">
        <f t="shared" si="2"/>
        <v>Mining (g CO2e)</v>
      </c>
    </row>
    <row r="119" spans="1:6" x14ac:dyDescent="0.25">
      <c r="A119" s="99" t="s">
        <v>145</v>
      </c>
      <c r="B119" s="7">
        <f>B108*'Historical Data'!$C$2/'Historical Data'!$B$2</f>
        <v>1090344167010.4437</v>
      </c>
      <c r="C119" s="7">
        <f>C108*'Historical Data'!$C$2/'Historical Data'!$B$2</f>
        <v>3847320515.8824935</v>
      </c>
      <c r="D119" s="7">
        <f>D108*'Historical Data'!$C$2/'Historical Data'!$B$2</f>
        <v>0</v>
      </c>
      <c r="E119">
        <v>0</v>
      </c>
      <c r="F119" t="str">
        <f t="shared" si="2"/>
        <v>Desalination (g CO2e)</v>
      </c>
    </row>
    <row r="120" spans="1:6" x14ac:dyDescent="0.25">
      <c r="A120" s="12" t="s">
        <v>5</v>
      </c>
      <c r="B120" s="7">
        <f>B109*'Historical Data'!$C$3/'Historical Data'!$B$3</f>
        <v>89735932906.276321</v>
      </c>
      <c r="C120" s="7">
        <f>C109*'Historical Data'!$C$3/'Historical Data'!$B$3</f>
        <v>35086087948.930832</v>
      </c>
      <c r="D120" s="7">
        <f>D109*'Historical Data'!$C$3/'Historical Data'!$B$3</f>
        <v>0</v>
      </c>
      <c r="E120">
        <v>0</v>
      </c>
      <c r="F120" t="str">
        <f t="shared" si="2"/>
        <v>Agriculture (g CO2e)</v>
      </c>
    </row>
    <row r="121" spans="1:6" x14ac:dyDescent="0.25">
      <c r="A121" s="12" t="s">
        <v>27</v>
      </c>
      <c r="B121" s="7">
        <f>B110*'Historical Data'!$C$2/'Historical Data'!$B$2</f>
        <v>0</v>
      </c>
      <c r="C121" s="7">
        <f>C110*'Historical Data'!$C$2/'Historical Data'!$B$2</f>
        <v>2859044.2278046766</v>
      </c>
      <c r="D121" s="7">
        <f>D110*'Historical Data'!$C$2/'Historical Data'!$B$2</f>
        <v>563264496584.66687</v>
      </c>
      <c r="E121">
        <f>SUM('EPA_Historical Emissions_F-gas'!H3:H4)*10^12</f>
        <v>739361135468.28064</v>
      </c>
      <c r="F121" t="str">
        <f t="shared" si="2"/>
        <v>Other industries (g CO2e)</v>
      </c>
    </row>
  </sheetData>
  <mergeCells count="2">
    <mergeCell ref="A48:C48"/>
    <mergeCell ref="A49:C4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3" sqref="A33"/>
    </sheetView>
  </sheetViews>
  <sheetFormatPr defaultRowHeight="15" x14ac:dyDescent="0.25"/>
  <cols>
    <col min="1" max="1" width="25.85546875" bestFit="1" customWidth="1"/>
    <col min="5" max="5" width="17.42578125" bestFit="1" customWidth="1"/>
  </cols>
  <sheetData>
    <row r="1" spans="1:5" x14ac:dyDescent="0.25">
      <c r="B1">
        <v>2012</v>
      </c>
      <c r="C1">
        <v>2015</v>
      </c>
      <c r="D1" t="s">
        <v>179</v>
      </c>
      <c r="E1" t="s">
        <v>4</v>
      </c>
    </row>
    <row r="2" spans="1:5" x14ac:dyDescent="0.25">
      <c r="A2" t="s">
        <v>178</v>
      </c>
      <c r="B2">
        <v>46057</v>
      </c>
      <c r="C2">
        <v>43893</v>
      </c>
      <c r="D2" t="s">
        <v>180</v>
      </c>
      <c r="E2" t="s">
        <v>181</v>
      </c>
    </row>
    <row r="3" spans="1:5" x14ac:dyDescent="0.25">
      <c r="A3" t="s">
        <v>11</v>
      </c>
      <c r="B3">
        <v>29086357</v>
      </c>
      <c r="C3">
        <v>31557144</v>
      </c>
      <c r="D3" t="s">
        <v>183</v>
      </c>
      <c r="E3" t="s">
        <v>182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workbookViewId="0">
      <selection activeCell="E14" sqref="E14"/>
    </sheetView>
  </sheetViews>
  <sheetFormatPr defaultRowHeight="15" x14ac:dyDescent="0.25"/>
  <cols>
    <col min="1" max="1" width="38.28515625" bestFit="1" customWidth="1"/>
    <col min="3" max="3" width="12.28515625" customWidth="1"/>
    <col min="4" max="4" width="11.85546875" bestFit="1" customWidth="1"/>
    <col min="5" max="5" width="11.42578125" bestFit="1" customWidth="1"/>
  </cols>
  <sheetData>
    <row r="1" spans="1:39" x14ac:dyDescent="0.25">
      <c r="A1" t="s">
        <v>161</v>
      </c>
      <c r="B1" t="s">
        <v>184</v>
      </c>
      <c r="C1" t="s">
        <v>189</v>
      </c>
      <c r="D1">
        <v>2015</v>
      </c>
      <c r="E1">
        <v>2016</v>
      </c>
      <c r="F1">
        <v>2017</v>
      </c>
      <c r="G1">
        <v>2018</v>
      </c>
      <c r="H1">
        <v>2019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s="12" t="s">
        <v>30</v>
      </c>
      <c r="B2" t="s">
        <v>36</v>
      </c>
      <c r="C2" t="s">
        <v>6</v>
      </c>
      <c r="D2" s="7">
        <f>INDEX('BUR_Historical Emissions'!$B$114:$E$121,MATCH(A2,'BUR_Historical Emissions'!$F$114:$F$121,0),MATCH(B2,'BUR_Historical Emissions'!$B$113:$E$113,0))*INDEX('Cross-Page Data'!$B$3:$B$16,MATCH(B2,'Cross-Page Data'!$A$3:$A$16,0),1)</f>
        <v>27241519289367.523</v>
      </c>
      <c r="E2" s="7">
        <f>D2*SUMIF('Energy Projections'!$A$3:$A$82,$C2,'Energy Projections'!E$3:E$82)/SUMIF('Energy Projections'!$A$3:$A$82,$C2,'Energy Projections'!D$3:D$82)</f>
        <v>28345585994476.727</v>
      </c>
      <c r="F2" s="7">
        <f>E2*SUMIF('Energy Projections'!$A$3:$A$50,$C2,'Energy Projections'!F$3:F$50)/SUMIF('Energy Projections'!$A$3:$A$50,$C2,'Energy Projections'!E$3:E$50)</f>
        <v>29627258083248.766</v>
      </c>
      <c r="G2" s="7">
        <f>F2*SUMIF('Energy Projections'!$A$3:$A$50,$C2,'Energy Projections'!G$3:G$50)/SUMIF('Energy Projections'!$A$3:$A$50,$C2,'Energy Projections'!F$3:F$50)</f>
        <v>31130837196024.496</v>
      </c>
      <c r="H2" s="7">
        <f>G2*SUMIF('Energy Projections'!$A$3:$A$50,$C2,'Energy Projections'!H$3:H$50)/SUMIF('Energy Projections'!$A$3:$A$50,$C2,'Energy Projections'!G$3:G$50)</f>
        <v>32633130816674.789</v>
      </c>
      <c r="I2" s="7">
        <f>H2*SUMIF('Energy Projections'!$A$3:$A$50,$C2,'Energy Projections'!I$3:I$50)/SUMIF('Energy Projections'!$A$3:$A$50,$C2,'Energy Projections'!H$3:H$50)</f>
        <v>33915369797490.301</v>
      </c>
      <c r="J2" s="7">
        <f>I2*SUMIF('Energy Projections'!$A$3:$A$50,$C2,'Energy Projections'!J$3:J$50)/SUMIF('Energy Projections'!$A$3:$A$50,$C2,'Energy Projections'!I$3:I$50)</f>
        <v>35402159863058.813</v>
      </c>
      <c r="K2" s="7">
        <f>J2*SUMIF('Energy Projections'!$A$3:$A$50,$C2,'Energy Projections'!K$3:K$50)/SUMIF('Energy Projections'!$A$3:$A$50,$C2,'Energy Projections'!J$3:J$50)</f>
        <v>36930226074549.695</v>
      </c>
      <c r="L2" s="7">
        <f>K2*SUMIF('Energy Projections'!$A$3:$A$50,$C2,'Energy Projections'!L$3:L$50)/SUMIF('Energy Projections'!$A$3:$A$50,$C2,'Energy Projections'!K$3:K$50)</f>
        <v>38176023131499.875</v>
      </c>
      <c r="M2" s="7">
        <f>L2*SUMIF('Energy Projections'!$A$3:$A$50,$C2,'Energy Projections'!M$3:M$50)/SUMIF('Energy Projections'!$A$3:$A$50,$C2,'Energy Projections'!L$3:L$50)</f>
        <v>39408213563045.867</v>
      </c>
      <c r="N2" s="7">
        <f>M2*SUMIF('Energy Projections'!$A$3:$A$50,$C2,'Energy Projections'!N$3:N$50)/SUMIF('Energy Projections'!$A$3:$A$50,$C2,'Energy Projections'!M$3:M$50)</f>
        <v>40643150969285.781</v>
      </c>
      <c r="O2" s="7">
        <f>N2*SUMIF('Energy Projections'!$A$3:$A$50,$C2,'Energy Projections'!O$3:O$50)/SUMIF('Energy Projections'!$A$3:$A$50,$C2,'Energy Projections'!N$3:N$50)</f>
        <v>42190563061586.367</v>
      </c>
      <c r="P2" s="7">
        <f>O2*SUMIF('Energy Projections'!$A$3:$A$50,$C2,'Energy Projections'!P$3:P$50)/SUMIF('Energy Projections'!$A$3:$A$50,$C2,'Energy Projections'!O$3:O$50)</f>
        <v>43347021418197.898</v>
      </c>
      <c r="Q2" s="7">
        <f>P2*SUMIF('Energy Projections'!$A$3:$A$50,$C2,'Energy Projections'!Q$3:Q$50)/SUMIF('Energy Projections'!$A$3:$A$50,$C2,'Energy Projections'!P$3:P$50)</f>
        <v>43347021705904.148</v>
      </c>
      <c r="R2" s="7">
        <f>Q2*SUMIF('Energy Projections'!$A$3:$A$50,$C2,'Energy Projections'!R$3:R$50)/SUMIF('Energy Projections'!$A$3:$A$50,$C2,'Energy Projections'!Q$3:Q$50)</f>
        <v>43347021708489.758</v>
      </c>
      <c r="S2" s="7">
        <f>R2*SUMIF('Energy Projections'!$A$3:$A$50,$C2,'Energy Projections'!S$3:S$50)/SUMIF('Energy Projections'!$A$3:$A$50,$C2,'Energy Projections'!R$3:R$50)</f>
        <v>43347021708070.719</v>
      </c>
      <c r="T2" s="7">
        <f>S2*SUMIF('Energy Projections'!$A$3:$A$50,$C2,'Energy Projections'!T$3:T$50)/SUMIF('Energy Projections'!$A$3:$A$50,$C2,'Energy Projections'!S$3:S$50)</f>
        <v>43347021708077.727</v>
      </c>
      <c r="U2" s="7">
        <f>T2*SUMIF('Energy Projections'!$A$3:$A$50,$C2,'Energy Projections'!U$3:U$50)/SUMIF('Energy Projections'!$A$3:$A$50,$C2,'Energy Projections'!T$3:T$50)</f>
        <v>43347021708077.273</v>
      </c>
      <c r="V2" s="7">
        <f>U2*SUMIF('Energy Projections'!$A$3:$A$50,$C2,'Energy Projections'!V$3:V$50)/SUMIF('Energy Projections'!$A$3:$A$50,$C2,'Energy Projections'!U$3:U$50)</f>
        <v>43347021705903.938</v>
      </c>
      <c r="W2" s="7">
        <f>V2*SUMIF('Energy Projections'!$A$3:$A$50,$C2,'Energy Projections'!W$3:W$50)/SUMIF('Energy Projections'!$A$3:$A$50,$C2,'Energy Projections'!V$3:V$50)</f>
        <v>43347021705941.797</v>
      </c>
      <c r="X2" s="7">
        <f>W2*SUMIF('Energy Projections'!$A$3:$A$50,$C2,'Energy Projections'!X$3:X$50)/SUMIF('Energy Projections'!$A$3:$A$50,$C2,'Energy Projections'!W$3:W$50)</f>
        <v>43817112485436.523</v>
      </c>
      <c r="Y2" s="7">
        <f>X2*SUMIF('Energy Projections'!$A$3:$A$50,$C2,'Energy Projections'!Y$3:Y$50)/SUMIF('Energy Projections'!$A$3:$A$50,$C2,'Energy Projections'!X$3:X$50)</f>
        <v>44287203264931.234</v>
      </c>
      <c r="Z2" s="7">
        <f>Y2*SUMIF('Energy Projections'!$A$3:$A$50,$C2,'Energy Projections'!Z$3:Z$50)/SUMIF('Energy Projections'!$A$3:$A$50,$C2,'Energy Projections'!Y$3:Y$50)</f>
        <v>44757294044425.961</v>
      </c>
      <c r="AA2" s="7">
        <f>Z2*SUMIF('Energy Projections'!$A$3:$A$50,$C2,'Energy Projections'!AA$3:AA$50)/SUMIF('Energy Projections'!$A$3:$A$50,$C2,'Energy Projections'!Z$3:Z$50)</f>
        <v>45227384823920.672</v>
      </c>
      <c r="AB2" s="7">
        <f>AA2*SUMIF('Energy Projections'!$A$3:$A$50,$C2,'Energy Projections'!AB$3:AB$50)/SUMIF('Energy Projections'!$A$3:$A$50,$C2,'Energy Projections'!AA$3:AA$50)</f>
        <v>45697475603415.398</v>
      </c>
      <c r="AC2" s="7">
        <f>AB2*SUMIF('Energy Projections'!$A$3:$A$50,$C2,'Energy Projections'!AC$3:AC$50)/SUMIF('Energy Projections'!$A$3:$A$50,$C2,'Energy Projections'!AB$3:AB$50)</f>
        <v>46167566382910.109</v>
      </c>
      <c r="AD2" s="7">
        <f>AC2*SUMIF('Energy Projections'!$A$3:$A$50,$C2,'Energy Projections'!AD$3:AD$50)/SUMIF('Energy Projections'!$A$3:$A$50,$C2,'Energy Projections'!AC$3:AC$50)</f>
        <v>46637657162404.836</v>
      </c>
      <c r="AE2" s="7">
        <f>AD2*SUMIF('Energy Projections'!$A$3:$A$50,$C2,'Energy Projections'!AE$3:AE$50)/SUMIF('Energy Projections'!$A$3:$A$50,$C2,'Energy Projections'!AD$3:AD$50)</f>
        <v>47107747941899.547</v>
      </c>
      <c r="AF2" s="7">
        <f>AE2*SUMIF('Energy Projections'!$A$3:$A$50,$C2,'Energy Projections'!AF$3:AF$50)/SUMIF('Energy Projections'!$A$3:$A$50,$C2,'Energy Projections'!AE$3:AE$50)</f>
        <v>47577838721394.266</v>
      </c>
      <c r="AG2" s="7">
        <f>AF2*SUMIF('Energy Projections'!$A$3:$A$50,$C2,'Energy Projections'!AG$3:AG$50)/SUMIF('Energy Projections'!$A$3:$A$50,$C2,'Energy Projections'!AF$3:AF$50)</f>
        <v>48047929500888.977</v>
      </c>
      <c r="AH2" s="7">
        <f>AG2*SUMIF('Energy Projections'!$A$3:$A$50,$C2,'Energy Projections'!AH$3:AH$50)/SUMIF('Energy Projections'!$A$3:$A$50,$C2,'Energy Projections'!AG$3:AG$50)</f>
        <v>48518020280383.703</v>
      </c>
      <c r="AI2" s="7">
        <f>AH2*SUMIF('Energy Projections'!$A$3:$A$50,$C2,'Energy Projections'!AI$3:AI$50)/SUMIF('Energy Projections'!$A$3:$A$50,$C2,'Energy Projections'!AH$3:AH$50)</f>
        <v>48988111059878.414</v>
      </c>
      <c r="AJ2" s="7">
        <f>AI2*SUMIF('Energy Projections'!$A$3:$A$50,$C2,'Energy Projections'!AJ$3:AJ$50)/SUMIF('Energy Projections'!$A$3:$A$50,$C2,'Energy Projections'!AI$3:AI$50)</f>
        <v>49458201839373.141</v>
      </c>
      <c r="AK2" s="7">
        <f>AJ2*SUMIF('Energy Projections'!$A$3:$A$50,$C2,'Energy Projections'!AK$3:AK$50)/SUMIF('Energy Projections'!$A$3:$A$50,$C2,'Energy Projections'!AJ$3:AJ$50)</f>
        <v>49928292618867.852</v>
      </c>
      <c r="AL2" s="7">
        <f>AK2*SUMIF('Energy Projections'!$A$3:$A$50,$C2,'Energy Projections'!AL$3:AL$50)/SUMIF('Energy Projections'!$A$3:$A$50,$C2,'Energy Projections'!AK$3:AK$50)</f>
        <v>50398383398362.578</v>
      </c>
      <c r="AM2" s="7">
        <f>AL2*SUMIF('Energy Projections'!$A$3:$A$50,$C2,'Energy Projections'!AM$3:AM$50)/SUMIF('Energy Projections'!$A$3:$A$50,$C2,'Energy Projections'!AL$3:AL$50)</f>
        <v>50868474177857.297</v>
      </c>
    </row>
    <row r="3" spans="1:39" x14ac:dyDescent="0.25">
      <c r="A3" s="12" t="s">
        <v>31</v>
      </c>
      <c r="B3" t="s">
        <v>36</v>
      </c>
      <c r="C3" t="s">
        <v>8</v>
      </c>
      <c r="D3" s="7">
        <f>INDEX('BUR_Historical Emissions'!$B$114:$E$121,MATCH(A3,'BUR_Historical Emissions'!$F$114:$F$121,0),MATCH(B3,'BUR_Historical Emissions'!$B$113:$E$113,0))*INDEX('Cross-Page Data'!$B$3:$B$16,MATCH(B3,'Cross-Page Data'!$A$3:$A$16,0),1)</f>
        <v>2124365162733.1353</v>
      </c>
      <c r="E3" s="7">
        <f>D3*SUMIF('Energy Projections'!$A$3:$A$82,$C3,'Energy Projections'!E$3:E$82)/SUMIF('Energy Projections'!$A$3:$A$82,$C3,'Energy Projections'!D$3:D$82)</f>
        <v>2499743380554.4385</v>
      </c>
      <c r="F3" s="7">
        <f>E3*SUMIF('Energy Projections'!$A$3:$A$50,$C3,'Energy Projections'!F$3:F$50)/SUMIF('Energy Projections'!$A$3:$A$50,$C3,'Energy Projections'!E$3:E$50)</f>
        <v>2499832002558.3525</v>
      </c>
      <c r="G3" s="7">
        <f>F3*SUMIF('Energy Projections'!$A$3:$A$50,$C3,'Energy Projections'!G$3:G$50)/SUMIF('Energy Projections'!$A$3:$A$50,$C3,'Energy Projections'!F$3:F$50)</f>
        <v>2499969384026.8823</v>
      </c>
      <c r="H3" s="7">
        <f>G3*SUMIF('Energy Projections'!$A$3:$A$50,$C3,'Energy Projections'!H$3:H$50)/SUMIF('Energy Projections'!$A$3:$A$50,$C3,'Energy Projections'!G$3:G$50)</f>
        <v>2500068599181.6831</v>
      </c>
      <c r="I3" s="7">
        <f>H3*SUMIF('Energy Projections'!$A$3:$A$50,$C3,'Energy Projections'!I$3:I$50)/SUMIF('Energy Projections'!$A$3:$A$50,$C3,'Energy Projections'!H$3:H$50)</f>
        <v>2500172180474.6182</v>
      </c>
      <c r="J3" s="7">
        <f>I3*SUMIF('Energy Projections'!$A$3:$A$50,$C3,'Energy Projections'!J$3:J$50)/SUMIF('Energy Projections'!$A$3:$A$50,$C3,'Energy Projections'!I$3:I$50)</f>
        <v>2500300964322.4702</v>
      </c>
      <c r="K3" s="7">
        <f>J3*SUMIF('Energy Projections'!$A$3:$A$50,$C3,'Energy Projections'!K$3:K$50)/SUMIF('Energy Projections'!$A$3:$A$50,$C3,'Energy Projections'!J$3:J$50)</f>
        <v>2500441730564.9424</v>
      </c>
      <c r="L3" s="7">
        <f>K3*SUMIF('Energy Projections'!$A$3:$A$50,$C3,'Energy Projections'!L$3:L$50)/SUMIF('Energy Projections'!$A$3:$A$50,$C3,'Energy Projections'!K$3:K$50)</f>
        <v>2500557614219.355</v>
      </c>
      <c r="M3" s="7">
        <f>L3*SUMIF('Energy Projections'!$A$3:$A$50,$C3,'Energy Projections'!M$3:M$50)/SUMIF('Energy Projections'!$A$3:$A$50,$C3,'Energy Projections'!L$3:L$50)</f>
        <v>2500673322979.1523</v>
      </c>
      <c r="N3" s="7">
        <f>M3*SUMIF('Energy Projections'!$A$3:$A$50,$C3,'Energy Projections'!N$3:N$50)/SUMIF('Energy Projections'!$A$3:$A$50,$C3,'Energy Projections'!M$3:M$50)</f>
        <v>2500773992331.0874</v>
      </c>
      <c r="O3" s="7">
        <f>N3*SUMIF('Energy Projections'!$A$3:$A$50,$C3,'Energy Projections'!O$3:O$50)/SUMIF('Energy Projections'!$A$3:$A$50,$C3,'Energy Projections'!N$3:N$50)</f>
        <v>2500911625405.7793</v>
      </c>
      <c r="P3" s="7">
        <f>O3*SUMIF('Energy Projections'!$A$3:$A$50,$C3,'Energy Projections'!P$3:P$50)/SUMIF('Energy Projections'!$A$3:$A$50,$C3,'Energy Projections'!O$3:O$50)</f>
        <v>2501025559794.958</v>
      </c>
      <c r="Q3" s="7">
        <f>P3*SUMIF('Energy Projections'!$A$3:$A$50,$C3,'Energy Projections'!Q$3:Q$50)/SUMIF('Energy Projections'!$A$3:$A$50,$C3,'Energy Projections'!P$3:P$50)</f>
        <v>2501025559795.1436</v>
      </c>
      <c r="R3" s="7">
        <f>Q3*SUMIF('Energy Projections'!$A$3:$A$50,$C3,'Energy Projections'!R$3:R$50)/SUMIF('Energy Projections'!$A$3:$A$50,$C3,'Energy Projections'!Q$3:Q$50)</f>
        <v>2501025559795.0244</v>
      </c>
      <c r="S3" s="7">
        <f>R3*SUMIF('Energy Projections'!$A$3:$A$50,$C3,'Energy Projections'!S$3:S$50)/SUMIF('Energy Projections'!$A$3:$A$50,$C3,'Energy Projections'!R$3:R$50)</f>
        <v>2501025559795.0171</v>
      </c>
      <c r="T3" s="7">
        <f>S3*SUMIF('Energy Projections'!$A$3:$A$50,$C3,'Energy Projections'!T$3:T$50)/SUMIF('Energy Projections'!$A$3:$A$50,$C3,'Energy Projections'!S$3:S$50)</f>
        <v>2501025559795.0146</v>
      </c>
      <c r="U3" s="7">
        <f>T3*SUMIF('Energy Projections'!$A$3:$A$50,$C3,'Energy Projections'!U$3:U$50)/SUMIF('Energy Projections'!$A$3:$A$50,$C3,'Energy Projections'!T$3:T$50)</f>
        <v>2501025559795.0234</v>
      </c>
      <c r="V3" s="7">
        <f>U3*SUMIF('Energy Projections'!$A$3:$A$50,$C3,'Energy Projections'!V$3:V$50)/SUMIF('Energy Projections'!$A$3:$A$50,$C3,'Energy Projections'!U$3:U$50)</f>
        <v>2501025559811.4634</v>
      </c>
      <c r="W3" s="7">
        <f>V3*SUMIF('Energy Projections'!$A$3:$A$50,$C3,'Energy Projections'!W$3:W$50)/SUMIF('Energy Projections'!$A$3:$A$50,$C3,'Energy Projections'!V$3:V$50)</f>
        <v>2501025559886.3335</v>
      </c>
      <c r="X3" s="7">
        <f>W3*SUMIF('Energy Projections'!$A$3:$A$50,$C3,'Energy Projections'!X$3:X$50)/SUMIF('Energy Projections'!$A$3:$A$50,$C3,'Energy Projections'!W$3:W$50)</f>
        <v>2501068100401.5132</v>
      </c>
      <c r="Y3" s="7">
        <f>X3*SUMIF('Energy Projections'!$A$3:$A$50,$C3,'Energy Projections'!Y$3:Y$50)/SUMIF('Energy Projections'!$A$3:$A$50,$C3,'Energy Projections'!X$3:X$50)</f>
        <v>2501110640916.6929</v>
      </c>
      <c r="Z3" s="7">
        <f>Y3*SUMIF('Energy Projections'!$A$3:$A$50,$C3,'Energy Projections'!Z$3:Z$50)/SUMIF('Energy Projections'!$A$3:$A$50,$C3,'Energy Projections'!Y$3:Y$50)</f>
        <v>2501153181431.8726</v>
      </c>
      <c r="AA3" s="7">
        <f>Z3*SUMIF('Energy Projections'!$A$3:$A$50,$C3,'Energy Projections'!AA$3:AA$50)/SUMIF('Energy Projections'!$A$3:$A$50,$C3,'Energy Projections'!Z$3:Z$50)</f>
        <v>2501195721947.0522</v>
      </c>
      <c r="AB3" s="7">
        <f>AA3*SUMIF('Energy Projections'!$A$3:$A$50,$C3,'Energy Projections'!AB$3:AB$50)/SUMIF('Energy Projections'!$A$3:$A$50,$C3,'Energy Projections'!AA$3:AA$50)</f>
        <v>2501238262462.2319</v>
      </c>
      <c r="AC3" s="7">
        <f>AB3*SUMIF('Energy Projections'!$A$3:$A$50,$C3,'Energy Projections'!AC$3:AC$50)/SUMIF('Energy Projections'!$A$3:$A$50,$C3,'Energy Projections'!AB$3:AB$50)</f>
        <v>2501280802977.4116</v>
      </c>
      <c r="AD3" s="7">
        <f>AC3*SUMIF('Energy Projections'!$A$3:$A$50,$C3,'Energy Projections'!AD$3:AD$50)/SUMIF('Energy Projections'!$A$3:$A$50,$C3,'Energy Projections'!AC$3:AC$50)</f>
        <v>2501323343492.5913</v>
      </c>
      <c r="AE3" s="7">
        <f>AD3*SUMIF('Energy Projections'!$A$3:$A$50,$C3,'Energy Projections'!AE$3:AE$50)/SUMIF('Energy Projections'!$A$3:$A$50,$C3,'Energy Projections'!AD$3:AD$50)</f>
        <v>2501365884007.7715</v>
      </c>
      <c r="AF3" s="7">
        <f>AE3*SUMIF('Energy Projections'!$A$3:$A$50,$C3,'Energy Projections'!AF$3:AF$50)/SUMIF('Energy Projections'!$A$3:$A$50,$C3,'Energy Projections'!AE$3:AE$50)</f>
        <v>2501408424522.9512</v>
      </c>
      <c r="AG3" s="7">
        <f>AF3*SUMIF('Energy Projections'!$A$3:$A$50,$C3,'Energy Projections'!AG$3:AG$50)/SUMIF('Energy Projections'!$A$3:$A$50,$C3,'Energy Projections'!AF$3:AF$50)</f>
        <v>2501450965038.1313</v>
      </c>
      <c r="AH3" s="7">
        <f>AG3*SUMIF('Energy Projections'!$A$3:$A$50,$C3,'Energy Projections'!AH$3:AH$50)/SUMIF('Energy Projections'!$A$3:$A$50,$C3,'Energy Projections'!AG$3:AG$50)</f>
        <v>2501493505553.3115</v>
      </c>
      <c r="AI3" s="7">
        <f>AH3*SUMIF('Energy Projections'!$A$3:$A$50,$C3,'Energy Projections'!AI$3:AI$50)/SUMIF('Energy Projections'!$A$3:$A$50,$C3,'Energy Projections'!AH$3:AH$50)</f>
        <v>2501536046068.4912</v>
      </c>
      <c r="AJ3" s="7">
        <f>AI3*SUMIF('Energy Projections'!$A$3:$A$50,$C3,'Energy Projections'!AJ$3:AJ$50)/SUMIF('Energy Projections'!$A$3:$A$50,$C3,'Energy Projections'!AI$3:AI$50)</f>
        <v>2501578586583.6709</v>
      </c>
      <c r="AK3" s="7">
        <f>AJ3*SUMIF('Energy Projections'!$A$3:$A$50,$C3,'Energy Projections'!AK$3:AK$50)/SUMIF('Energy Projections'!$A$3:$A$50,$C3,'Energy Projections'!AJ$3:AJ$50)</f>
        <v>2501621127098.8506</v>
      </c>
      <c r="AL3" s="7">
        <f>AK3*SUMIF('Energy Projections'!$A$3:$A$50,$C3,'Energy Projections'!AL$3:AL$50)/SUMIF('Energy Projections'!$A$3:$A$50,$C3,'Energy Projections'!AK$3:AK$50)</f>
        <v>2501663667614.0303</v>
      </c>
      <c r="AM3" s="7">
        <f>AL3*SUMIF('Energy Projections'!$A$3:$A$50,$C3,'Energy Projections'!AM$3:AM$50)/SUMIF('Energy Projections'!$A$3:$A$50,$C3,'Energy Projections'!AL$3:AL$50)</f>
        <v>2501706208129.21</v>
      </c>
    </row>
    <row r="4" spans="1:39" x14ac:dyDescent="0.25">
      <c r="A4" s="12" t="s">
        <v>32</v>
      </c>
      <c r="B4" t="s">
        <v>36</v>
      </c>
      <c r="C4" t="s">
        <v>0</v>
      </c>
      <c r="D4" s="7">
        <f>INDEX('BUR_Historical Emissions'!$B$114:$E$121,MATCH(A4,'BUR_Historical Emissions'!$F$114:$F$121,0),MATCH(B4,'BUR_Historical Emissions'!$B$113:$E$113,0))*INDEX('Cross-Page Data'!$B$3:$B$16,MATCH(B4,'Cross-Page Data'!$A$3:$A$16,0),1)</f>
        <v>19253404610530.43</v>
      </c>
      <c r="E4" s="7">
        <f>D4*SUMIF('Energy Projections'!$A$3:$A$82,$C4,'Energy Projections'!E$3:E$82)/SUMIF('Energy Projections'!$A$3:$A$82,$C4,'Energy Projections'!D$3:D$82)</f>
        <v>20033722432186.559</v>
      </c>
      <c r="F4" s="7">
        <f>E4*SUMIF('Energy Projections'!$A$3:$A$50,$C4,'Energy Projections'!F$3:F$50)/SUMIF('Energy Projections'!$A$3:$A$50,$C4,'Energy Projections'!E$3:E$50)</f>
        <v>20939565863348.75</v>
      </c>
      <c r="G4" s="7">
        <f>F4*SUMIF('Energy Projections'!$A$3:$A$50,$C4,'Energy Projections'!G$3:G$50)/SUMIF('Energy Projections'!$A$3:$A$50,$C4,'Energy Projections'!F$3:F$50)</f>
        <v>22002245837791.746</v>
      </c>
      <c r="H4" s="7">
        <f>G4*SUMIF('Energy Projections'!$A$3:$A$50,$C4,'Energy Projections'!H$3:H$50)/SUMIF('Energy Projections'!$A$3:$A$50,$C4,'Energy Projections'!G$3:G$50)</f>
        <v>23064017268928.043</v>
      </c>
      <c r="I4" s="7">
        <f>H4*SUMIF('Energy Projections'!$A$3:$A$50,$C4,'Energy Projections'!I$3:I$50)/SUMIF('Energy Projections'!$A$3:$A$50,$C4,'Energy Projections'!H$3:H$50)</f>
        <v>23970261360632.238</v>
      </c>
      <c r="J4" s="7">
        <f>I4*SUMIF('Energy Projections'!$A$3:$A$50,$C4,'Energy Projections'!J$3:J$50)/SUMIF('Energy Projections'!$A$3:$A$50,$C4,'Energy Projections'!I$3:I$50)</f>
        <v>25021075391936.297</v>
      </c>
      <c r="K4" s="7">
        <f>J4*SUMIF('Energy Projections'!$A$3:$A$50,$C4,'Energy Projections'!K$3:K$50)/SUMIF('Energy Projections'!$A$3:$A$50,$C4,'Energy Projections'!J$3:J$50)</f>
        <v>26101062037651.664</v>
      </c>
      <c r="L4" s="7">
        <f>K4*SUMIF('Energy Projections'!$A$3:$A$50,$C4,'Energy Projections'!L$3:L$50)/SUMIF('Energy Projections'!$A$3:$A$50,$C4,'Energy Projections'!K$3:K$50)</f>
        <v>26981550183165.332</v>
      </c>
      <c r="M4" s="7">
        <f>L4*SUMIF('Energy Projections'!$A$3:$A$50,$C4,'Energy Projections'!M$3:M$50)/SUMIF('Energy Projections'!$A$3:$A$50,$C4,'Energy Projections'!L$3:L$50)</f>
        <v>27852421615987.301</v>
      </c>
      <c r="N4" s="7">
        <f>M4*SUMIF('Energy Projections'!$A$3:$A$50,$C4,'Energy Projections'!N$3:N$50)/SUMIF('Energy Projections'!$A$3:$A$50,$C4,'Energy Projections'!M$3:M$50)</f>
        <v>28725234519645.59</v>
      </c>
      <c r="O4" s="7">
        <f>N4*SUMIF('Energy Projections'!$A$3:$A$50,$C4,'Energy Projections'!O$3:O$50)/SUMIF('Energy Projections'!$A$3:$A$50,$C4,'Energy Projections'!N$3:N$50)</f>
        <v>29818894193903.148</v>
      </c>
      <c r="P4" s="7">
        <f>O4*SUMIF('Energy Projections'!$A$3:$A$50,$C4,'Energy Projections'!P$3:P$50)/SUMIF('Energy Projections'!$A$3:$A$50,$C4,'Energy Projections'!O$3:O$50)</f>
        <v>30636240701583.477</v>
      </c>
      <c r="Q4" s="7">
        <f>P4*SUMIF('Energy Projections'!$A$3:$A$50,$C4,'Energy Projections'!Q$3:Q$50)/SUMIF('Energy Projections'!$A$3:$A$50,$C4,'Energy Projections'!P$3:P$50)</f>
        <v>30636240904924.742</v>
      </c>
      <c r="R4" s="7">
        <f>Q4*SUMIF('Energy Projections'!$A$3:$A$50,$C4,'Energy Projections'!R$3:R$50)/SUMIF('Energy Projections'!$A$3:$A$50,$C4,'Energy Projections'!Q$3:Q$50)</f>
        <v>30636240906752.16</v>
      </c>
      <c r="S4" s="7">
        <f>R4*SUMIF('Energy Projections'!$A$3:$A$50,$C4,'Energy Projections'!S$3:S$50)/SUMIF('Energy Projections'!$A$3:$A$50,$C4,'Energy Projections'!R$3:R$50)</f>
        <v>30636240906456</v>
      </c>
      <c r="T4" s="7">
        <f>S4*SUMIF('Energy Projections'!$A$3:$A$50,$C4,'Energy Projections'!T$3:T$50)/SUMIF('Energy Projections'!$A$3:$A$50,$C4,'Energy Projections'!S$3:S$50)</f>
        <v>30636240906460.953</v>
      </c>
      <c r="U4" s="7">
        <f>T4*SUMIF('Energy Projections'!$A$3:$A$50,$C4,'Energy Projections'!U$3:U$50)/SUMIF('Energy Projections'!$A$3:$A$50,$C4,'Energy Projections'!T$3:T$50)</f>
        <v>30636240906460.625</v>
      </c>
      <c r="V4" s="7">
        <f>U4*SUMIF('Energy Projections'!$A$3:$A$50,$C4,'Energy Projections'!V$3:V$50)/SUMIF('Energy Projections'!$A$3:$A$50,$C4,'Energy Projections'!U$3:U$50)</f>
        <v>30636240904924.59</v>
      </c>
      <c r="W4" s="7">
        <f>V4*SUMIF('Energy Projections'!$A$3:$A$50,$C4,'Energy Projections'!W$3:W$50)/SUMIF('Energy Projections'!$A$3:$A$50,$C4,'Energy Projections'!V$3:V$50)</f>
        <v>30636240904951.348</v>
      </c>
      <c r="X4" s="7">
        <f>W4*SUMIF('Energy Projections'!$A$3:$A$50,$C4,'Energy Projections'!X$3:X$50)/SUMIF('Energy Projections'!$A$3:$A$50,$C4,'Energy Projections'!W$3:W$50)</f>
        <v>30968485516022.813</v>
      </c>
      <c r="Y4" s="7">
        <f>X4*SUMIF('Energy Projections'!$A$3:$A$50,$C4,'Energy Projections'!Y$3:Y$50)/SUMIF('Energy Projections'!$A$3:$A$50,$C4,'Energy Projections'!X$3:X$50)</f>
        <v>31300730127094.266</v>
      </c>
      <c r="Z4" s="7">
        <f>Y4*SUMIF('Energy Projections'!$A$3:$A$50,$C4,'Energy Projections'!Z$3:Z$50)/SUMIF('Energy Projections'!$A$3:$A$50,$C4,'Energy Projections'!Y$3:Y$50)</f>
        <v>31632974738165.73</v>
      </c>
      <c r="AA4" s="7">
        <f>Z4*SUMIF('Energy Projections'!$A$3:$A$50,$C4,'Energy Projections'!AA$3:AA$50)/SUMIF('Energy Projections'!$A$3:$A$50,$C4,'Energy Projections'!Z$3:Z$50)</f>
        <v>31965219349237.188</v>
      </c>
      <c r="AB4" s="7">
        <f>AA4*SUMIF('Energy Projections'!$A$3:$A$50,$C4,'Energy Projections'!AB$3:AB$50)/SUMIF('Energy Projections'!$A$3:$A$50,$C4,'Energy Projections'!AA$3:AA$50)</f>
        <v>32297463960308.648</v>
      </c>
      <c r="AC4" s="7">
        <f>AB4*SUMIF('Energy Projections'!$A$3:$A$50,$C4,'Energy Projections'!AC$3:AC$50)/SUMIF('Energy Projections'!$A$3:$A$50,$C4,'Energy Projections'!AB$3:AB$50)</f>
        <v>32629708571380.105</v>
      </c>
      <c r="AD4" s="7">
        <f>AC4*SUMIF('Energy Projections'!$A$3:$A$50,$C4,'Energy Projections'!AD$3:AD$50)/SUMIF('Energy Projections'!$A$3:$A$50,$C4,'Energy Projections'!AC$3:AC$50)</f>
        <v>32961953182451.563</v>
      </c>
      <c r="AE4" s="7">
        <f>AD4*SUMIF('Energy Projections'!$A$3:$A$50,$C4,'Energy Projections'!AE$3:AE$50)/SUMIF('Energy Projections'!$A$3:$A$50,$C4,'Energy Projections'!AD$3:AD$50)</f>
        <v>33294197793523.023</v>
      </c>
      <c r="AF4" s="7">
        <f>AE4*SUMIF('Energy Projections'!$A$3:$A$50,$C4,'Energy Projections'!AF$3:AF$50)/SUMIF('Energy Projections'!$A$3:$A$50,$C4,'Energy Projections'!AE$3:AE$50)</f>
        <v>33626442404594.473</v>
      </c>
      <c r="AG4" s="7">
        <f>AF4*SUMIF('Energy Projections'!$A$3:$A$50,$C4,'Energy Projections'!AG$3:AG$50)/SUMIF('Energy Projections'!$A$3:$A$50,$C4,'Energy Projections'!AF$3:AF$50)</f>
        <v>33958687015665.934</v>
      </c>
      <c r="AH4" s="7">
        <f>AG4*SUMIF('Energy Projections'!$A$3:$A$50,$C4,'Energy Projections'!AH$3:AH$50)/SUMIF('Energy Projections'!$A$3:$A$50,$C4,'Energy Projections'!AG$3:AG$50)</f>
        <v>34290931626737.387</v>
      </c>
      <c r="AI4" s="7">
        <f>AH4*SUMIF('Energy Projections'!$A$3:$A$50,$C4,'Energy Projections'!AI$3:AI$50)/SUMIF('Energy Projections'!$A$3:$A$50,$C4,'Energy Projections'!AH$3:AH$50)</f>
        <v>34623176237808.852</v>
      </c>
      <c r="AJ4" s="7">
        <f>AI4*SUMIF('Energy Projections'!$A$3:$A$50,$C4,'Energy Projections'!AJ$3:AJ$50)/SUMIF('Energy Projections'!$A$3:$A$50,$C4,'Energy Projections'!AI$3:AI$50)</f>
        <v>34955420848880.309</v>
      </c>
      <c r="AK4" s="7">
        <f>AJ4*SUMIF('Energy Projections'!$A$3:$A$50,$C4,'Energy Projections'!AK$3:AK$50)/SUMIF('Energy Projections'!$A$3:$A$50,$C4,'Energy Projections'!AJ$3:AJ$50)</f>
        <v>35287665459951.766</v>
      </c>
      <c r="AL4" s="7">
        <f>AK4*SUMIF('Energy Projections'!$A$3:$A$50,$C4,'Energy Projections'!AL$3:AL$50)/SUMIF('Energy Projections'!$A$3:$A$50,$C4,'Energy Projections'!AK$3:AK$50)</f>
        <v>35619910071023.227</v>
      </c>
      <c r="AM4" s="7">
        <f>AL4*SUMIF('Energy Projections'!$A$3:$A$50,$C4,'Energy Projections'!AM$3:AM$50)/SUMIF('Energy Projections'!$A$3:$A$50,$C4,'Energy Projections'!AL$3:AL$50)</f>
        <v>35952154682094.68</v>
      </c>
    </row>
    <row r="5" spans="1:39" x14ac:dyDescent="0.25">
      <c r="A5" s="12" t="s">
        <v>33</v>
      </c>
      <c r="B5" t="s">
        <v>36</v>
      </c>
      <c r="C5" t="s">
        <v>163</v>
      </c>
      <c r="D5" s="7">
        <f>INDEX('BUR_Historical Emissions'!$B$114:$E$121,MATCH(A5,'BUR_Historical Emissions'!$F$114:$F$121,0),MATCH(B5,'BUR_Historical Emissions'!$B$113:$E$113,0))*INDEX('Cross-Page Data'!$B$3:$B$16,MATCH(B5,'Cross-Page Data'!$A$3:$A$16,0),1)</f>
        <v>4147674929396.1831</v>
      </c>
      <c r="E5" s="7">
        <f>D5*SUMIF('Energy Projections'!$A$3:$A$82,$C5,'Energy Projections'!E$3:E$82)/SUMIF('Energy Projections'!$A$3:$A$82,$C5,'Energy Projections'!D$3:D$82)</f>
        <v>4391710187451.1089</v>
      </c>
      <c r="F5" s="7">
        <f>E5*SUMIF('Energy Projections'!$A$3:$A$50,$C5,'Energy Projections'!F$3:F$50)/SUMIF('Energy Projections'!$A$3:$A$50,$C5,'Energy Projections'!E$3:E$50)</f>
        <v>4652539650388.8682</v>
      </c>
      <c r="G5" s="7">
        <f>F5*SUMIF('Energy Projections'!$A$3:$A$50,$C5,'Energy Projections'!G$3:G$50)/SUMIF('Energy Projections'!$A$3:$A$50,$C5,'Energy Projections'!F$3:F$50)</f>
        <v>4887350822651.3193</v>
      </c>
      <c r="H5" s="7">
        <f>G5*SUMIF('Energy Projections'!$A$3:$A$50,$C5,'Energy Projections'!H$3:H$50)/SUMIF('Energy Projections'!$A$3:$A$50,$C5,'Energy Projections'!G$3:G$50)</f>
        <v>5151388316019.8408</v>
      </c>
      <c r="I5" s="7">
        <f>H5*SUMIF('Energy Projections'!$A$3:$A$50,$C5,'Energy Projections'!I$3:I$50)/SUMIF('Energy Projections'!$A$3:$A$50,$C5,'Energy Projections'!H$3:H$50)</f>
        <v>5451768265833.5303</v>
      </c>
      <c r="J5" s="7">
        <f>I5*SUMIF('Energy Projections'!$A$3:$A$50,$C5,'Energy Projections'!J$3:J$50)/SUMIF('Energy Projections'!$A$3:$A$50,$C5,'Energy Projections'!I$3:I$50)</f>
        <v>5791308396524.0889</v>
      </c>
      <c r="K5" s="7">
        <f>J5*SUMIF('Energy Projections'!$A$3:$A$50,$C5,'Energy Projections'!K$3:K$50)/SUMIF('Energy Projections'!$A$3:$A$50,$C5,'Energy Projections'!J$3:J$50)</f>
        <v>6096589056711.8906</v>
      </c>
      <c r="L5" s="7">
        <f>K5*SUMIF('Energy Projections'!$A$3:$A$50,$C5,'Energy Projections'!L$3:L$50)/SUMIF('Energy Projections'!$A$3:$A$50,$C5,'Energy Projections'!K$3:K$50)</f>
        <v>6447295936358.5586</v>
      </c>
      <c r="M5" s="7">
        <f>L5*SUMIF('Energy Projections'!$A$3:$A$50,$C5,'Energy Projections'!M$3:M$50)/SUMIF('Energy Projections'!$A$3:$A$50,$C5,'Energy Projections'!L$3:L$50)</f>
        <v>6785860836418.8467</v>
      </c>
      <c r="N5" s="7">
        <f>M5*SUMIF('Energy Projections'!$A$3:$A$50,$C5,'Energy Projections'!N$3:N$50)/SUMIF('Energy Projections'!$A$3:$A$50,$C5,'Energy Projections'!M$3:M$50)</f>
        <v>7158457102214.584</v>
      </c>
      <c r="O5" s="7">
        <f>N5*SUMIF('Energy Projections'!$A$3:$A$50,$C5,'Energy Projections'!O$3:O$50)/SUMIF('Energy Projections'!$A$3:$A$50,$C5,'Energy Projections'!N$3:N$50)</f>
        <v>7535837599743.3691</v>
      </c>
      <c r="P5" s="7">
        <f>O5*SUMIF('Energy Projections'!$A$3:$A$50,$C5,'Energy Projections'!P$3:P$50)/SUMIF('Energy Projections'!$A$3:$A$50,$C5,'Energy Projections'!O$3:O$50)</f>
        <v>7946070868391.0303</v>
      </c>
      <c r="Q5" s="7">
        <f>P5*SUMIF('Energy Projections'!$A$3:$A$50,$C5,'Energy Projections'!Q$3:Q$50)/SUMIF('Energy Projections'!$A$3:$A$50,$C5,'Energy Projections'!P$3:P$50)</f>
        <v>7946070868399.3135</v>
      </c>
      <c r="R5" s="7">
        <f>Q5*SUMIF('Energy Projections'!$A$3:$A$50,$C5,'Energy Projections'!R$3:R$50)/SUMIF('Energy Projections'!$A$3:$A$50,$C5,'Energy Projections'!Q$3:Q$50)</f>
        <v>7946070868392.2686</v>
      </c>
      <c r="S5" s="7">
        <f>R5*SUMIF('Energy Projections'!$A$3:$A$50,$C5,'Energy Projections'!S$3:S$50)/SUMIF('Energy Projections'!$A$3:$A$50,$C5,'Energy Projections'!R$3:R$50)</f>
        <v>7946070868392.2744</v>
      </c>
      <c r="T5" s="7">
        <f>S5*SUMIF('Energy Projections'!$A$3:$A$50,$C5,'Energy Projections'!T$3:T$50)/SUMIF('Energy Projections'!$A$3:$A$50,$C5,'Energy Projections'!S$3:S$50)</f>
        <v>7946070868392.2773</v>
      </c>
      <c r="U5" s="7">
        <f>T5*SUMIF('Energy Projections'!$A$3:$A$50,$C5,'Energy Projections'!U$3:U$50)/SUMIF('Energy Projections'!$A$3:$A$50,$C5,'Energy Projections'!T$3:T$50)</f>
        <v>7946070868393.2354</v>
      </c>
      <c r="V5" s="7">
        <f>U5*SUMIF('Energy Projections'!$A$3:$A$50,$C5,'Energy Projections'!V$3:V$50)/SUMIF('Energy Projections'!$A$3:$A$50,$C5,'Energy Projections'!U$3:U$50)</f>
        <v>7948644386062.0146</v>
      </c>
      <c r="W5" s="7">
        <f>V5*SUMIF('Energy Projections'!$A$3:$A$50,$C5,'Energy Projections'!W$3:W$50)/SUMIF('Energy Projections'!$A$3:$A$50,$C5,'Energy Projections'!V$3:V$50)</f>
        <v>7948644389554.1777</v>
      </c>
      <c r="X5" s="7">
        <f>W5*SUMIF('Energy Projections'!$A$3:$A$50,$C5,'Energy Projections'!X$3:X$50)/SUMIF('Energy Projections'!$A$3:$A$50,$C5,'Energy Projections'!W$3:W$50)</f>
        <v>8085130612571.9619</v>
      </c>
      <c r="Y5" s="7">
        <f>X5*SUMIF('Energy Projections'!$A$3:$A$50,$C5,'Energy Projections'!Y$3:Y$50)/SUMIF('Energy Projections'!$A$3:$A$50,$C5,'Energy Projections'!X$3:X$50)</f>
        <v>8221616835589.7461</v>
      </c>
      <c r="Z5" s="7">
        <f>Y5*SUMIF('Energy Projections'!$A$3:$A$50,$C5,'Energy Projections'!Z$3:Z$50)/SUMIF('Energy Projections'!$A$3:$A$50,$C5,'Energy Projections'!Y$3:Y$50)</f>
        <v>8358103058607.5293</v>
      </c>
      <c r="AA5" s="7">
        <f>Z5*SUMIF('Energy Projections'!$A$3:$A$50,$C5,'Energy Projections'!AA$3:AA$50)/SUMIF('Energy Projections'!$A$3:$A$50,$C5,'Energy Projections'!Z$3:Z$50)</f>
        <v>8494589281625.3135</v>
      </c>
      <c r="AB5" s="7">
        <f>AA5*SUMIF('Energy Projections'!$A$3:$A$50,$C5,'Energy Projections'!AB$3:AB$50)/SUMIF('Energy Projections'!$A$3:$A$50,$C5,'Energy Projections'!AA$3:AA$50)</f>
        <v>8631075504643.0957</v>
      </c>
      <c r="AC5" s="7">
        <f>AB5*SUMIF('Energy Projections'!$A$3:$A$50,$C5,'Energy Projections'!AC$3:AC$50)/SUMIF('Energy Projections'!$A$3:$A$50,$C5,'Energy Projections'!AB$3:AB$50)</f>
        <v>8767561727660.8799</v>
      </c>
      <c r="AD5" s="7">
        <f>AC5*SUMIF('Energy Projections'!$A$3:$A$50,$C5,'Energy Projections'!AD$3:AD$50)/SUMIF('Energy Projections'!$A$3:$A$50,$C5,'Energy Projections'!AC$3:AC$50)</f>
        <v>8904047950678.6641</v>
      </c>
      <c r="AE5" s="7">
        <f>AD5*SUMIF('Energy Projections'!$A$3:$A$50,$C5,'Energy Projections'!AE$3:AE$50)/SUMIF('Energy Projections'!$A$3:$A$50,$C5,'Energy Projections'!AD$3:AD$50)</f>
        <v>9040534173696.4473</v>
      </c>
      <c r="AF5" s="7">
        <f>AE5*SUMIF('Energy Projections'!$A$3:$A$50,$C5,'Energy Projections'!AF$3:AF$50)/SUMIF('Energy Projections'!$A$3:$A$50,$C5,'Energy Projections'!AE$3:AE$50)</f>
        <v>9177020396714.2305</v>
      </c>
      <c r="AG5" s="7">
        <f>AF5*SUMIF('Energy Projections'!$A$3:$A$50,$C5,'Energy Projections'!AG$3:AG$50)/SUMIF('Energy Projections'!$A$3:$A$50,$C5,'Energy Projections'!AF$3:AF$50)</f>
        <v>9313506619732.0137</v>
      </c>
      <c r="AH5" s="7">
        <f>AG5*SUMIF('Energy Projections'!$A$3:$A$50,$C5,'Energy Projections'!AH$3:AH$50)/SUMIF('Energy Projections'!$A$3:$A$50,$C5,'Energy Projections'!AG$3:AG$50)</f>
        <v>9449992842749.7969</v>
      </c>
      <c r="AI5" s="7">
        <f>AH5*SUMIF('Energy Projections'!$A$3:$A$50,$C5,'Energy Projections'!AI$3:AI$50)/SUMIF('Energy Projections'!$A$3:$A$50,$C5,'Energy Projections'!AH$3:AH$50)</f>
        <v>9586479065767.582</v>
      </c>
      <c r="AJ5" s="7">
        <f>AI5*SUMIF('Energy Projections'!$A$3:$A$50,$C5,'Energy Projections'!AJ$3:AJ$50)/SUMIF('Energy Projections'!$A$3:$A$50,$C5,'Energy Projections'!AI$3:AI$50)</f>
        <v>9722965288785.3652</v>
      </c>
      <c r="AK5" s="7">
        <f>AJ5*SUMIF('Energy Projections'!$A$3:$A$50,$C5,'Energy Projections'!AK$3:AK$50)/SUMIF('Energy Projections'!$A$3:$A$50,$C5,'Energy Projections'!AJ$3:AJ$50)</f>
        <v>9859451511803.1484</v>
      </c>
      <c r="AL5" s="7">
        <f>AK5*SUMIF('Energy Projections'!$A$3:$A$50,$C5,'Energy Projections'!AL$3:AL$50)/SUMIF('Energy Projections'!$A$3:$A$50,$C5,'Energy Projections'!AK$3:AK$50)</f>
        <v>9995937734820.9316</v>
      </c>
      <c r="AM5" s="7">
        <f>AL5*SUMIF('Energy Projections'!$A$3:$A$50,$C5,'Energy Projections'!AM$3:AM$50)/SUMIF('Energy Projections'!$A$3:$A$50,$C5,'Energy Projections'!AL$3:AL$50)</f>
        <v>10132423957838.717</v>
      </c>
    </row>
    <row r="6" spans="1:39" x14ac:dyDescent="0.25">
      <c r="A6" s="99" t="s">
        <v>219</v>
      </c>
      <c r="B6" t="s">
        <v>36</v>
      </c>
      <c r="C6" t="s">
        <v>213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</row>
    <row r="7" spans="1:39" x14ac:dyDescent="0.25">
      <c r="A7" s="99" t="s">
        <v>186</v>
      </c>
      <c r="B7" t="s">
        <v>36</v>
      </c>
      <c r="C7" t="s">
        <v>145</v>
      </c>
      <c r="D7" s="7">
        <f>INDEX('BUR_Historical Emissions'!$B$114:$E$121,MATCH(A7,'BUR_Historical Emissions'!$F$114:$F$121,0),MATCH(B7,'BUR_Historical Emissions'!$B$113:$E$113,0))*INDEX('Cross-Page Data'!$B$3:$B$16,MATCH(B7,'Cross-Page Data'!$A$3:$A$16,0),1)</f>
        <v>0</v>
      </c>
      <c r="E7" s="7">
        <f>D7*INDEX('Population Projections'!$B$2:$B$92,MATCH(E$1,'Population Projections'!$A$2:$A$92,0),1)/INDEX('Population Projections'!$B$2:$B$92,MATCH(D$1,'Population Projections'!$A$2:$A$92,0),1)</f>
        <v>0</v>
      </c>
      <c r="F7" s="7">
        <f>E7*INDEX('Population Projections'!$B$2:$B$92,MATCH(F$1,'Population Projections'!$A$2:$A$92,0),1)/INDEX('Population Projections'!$B$2:$B$92,MATCH(E$1,'Population Projections'!$A$2:$A$92,0),1)</f>
        <v>0</v>
      </c>
      <c r="G7" s="7">
        <f>F7*INDEX('Population Projections'!$B$2:$B$92,MATCH(G$1,'Population Projections'!$A$2:$A$92,0),1)/INDEX('Population Projections'!$B$2:$B$92,MATCH(F$1,'Population Projections'!$A$2:$A$92,0),1)</f>
        <v>0</v>
      </c>
      <c r="H7" s="7">
        <f>G7*INDEX('Population Projections'!$B$2:$B$92,MATCH(H$1,'Population Projections'!$A$2:$A$92,0),1)/INDEX('Population Projections'!$B$2:$B$92,MATCH(G$1,'Population Projections'!$A$2:$A$92,0),1)</f>
        <v>0</v>
      </c>
      <c r="I7" s="7">
        <f>H7*INDEX('Population Projections'!$B$2:$B$92,MATCH(I$1,'Population Projections'!$A$2:$A$92,0),1)/INDEX('Population Projections'!$B$2:$B$92,MATCH(H$1,'Population Projections'!$A$2:$A$92,0),1)</f>
        <v>0</v>
      </c>
      <c r="J7" s="7">
        <f>I7*INDEX('Population Projections'!$B$2:$B$92,MATCH(J$1,'Population Projections'!$A$2:$A$92,0),1)/INDEX('Population Projections'!$B$2:$B$92,MATCH(I$1,'Population Projections'!$A$2:$A$92,0),1)</f>
        <v>0</v>
      </c>
      <c r="K7" s="7">
        <f>J7*INDEX('Population Projections'!$B$2:$B$92,MATCH(K$1,'Population Projections'!$A$2:$A$92,0),1)/INDEX('Population Projections'!$B$2:$B$92,MATCH(J$1,'Population Projections'!$A$2:$A$92,0),1)</f>
        <v>0</v>
      </c>
      <c r="L7" s="7">
        <f>K7*INDEX('Population Projections'!$B$2:$B$92,MATCH(L$1,'Population Projections'!$A$2:$A$92,0),1)/INDEX('Population Projections'!$B$2:$B$92,MATCH(K$1,'Population Projections'!$A$2:$A$92,0),1)</f>
        <v>0</v>
      </c>
      <c r="M7" s="7">
        <f>L7*INDEX('Population Projections'!$B$2:$B$92,MATCH(M$1,'Population Projections'!$A$2:$A$92,0),1)/INDEX('Population Projections'!$B$2:$B$92,MATCH(L$1,'Population Projections'!$A$2:$A$92,0),1)</f>
        <v>0</v>
      </c>
      <c r="N7" s="7">
        <f>M7*INDEX('Population Projections'!$B$2:$B$92,MATCH(N$1,'Population Projections'!$A$2:$A$92,0),1)/INDEX('Population Projections'!$B$2:$B$92,MATCH(M$1,'Population Projections'!$A$2:$A$92,0),1)</f>
        <v>0</v>
      </c>
      <c r="O7" s="7">
        <f>N7*INDEX('Population Projections'!$B$2:$B$92,MATCH(O$1,'Population Projections'!$A$2:$A$92,0),1)/INDEX('Population Projections'!$B$2:$B$92,MATCH(N$1,'Population Projections'!$A$2:$A$92,0),1)</f>
        <v>0</v>
      </c>
      <c r="P7" s="7">
        <f>O7*INDEX('Population Projections'!$B$2:$B$92,MATCH(P$1,'Population Projections'!$A$2:$A$92,0),1)/INDEX('Population Projections'!$B$2:$B$92,MATCH(O$1,'Population Projections'!$A$2:$A$92,0),1)</f>
        <v>0</v>
      </c>
      <c r="Q7" s="7">
        <f>P7*INDEX('Population Projections'!$B$2:$B$92,MATCH(Q$1,'Population Projections'!$A$2:$A$92,0),1)/INDEX('Population Projections'!$B$2:$B$92,MATCH(P$1,'Population Projections'!$A$2:$A$92,0),1)</f>
        <v>0</v>
      </c>
      <c r="R7" s="7">
        <f>Q7*INDEX('Population Projections'!$B$2:$B$92,MATCH(R$1,'Population Projections'!$A$2:$A$92,0),1)/INDEX('Population Projections'!$B$2:$B$92,MATCH(Q$1,'Population Projections'!$A$2:$A$92,0),1)</f>
        <v>0</v>
      </c>
      <c r="S7" s="7">
        <f>R7*INDEX('Population Projections'!$B$2:$B$92,MATCH(S$1,'Population Projections'!$A$2:$A$92,0),1)/INDEX('Population Projections'!$B$2:$B$92,MATCH(R$1,'Population Projections'!$A$2:$A$92,0),1)</f>
        <v>0</v>
      </c>
      <c r="T7" s="7">
        <f>S7*INDEX('Population Projections'!$B$2:$B$92,MATCH(T$1,'Population Projections'!$A$2:$A$92,0),1)/INDEX('Population Projections'!$B$2:$B$92,MATCH(S$1,'Population Projections'!$A$2:$A$92,0),1)</f>
        <v>0</v>
      </c>
      <c r="U7" s="7">
        <f>T7*INDEX('Population Projections'!$B$2:$B$92,MATCH(U$1,'Population Projections'!$A$2:$A$92,0),1)/INDEX('Population Projections'!$B$2:$B$92,MATCH(T$1,'Population Projections'!$A$2:$A$92,0),1)</f>
        <v>0</v>
      </c>
      <c r="V7" s="7">
        <f>U7*INDEX('Population Projections'!$B$2:$B$92,MATCH(V$1,'Population Projections'!$A$2:$A$92,0),1)/INDEX('Population Projections'!$B$2:$B$92,MATCH(U$1,'Population Projections'!$A$2:$A$92,0),1)</f>
        <v>0</v>
      </c>
      <c r="W7" s="7">
        <f>V7*INDEX('Population Projections'!$B$2:$B$92,MATCH(W$1,'Population Projections'!$A$2:$A$92,0),1)/INDEX('Population Projections'!$B$2:$B$92,MATCH(V$1,'Population Projections'!$A$2:$A$92,0),1)</f>
        <v>0</v>
      </c>
      <c r="X7" s="7">
        <f>W7*INDEX('Population Projections'!$B$2:$B$92,MATCH(X$1,'Population Projections'!$A$2:$A$92,0),1)/INDEX('Population Projections'!$B$2:$B$92,MATCH(W$1,'Population Projections'!$A$2:$A$92,0),1)</f>
        <v>0</v>
      </c>
      <c r="Y7" s="7">
        <f>X7*INDEX('Population Projections'!$B$2:$B$92,MATCH(Y$1,'Population Projections'!$A$2:$A$92,0),1)/INDEX('Population Projections'!$B$2:$B$92,MATCH(X$1,'Population Projections'!$A$2:$A$92,0),1)</f>
        <v>0</v>
      </c>
      <c r="Z7" s="7">
        <f>Y7*INDEX('Population Projections'!$B$2:$B$92,MATCH(Z$1,'Population Projections'!$A$2:$A$92,0),1)/INDEX('Population Projections'!$B$2:$B$92,MATCH(Y$1,'Population Projections'!$A$2:$A$92,0),1)</f>
        <v>0</v>
      </c>
      <c r="AA7" s="7">
        <f>Z7*INDEX('Population Projections'!$B$2:$B$92,MATCH(AA$1,'Population Projections'!$A$2:$A$92,0),1)/INDEX('Population Projections'!$B$2:$B$92,MATCH(Z$1,'Population Projections'!$A$2:$A$92,0),1)</f>
        <v>0</v>
      </c>
      <c r="AB7" s="7">
        <f>AA7*INDEX('Population Projections'!$B$2:$B$92,MATCH(AB$1,'Population Projections'!$A$2:$A$92,0),1)/INDEX('Population Projections'!$B$2:$B$92,MATCH(AA$1,'Population Projections'!$A$2:$A$92,0),1)</f>
        <v>0</v>
      </c>
      <c r="AC7" s="7">
        <f>AB7*INDEX('Population Projections'!$B$2:$B$92,MATCH(AC$1,'Population Projections'!$A$2:$A$92,0),1)/INDEX('Population Projections'!$B$2:$B$92,MATCH(AB$1,'Population Projections'!$A$2:$A$92,0),1)</f>
        <v>0</v>
      </c>
      <c r="AD7" s="7">
        <f>AC7*INDEX('Population Projections'!$B$2:$B$92,MATCH(AD$1,'Population Projections'!$A$2:$A$92,0),1)/INDEX('Population Projections'!$B$2:$B$92,MATCH(AC$1,'Population Projections'!$A$2:$A$92,0),1)</f>
        <v>0</v>
      </c>
      <c r="AE7" s="7">
        <f>AD7*INDEX('Population Projections'!$B$2:$B$92,MATCH(AE$1,'Population Projections'!$A$2:$A$92,0),1)/INDEX('Population Projections'!$B$2:$B$92,MATCH(AD$1,'Population Projections'!$A$2:$A$92,0),1)</f>
        <v>0</v>
      </c>
      <c r="AF7" s="7">
        <f>AE7*INDEX('Population Projections'!$B$2:$B$92,MATCH(AF$1,'Population Projections'!$A$2:$A$92,0),1)/INDEX('Population Projections'!$B$2:$B$92,MATCH(AE$1,'Population Projections'!$A$2:$A$92,0),1)</f>
        <v>0</v>
      </c>
      <c r="AG7" s="7">
        <f>AF7*INDEX('Population Projections'!$B$2:$B$92,MATCH(AG$1,'Population Projections'!$A$2:$A$92,0),1)/INDEX('Population Projections'!$B$2:$B$92,MATCH(AF$1,'Population Projections'!$A$2:$A$92,0),1)</f>
        <v>0</v>
      </c>
      <c r="AH7" s="7">
        <f>AG7*INDEX('Population Projections'!$B$2:$B$92,MATCH(AH$1,'Population Projections'!$A$2:$A$92,0),1)/INDEX('Population Projections'!$B$2:$B$92,MATCH(AG$1,'Population Projections'!$A$2:$A$92,0),1)</f>
        <v>0</v>
      </c>
      <c r="AI7" s="7">
        <f>AH7*INDEX('Population Projections'!$B$2:$B$92,MATCH(AI$1,'Population Projections'!$A$2:$A$92,0),1)/INDEX('Population Projections'!$B$2:$B$92,MATCH(AH$1,'Population Projections'!$A$2:$A$92,0),1)</f>
        <v>0</v>
      </c>
      <c r="AJ7" s="7">
        <f>AI7*INDEX('Population Projections'!$B$2:$B$92,MATCH(AJ$1,'Population Projections'!$A$2:$A$92,0),1)/INDEX('Population Projections'!$B$2:$B$92,MATCH(AI$1,'Population Projections'!$A$2:$A$92,0),1)</f>
        <v>0</v>
      </c>
      <c r="AK7" s="7">
        <f>AJ7*INDEX('Population Projections'!$B$2:$B$92,MATCH(AK$1,'Population Projections'!$A$2:$A$92,0),1)/INDEX('Population Projections'!$B$2:$B$92,MATCH(AJ$1,'Population Projections'!$A$2:$A$92,0),1)</f>
        <v>0</v>
      </c>
      <c r="AL7" s="7">
        <f>AK7*INDEX('Population Projections'!$B$2:$B$92,MATCH(AL$1,'Population Projections'!$A$2:$A$92,0),1)/INDEX('Population Projections'!$B$2:$B$92,MATCH(AK$1,'Population Projections'!$A$2:$A$92,0),1)</f>
        <v>0</v>
      </c>
      <c r="AM7" s="7">
        <f>AL7*INDEX('Population Projections'!$B$2:$B$92,MATCH(AM$1,'Population Projections'!$A$2:$A$92,0),1)/INDEX('Population Projections'!$B$2:$B$92,MATCH(AL$1,'Population Projections'!$A$2:$A$92,0),1)</f>
        <v>0</v>
      </c>
    </row>
    <row r="8" spans="1:39" x14ac:dyDescent="0.25">
      <c r="A8" s="12" t="s">
        <v>34</v>
      </c>
      <c r="B8" t="s">
        <v>36</v>
      </c>
      <c r="C8" t="s">
        <v>5</v>
      </c>
      <c r="D8" s="7">
        <f>INDEX('BUR_Historical Emissions'!$B$114:$E$121,MATCH(A8,'BUR_Historical Emissions'!$F$114:$F$121,0),MATCH(B8,'BUR_Historical Emissions'!$B$113:$E$113,0))*INDEX('Cross-Page Data'!$B$3:$B$16,MATCH(B8,'Cross-Page Data'!$A$3:$A$16,0),1)</f>
        <v>0</v>
      </c>
      <c r="E8" s="7">
        <f>D8*INDEX('Population Projections'!$B$2:$B$92,MATCH(E$1,'Population Projections'!$A$2:$A$92,0),1)/INDEX('Population Projections'!$B$2:$B$92,MATCH(D$1,'Population Projections'!$A$2:$A$92,0),1)</f>
        <v>0</v>
      </c>
      <c r="F8" s="7">
        <f>E8*INDEX('Population Projections'!$B$2:$B$92,MATCH(F$1,'Population Projections'!$A$2:$A$92,0),1)/INDEX('Population Projections'!$B$2:$B$92,MATCH(E$1,'Population Projections'!$A$2:$A$92,0),1)</f>
        <v>0</v>
      </c>
      <c r="G8" s="7">
        <f>F8*INDEX('Population Projections'!$B$2:$B$92,MATCH(G$1,'Population Projections'!$A$2:$A$92,0),1)/INDEX('Population Projections'!$B$2:$B$92,MATCH(F$1,'Population Projections'!$A$2:$A$92,0),1)</f>
        <v>0</v>
      </c>
      <c r="H8" s="7">
        <f>G8*INDEX('Population Projections'!$B$2:$B$92,MATCH(H$1,'Population Projections'!$A$2:$A$92,0),1)/INDEX('Population Projections'!$B$2:$B$92,MATCH(G$1,'Population Projections'!$A$2:$A$92,0),1)</f>
        <v>0</v>
      </c>
      <c r="I8" s="7">
        <f>H8*INDEX('Population Projections'!$B$2:$B$92,MATCH(I$1,'Population Projections'!$A$2:$A$92,0),1)/INDEX('Population Projections'!$B$2:$B$92,MATCH(H$1,'Population Projections'!$A$2:$A$92,0),1)</f>
        <v>0</v>
      </c>
      <c r="J8" s="7">
        <f>I8*INDEX('Population Projections'!$B$2:$B$92,MATCH(J$1,'Population Projections'!$A$2:$A$92,0),1)/INDEX('Population Projections'!$B$2:$B$92,MATCH(I$1,'Population Projections'!$A$2:$A$92,0),1)</f>
        <v>0</v>
      </c>
      <c r="K8" s="7">
        <f>J8*INDEX('Population Projections'!$B$2:$B$92,MATCH(K$1,'Population Projections'!$A$2:$A$92,0),1)/INDEX('Population Projections'!$B$2:$B$92,MATCH(J$1,'Population Projections'!$A$2:$A$92,0),1)</f>
        <v>0</v>
      </c>
      <c r="L8" s="7">
        <f>K8*INDEX('Population Projections'!$B$2:$B$92,MATCH(L$1,'Population Projections'!$A$2:$A$92,0),1)/INDEX('Population Projections'!$B$2:$B$92,MATCH(K$1,'Population Projections'!$A$2:$A$92,0),1)</f>
        <v>0</v>
      </c>
      <c r="M8" s="7">
        <f>L8*INDEX('Population Projections'!$B$2:$B$92,MATCH(M$1,'Population Projections'!$A$2:$A$92,0),1)/INDEX('Population Projections'!$B$2:$B$92,MATCH(L$1,'Population Projections'!$A$2:$A$92,0),1)</f>
        <v>0</v>
      </c>
      <c r="N8" s="7">
        <f>M8*INDEX('Population Projections'!$B$2:$B$92,MATCH(N$1,'Population Projections'!$A$2:$A$92,0),1)/INDEX('Population Projections'!$B$2:$B$92,MATCH(M$1,'Population Projections'!$A$2:$A$92,0),1)</f>
        <v>0</v>
      </c>
      <c r="O8" s="7">
        <f>N8*INDEX('Population Projections'!$B$2:$B$92,MATCH(O$1,'Population Projections'!$A$2:$A$92,0),1)/INDEX('Population Projections'!$B$2:$B$92,MATCH(N$1,'Population Projections'!$A$2:$A$92,0),1)</f>
        <v>0</v>
      </c>
      <c r="P8" s="7">
        <f>O8*INDEX('Population Projections'!$B$2:$B$92,MATCH(P$1,'Population Projections'!$A$2:$A$92,0),1)/INDEX('Population Projections'!$B$2:$B$92,MATCH(O$1,'Population Projections'!$A$2:$A$92,0),1)</f>
        <v>0</v>
      </c>
      <c r="Q8" s="7">
        <f>P8*INDEX('Population Projections'!$B$2:$B$92,MATCH(Q$1,'Population Projections'!$A$2:$A$92,0),1)/INDEX('Population Projections'!$B$2:$B$92,MATCH(P$1,'Population Projections'!$A$2:$A$92,0),1)</f>
        <v>0</v>
      </c>
      <c r="R8" s="7">
        <f>Q8*INDEX('Population Projections'!$B$2:$B$92,MATCH(R$1,'Population Projections'!$A$2:$A$92,0),1)/INDEX('Population Projections'!$B$2:$B$92,MATCH(Q$1,'Population Projections'!$A$2:$A$92,0),1)</f>
        <v>0</v>
      </c>
      <c r="S8" s="7">
        <f>R8*INDEX('Population Projections'!$B$2:$B$92,MATCH(S$1,'Population Projections'!$A$2:$A$92,0),1)/INDEX('Population Projections'!$B$2:$B$92,MATCH(R$1,'Population Projections'!$A$2:$A$92,0),1)</f>
        <v>0</v>
      </c>
      <c r="T8" s="7">
        <f>S8*INDEX('Population Projections'!$B$2:$B$92,MATCH(T$1,'Population Projections'!$A$2:$A$92,0),1)/INDEX('Population Projections'!$B$2:$B$92,MATCH(S$1,'Population Projections'!$A$2:$A$92,0),1)</f>
        <v>0</v>
      </c>
      <c r="U8" s="7">
        <f>T8*INDEX('Population Projections'!$B$2:$B$92,MATCH(U$1,'Population Projections'!$A$2:$A$92,0),1)/INDEX('Population Projections'!$B$2:$B$92,MATCH(T$1,'Population Projections'!$A$2:$A$92,0),1)</f>
        <v>0</v>
      </c>
      <c r="V8" s="7">
        <f>U8*INDEX('Population Projections'!$B$2:$B$92,MATCH(V$1,'Population Projections'!$A$2:$A$92,0),1)/INDEX('Population Projections'!$B$2:$B$92,MATCH(U$1,'Population Projections'!$A$2:$A$92,0),1)</f>
        <v>0</v>
      </c>
      <c r="W8" s="7">
        <f>V8*INDEX('Population Projections'!$B$2:$B$92,MATCH(W$1,'Population Projections'!$A$2:$A$92,0),1)/INDEX('Population Projections'!$B$2:$B$92,MATCH(V$1,'Population Projections'!$A$2:$A$92,0),1)</f>
        <v>0</v>
      </c>
      <c r="X8" s="7">
        <f>W8*INDEX('Population Projections'!$B$2:$B$92,MATCH(X$1,'Population Projections'!$A$2:$A$92,0),1)/INDEX('Population Projections'!$B$2:$B$92,MATCH(W$1,'Population Projections'!$A$2:$A$92,0),1)</f>
        <v>0</v>
      </c>
      <c r="Y8" s="7">
        <f>X8*INDEX('Population Projections'!$B$2:$B$92,MATCH(Y$1,'Population Projections'!$A$2:$A$92,0),1)/INDEX('Population Projections'!$B$2:$B$92,MATCH(X$1,'Population Projections'!$A$2:$A$92,0),1)</f>
        <v>0</v>
      </c>
      <c r="Z8" s="7">
        <f>Y8*INDEX('Population Projections'!$B$2:$B$92,MATCH(Z$1,'Population Projections'!$A$2:$A$92,0),1)/INDEX('Population Projections'!$B$2:$B$92,MATCH(Y$1,'Population Projections'!$A$2:$A$92,0),1)</f>
        <v>0</v>
      </c>
      <c r="AA8" s="7">
        <f>Z8*INDEX('Population Projections'!$B$2:$B$92,MATCH(AA$1,'Population Projections'!$A$2:$A$92,0),1)/INDEX('Population Projections'!$B$2:$B$92,MATCH(Z$1,'Population Projections'!$A$2:$A$92,0),1)</f>
        <v>0</v>
      </c>
      <c r="AB8" s="7">
        <f>AA8*INDEX('Population Projections'!$B$2:$B$92,MATCH(AB$1,'Population Projections'!$A$2:$A$92,0),1)/INDEX('Population Projections'!$B$2:$B$92,MATCH(AA$1,'Population Projections'!$A$2:$A$92,0),1)</f>
        <v>0</v>
      </c>
      <c r="AC8" s="7">
        <f>AB8*INDEX('Population Projections'!$B$2:$B$92,MATCH(AC$1,'Population Projections'!$A$2:$A$92,0),1)/INDEX('Population Projections'!$B$2:$B$92,MATCH(AB$1,'Population Projections'!$A$2:$A$92,0),1)</f>
        <v>0</v>
      </c>
      <c r="AD8" s="7">
        <f>AC8*INDEX('Population Projections'!$B$2:$B$92,MATCH(AD$1,'Population Projections'!$A$2:$A$92,0),1)/INDEX('Population Projections'!$B$2:$B$92,MATCH(AC$1,'Population Projections'!$A$2:$A$92,0),1)</f>
        <v>0</v>
      </c>
      <c r="AE8" s="7">
        <f>AD8*INDEX('Population Projections'!$B$2:$B$92,MATCH(AE$1,'Population Projections'!$A$2:$A$92,0),1)/INDEX('Population Projections'!$B$2:$B$92,MATCH(AD$1,'Population Projections'!$A$2:$A$92,0),1)</f>
        <v>0</v>
      </c>
      <c r="AF8" s="7">
        <f>AE8*INDEX('Population Projections'!$B$2:$B$92,MATCH(AF$1,'Population Projections'!$A$2:$A$92,0),1)/INDEX('Population Projections'!$B$2:$B$92,MATCH(AE$1,'Population Projections'!$A$2:$A$92,0),1)</f>
        <v>0</v>
      </c>
      <c r="AG8" s="7">
        <f>AF8*INDEX('Population Projections'!$B$2:$B$92,MATCH(AG$1,'Population Projections'!$A$2:$A$92,0),1)/INDEX('Population Projections'!$B$2:$B$92,MATCH(AF$1,'Population Projections'!$A$2:$A$92,0),1)</f>
        <v>0</v>
      </c>
      <c r="AH8" s="7">
        <f>AG8*INDEX('Population Projections'!$B$2:$B$92,MATCH(AH$1,'Population Projections'!$A$2:$A$92,0),1)/INDEX('Population Projections'!$B$2:$B$92,MATCH(AG$1,'Population Projections'!$A$2:$A$92,0),1)</f>
        <v>0</v>
      </c>
      <c r="AI8" s="7">
        <f>AH8*INDEX('Population Projections'!$B$2:$B$92,MATCH(AI$1,'Population Projections'!$A$2:$A$92,0),1)/INDEX('Population Projections'!$B$2:$B$92,MATCH(AH$1,'Population Projections'!$A$2:$A$92,0),1)</f>
        <v>0</v>
      </c>
      <c r="AJ8" s="7">
        <f>AI8*INDEX('Population Projections'!$B$2:$B$92,MATCH(AJ$1,'Population Projections'!$A$2:$A$92,0),1)/INDEX('Population Projections'!$B$2:$B$92,MATCH(AI$1,'Population Projections'!$A$2:$A$92,0),1)</f>
        <v>0</v>
      </c>
      <c r="AK8" s="7">
        <f>AJ8*INDEX('Population Projections'!$B$2:$B$92,MATCH(AK$1,'Population Projections'!$A$2:$A$92,0),1)/INDEX('Population Projections'!$B$2:$B$92,MATCH(AJ$1,'Population Projections'!$A$2:$A$92,0),1)</f>
        <v>0</v>
      </c>
      <c r="AL8" s="7">
        <f>AK8*INDEX('Population Projections'!$B$2:$B$92,MATCH(AL$1,'Population Projections'!$A$2:$A$92,0),1)/INDEX('Population Projections'!$B$2:$B$92,MATCH(AK$1,'Population Projections'!$A$2:$A$92,0),1)</f>
        <v>0</v>
      </c>
      <c r="AM8" s="7">
        <f>AL8*INDEX('Population Projections'!$B$2:$B$92,MATCH(AM$1,'Population Projections'!$A$2:$A$92,0),1)/INDEX('Population Projections'!$B$2:$B$92,MATCH(AL$1,'Population Projections'!$A$2:$A$92,0),1)</f>
        <v>0</v>
      </c>
    </row>
    <row r="9" spans="1:39" x14ac:dyDescent="0.25">
      <c r="A9" s="12" t="s">
        <v>35</v>
      </c>
      <c r="B9" t="s">
        <v>36</v>
      </c>
      <c r="C9" t="s">
        <v>7</v>
      </c>
      <c r="D9" s="7">
        <f>INDEX('BUR_Historical Emissions'!$B$114:$E$121,MATCH(A9,'BUR_Historical Emissions'!$F$114:$F$121,0),MATCH(B9,'BUR_Historical Emissions'!$B$113:$E$113,0))*INDEX('Cross-Page Data'!$B$3:$B$16,MATCH(B9,'Cross-Page Data'!$A$3:$A$16,0),1)</f>
        <v>563264496584.66687</v>
      </c>
      <c r="E9" s="7">
        <f>D9*SUMIF('Energy Projections'!$A$3:$A$82,$C9,'Energy Projections'!E$3:E$82)/SUMIF('Energy Projections'!$A$3:$A$82,$C9,'Energy Projections'!D$3:D$82)</f>
        <v>582543564335.45496</v>
      </c>
      <c r="F9" s="7">
        <f>E9*SUMIF('Energy Projections'!$A$3:$A$50,$C9,'Energy Projections'!F$3:F$50)/SUMIF('Energy Projections'!$A$3:$A$50,$C9,'Energy Projections'!E$3:E$50)</f>
        <v>596666956733.35791</v>
      </c>
      <c r="G9" s="7">
        <f>F9*SUMIF('Energy Projections'!$A$3:$A$50,$C9,'Energy Projections'!G$3:G$50)/SUMIF('Energy Projections'!$A$3:$A$50,$C9,'Energy Projections'!F$3:F$50)</f>
        <v>612513548153.16187</v>
      </c>
      <c r="H9" s="7">
        <f>G9*SUMIF('Energy Projections'!$A$3:$A$50,$C9,'Energy Projections'!H$3:H$50)/SUMIF('Energy Projections'!$A$3:$A$50,$C9,'Energy Projections'!G$3:G$50)</f>
        <v>628967032180.79004</v>
      </c>
      <c r="I9" s="7">
        <f>H9*SUMIF('Energy Projections'!$A$3:$A$50,$C9,'Energy Projections'!I$3:I$50)/SUMIF('Energy Projections'!$A$3:$A$50,$C9,'Energy Projections'!H$3:H$50)</f>
        <v>643668836052.68408</v>
      </c>
      <c r="J9" s="7">
        <f>I9*SUMIF('Energy Projections'!$A$3:$A$50,$C9,'Energy Projections'!J$3:J$50)/SUMIF('Energy Projections'!$A$3:$A$50,$C9,'Energy Projections'!I$3:I$50)</f>
        <v>660761165172.33521</v>
      </c>
      <c r="K9" s="7">
        <f>J9*SUMIF('Energy Projections'!$A$3:$A$50,$C9,'Energy Projections'!K$3:K$50)/SUMIF('Energy Projections'!$A$3:$A$50,$C9,'Energy Projections'!J$3:J$50)</f>
        <v>680304115328.07214</v>
      </c>
      <c r="L9" s="7">
        <f>K9*SUMIF('Energy Projections'!$A$3:$A$50,$C9,'Energy Projections'!L$3:L$50)/SUMIF('Energy Projections'!$A$3:$A$50,$C9,'Energy Projections'!K$3:K$50)</f>
        <v>699935180604.58679</v>
      </c>
      <c r="M9" s="7">
        <f>L9*SUMIF('Energy Projections'!$A$3:$A$50,$C9,'Energy Projections'!M$3:M$50)/SUMIF('Energy Projections'!$A$3:$A$50,$C9,'Energy Projections'!L$3:L$50)</f>
        <v>718163541317.64905</v>
      </c>
      <c r="N9" s="7">
        <f>M9*SUMIF('Energy Projections'!$A$3:$A$50,$C9,'Energy Projections'!N$3:N$50)/SUMIF('Energy Projections'!$A$3:$A$50,$C9,'Energy Projections'!M$3:M$50)</f>
        <v>736754486449.16858</v>
      </c>
      <c r="O9" s="7">
        <f>N9*SUMIF('Energy Projections'!$A$3:$A$50,$C9,'Energy Projections'!O$3:O$50)/SUMIF('Energy Projections'!$A$3:$A$50,$C9,'Energy Projections'!N$3:N$50)</f>
        <v>754400748755.9032</v>
      </c>
      <c r="P9" s="7">
        <f>O9*SUMIF('Energy Projections'!$A$3:$A$50,$C9,'Energy Projections'!P$3:P$50)/SUMIF('Energy Projections'!$A$3:$A$50,$C9,'Energy Projections'!O$3:O$50)</f>
        <v>769644056899.76868</v>
      </c>
      <c r="Q9" s="7">
        <f>P9*SUMIF('Energy Projections'!$A$3:$A$50,$C9,'Energy Projections'!Q$3:Q$50)/SUMIF('Energy Projections'!$A$3:$A$50,$C9,'Energy Projections'!P$3:P$50)</f>
        <v>774231298105.69531</v>
      </c>
      <c r="R9" s="7">
        <f>Q9*SUMIF('Energy Projections'!$A$3:$A$50,$C9,'Energy Projections'!R$3:R$50)/SUMIF('Energy Projections'!$A$3:$A$50,$C9,'Energy Projections'!Q$3:Q$50)</f>
        <v>778952234045.08533</v>
      </c>
      <c r="S9" s="7">
        <f>R9*SUMIF('Energy Projections'!$A$3:$A$50,$C9,'Energy Projections'!S$3:S$50)/SUMIF('Energy Projections'!$A$3:$A$50,$C9,'Energy Projections'!R$3:R$50)</f>
        <v>783604139693.03955</v>
      </c>
      <c r="T9" s="7">
        <f>S9*SUMIF('Energy Projections'!$A$3:$A$50,$C9,'Energy Projections'!T$3:T$50)/SUMIF('Energy Projections'!$A$3:$A$50,$C9,'Energy Projections'!S$3:S$50)</f>
        <v>787958442112.84497</v>
      </c>
      <c r="U9" s="7">
        <f>T9*SUMIF('Energy Projections'!$A$3:$A$50,$C9,'Energy Projections'!U$3:U$50)/SUMIF('Energy Projections'!$A$3:$A$50,$C9,'Energy Projections'!T$3:T$50)</f>
        <v>790814846245.97266</v>
      </c>
      <c r="V9" s="7">
        <f>U9*SUMIF('Energy Projections'!$A$3:$A$50,$C9,'Energy Projections'!V$3:V$50)/SUMIF('Energy Projections'!$A$3:$A$50,$C9,'Energy Projections'!U$3:U$50)</f>
        <v>793857806463.55505</v>
      </c>
      <c r="W9" s="7">
        <f>V9*SUMIF('Energy Projections'!$A$3:$A$50,$C9,'Energy Projections'!W$3:W$50)/SUMIF('Energy Projections'!$A$3:$A$50,$C9,'Energy Projections'!V$3:V$50)</f>
        <v>796738301778.47327</v>
      </c>
      <c r="X9" s="7">
        <f>W9*SUMIF('Energy Projections'!$A$3:$A$50,$C9,'Energy Projections'!X$3:X$50)/SUMIF('Energy Projections'!$A$3:$A$50,$C9,'Energy Projections'!W$3:W$50)</f>
        <v>805538585521.55371</v>
      </c>
      <c r="Y9" s="7">
        <f>X9*SUMIF('Energy Projections'!$A$3:$A$50,$C9,'Energy Projections'!Y$3:Y$50)/SUMIF('Energy Projections'!$A$3:$A$50,$C9,'Energy Projections'!X$3:X$50)</f>
        <v>814338869264.6344</v>
      </c>
      <c r="Z9" s="7">
        <f>Y9*SUMIF('Energy Projections'!$A$3:$A$50,$C9,'Energy Projections'!Z$3:Z$50)/SUMIF('Energy Projections'!$A$3:$A$50,$C9,'Energy Projections'!Y$3:Y$50)</f>
        <v>823139153007.71509</v>
      </c>
      <c r="AA9" s="7">
        <f>Z9*SUMIF('Energy Projections'!$A$3:$A$50,$C9,'Energy Projections'!AA$3:AA$50)/SUMIF('Energy Projections'!$A$3:$A$50,$C9,'Energy Projections'!Z$3:Z$50)</f>
        <v>831939436750.79578</v>
      </c>
      <c r="AB9" s="7">
        <f>AA9*SUMIF('Energy Projections'!$A$3:$A$50,$C9,'Energy Projections'!AB$3:AB$50)/SUMIF('Energy Projections'!$A$3:$A$50,$C9,'Energy Projections'!AA$3:AA$50)</f>
        <v>840739720493.87634</v>
      </c>
      <c r="AC9" s="7">
        <f>AB9*SUMIF('Energy Projections'!$A$3:$A$50,$C9,'Energy Projections'!AC$3:AC$50)/SUMIF('Energy Projections'!$A$3:$A$50,$C9,'Energy Projections'!AB$3:AB$50)</f>
        <v>849540004236.95703</v>
      </c>
      <c r="AD9" s="7">
        <f>AC9*SUMIF('Energy Projections'!$A$3:$A$50,$C9,'Energy Projections'!AD$3:AD$50)/SUMIF('Energy Projections'!$A$3:$A$50,$C9,'Energy Projections'!AC$3:AC$50)</f>
        <v>858340287980.03772</v>
      </c>
      <c r="AE9" s="7">
        <f>AD9*SUMIF('Energy Projections'!$A$3:$A$50,$C9,'Energy Projections'!AE$3:AE$50)/SUMIF('Energy Projections'!$A$3:$A$50,$C9,'Energy Projections'!AD$3:AD$50)</f>
        <v>867140571723.11829</v>
      </c>
      <c r="AF9" s="7">
        <f>AE9*SUMIF('Energy Projections'!$A$3:$A$50,$C9,'Energy Projections'!AF$3:AF$50)/SUMIF('Energy Projections'!$A$3:$A$50,$C9,'Energy Projections'!AE$3:AE$50)</f>
        <v>875940855466.19897</v>
      </c>
      <c r="AG9" s="7">
        <f>AF9*SUMIF('Energy Projections'!$A$3:$A$50,$C9,'Energy Projections'!AG$3:AG$50)/SUMIF('Energy Projections'!$A$3:$A$50,$C9,'Energy Projections'!AF$3:AF$50)</f>
        <v>884741139209.27954</v>
      </c>
      <c r="AH9" s="7">
        <f>AG9*SUMIF('Energy Projections'!$A$3:$A$50,$C9,'Energy Projections'!AH$3:AH$50)/SUMIF('Energy Projections'!$A$3:$A$50,$C9,'Energy Projections'!AG$3:AG$50)</f>
        <v>893541422952.36023</v>
      </c>
      <c r="AI9" s="7">
        <f>AH9*SUMIF('Energy Projections'!$A$3:$A$50,$C9,'Energy Projections'!AI$3:AI$50)/SUMIF('Energy Projections'!$A$3:$A$50,$C9,'Energy Projections'!AH$3:AH$50)</f>
        <v>902341706695.44092</v>
      </c>
      <c r="AJ9" s="7">
        <f>AI9*SUMIF('Energy Projections'!$A$3:$A$50,$C9,'Energy Projections'!AJ$3:AJ$50)/SUMIF('Energy Projections'!$A$3:$A$50,$C9,'Energy Projections'!AI$3:AI$50)</f>
        <v>911141990438.52148</v>
      </c>
      <c r="AK9" s="7">
        <f>AJ9*SUMIF('Energy Projections'!$A$3:$A$50,$C9,'Energy Projections'!AK$3:AK$50)/SUMIF('Energy Projections'!$A$3:$A$50,$C9,'Energy Projections'!AJ$3:AJ$50)</f>
        <v>919942274181.60217</v>
      </c>
      <c r="AL9" s="7">
        <f>AK9*SUMIF('Energy Projections'!$A$3:$A$50,$C9,'Energy Projections'!AL$3:AL$50)/SUMIF('Energy Projections'!$A$3:$A$50,$C9,'Energy Projections'!AK$3:AK$50)</f>
        <v>928742557924.68274</v>
      </c>
      <c r="AM9" s="7">
        <f>AL9*SUMIF('Energy Projections'!$A$3:$A$50,$C9,'Energy Projections'!AM$3:AM$50)/SUMIF('Energy Projections'!$A$3:$A$50,$C9,'Energy Projections'!AL$3:AL$50)</f>
        <v>937542841667.76331</v>
      </c>
    </row>
    <row r="10" spans="1:39" x14ac:dyDescent="0.25">
      <c r="A10" s="12" t="s">
        <v>30</v>
      </c>
      <c r="B10" t="s">
        <v>45</v>
      </c>
      <c r="C10" t="s">
        <v>6</v>
      </c>
      <c r="D10" s="7">
        <f>INDEX('BUR_Historical Emissions'!$B$114:$E$121,MATCH(A10,'BUR_Historical Emissions'!$F$114:$F$121,0),MATCH(B10,'BUR_Historical Emissions'!$B$113:$E$113,0))*INDEX('Cross-Page Data'!$B$3:$B$16,MATCH(B10,'Cross-Page Data'!$A$3:$A$16,0),1)</f>
        <v>0</v>
      </c>
      <c r="E10" s="7">
        <f>D10*SUMIF('Energy Projections'!$A$3:$A$82,$C10,'Energy Projections'!E$3:E$82)/SUMIF('Energy Projections'!$A$3:$A$82,$C10,'Energy Projections'!D$3:D$82)</f>
        <v>0</v>
      </c>
      <c r="F10" s="7">
        <f>E10*SUMIF('Energy Projections'!$A$3:$A$50,$C10,'Energy Projections'!F$3:F$50)/SUMIF('Energy Projections'!$A$3:$A$50,$C10,'Energy Projections'!E$3:E$50)</f>
        <v>0</v>
      </c>
      <c r="G10" s="7">
        <f>F10*SUMIF('Energy Projections'!$A$3:$A$50,$C10,'Energy Projections'!G$3:G$50)/SUMIF('Energy Projections'!$A$3:$A$50,$C10,'Energy Projections'!F$3:F$50)</f>
        <v>0</v>
      </c>
      <c r="H10" s="7">
        <f>G10*SUMIF('Energy Projections'!$A$3:$A$50,$C10,'Energy Projections'!H$3:H$50)/SUMIF('Energy Projections'!$A$3:$A$50,$C10,'Energy Projections'!G$3:G$50)</f>
        <v>0</v>
      </c>
      <c r="I10" s="7">
        <f>H10*SUMIF('Energy Projections'!$A$3:$A$50,$C10,'Energy Projections'!I$3:I$50)/SUMIF('Energy Projections'!$A$3:$A$50,$C10,'Energy Projections'!H$3:H$50)</f>
        <v>0</v>
      </c>
      <c r="J10" s="7">
        <f>I10*SUMIF('Energy Projections'!$A$3:$A$50,$C10,'Energy Projections'!J$3:J$50)/SUMIF('Energy Projections'!$A$3:$A$50,$C10,'Energy Projections'!I$3:I$50)</f>
        <v>0</v>
      </c>
      <c r="K10" s="7">
        <f>J10*SUMIF('Energy Projections'!$A$3:$A$50,$C10,'Energy Projections'!K$3:K$50)/SUMIF('Energy Projections'!$A$3:$A$50,$C10,'Energy Projections'!J$3:J$50)</f>
        <v>0</v>
      </c>
      <c r="L10" s="7">
        <f>K10*SUMIF('Energy Projections'!$A$3:$A$50,$C10,'Energy Projections'!L$3:L$50)/SUMIF('Energy Projections'!$A$3:$A$50,$C10,'Energy Projections'!K$3:K$50)</f>
        <v>0</v>
      </c>
      <c r="M10" s="7">
        <f>L10*SUMIF('Energy Projections'!$A$3:$A$50,$C10,'Energy Projections'!M$3:M$50)/SUMIF('Energy Projections'!$A$3:$A$50,$C10,'Energy Projections'!L$3:L$50)</f>
        <v>0</v>
      </c>
      <c r="N10" s="7">
        <f>M10*SUMIF('Energy Projections'!$A$3:$A$50,$C10,'Energy Projections'!N$3:N$50)/SUMIF('Energy Projections'!$A$3:$A$50,$C10,'Energy Projections'!M$3:M$50)</f>
        <v>0</v>
      </c>
      <c r="O10" s="7">
        <f>N10*SUMIF('Energy Projections'!$A$3:$A$50,$C10,'Energy Projections'!O$3:O$50)/SUMIF('Energy Projections'!$A$3:$A$50,$C10,'Energy Projections'!N$3:N$50)</f>
        <v>0</v>
      </c>
      <c r="P10" s="7">
        <f>O10*SUMIF('Energy Projections'!$A$3:$A$50,$C10,'Energy Projections'!P$3:P$50)/SUMIF('Energy Projections'!$A$3:$A$50,$C10,'Energy Projections'!O$3:O$50)</f>
        <v>0</v>
      </c>
      <c r="Q10" s="7">
        <f>P10*SUMIF('Energy Projections'!$A$3:$A$50,$C10,'Energy Projections'!Q$3:Q$50)/SUMIF('Energy Projections'!$A$3:$A$50,$C10,'Energy Projections'!P$3:P$50)</f>
        <v>0</v>
      </c>
      <c r="R10" s="7">
        <f>Q10*SUMIF('Energy Projections'!$A$3:$A$50,$C10,'Energy Projections'!R$3:R$50)/SUMIF('Energy Projections'!$A$3:$A$50,$C10,'Energy Projections'!Q$3:Q$50)</f>
        <v>0</v>
      </c>
      <c r="S10" s="7">
        <f>R10*SUMIF('Energy Projections'!$A$3:$A$50,$C10,'Energy Projections'!S$3:S$50)/SUMIF('Energy Projections'!$A$3:$A$50,$C10,'Energy Projections'!R$3:R$50)</f>
        <v>0</v>
      </c>
      <c r="T10" s="7">
        <f>S10*SUMIF('Energy Projections'!$A$3:$A$50,$C10,'Energy Projections'!T$3:T$50)/SUMIF('Energy Projections'!$A$3:$A$50,$C10,'Energy Projections'!S$3:S$50)</f>
        <v>0</v>
      </c>
      <c r="U10" s="7">
        <f>T10*SUMIF('Energy Projections'!$A$3:$A$50,$C10,'Energy Projections'!U$3:U$50)/SUMIF('Energy Projections'!$A$3:$A$50,$C10,'Energy Projections'!T$3:T$50)</f>
        <v>0</v>
      </c>
      <c r="V10" s="7">
        <f>U10*SUMIF('Energy Projections'!$A$3:$A$50,$C10,'Energy Projections'!V$3:V$50)/SUMIF('Energy Projections'!$A$3:$A$50,$C10,'Energy Projections'!U$3:U$50)</f>
        <v>0</v>
      </c>
      <c r="W10" s="7">
        <f>V10*SUMIF('Energy Projections'!$A$3:$A$50,$C10,'Energy Projections'!W$3:W$50)/SUMIF('Energy Projections'!$A$3:$A$50,$C10,'Energy Projections'!V$3:V$50)</f>
        <v>0</v>
      </c>
      <c r="X10" s="7">
        <f>W10*SUMIF('Energy Projections'!$A$3:$A$50,$C10,'Energy Projections'!X$3:X$50)/SUMIF('Energy Projections'!$A$3:$A$50,$C10,'Energy Projections'!W$3:W$50)</f>
        <v>0</v>
      </c>
      <c r="Y10" s="7">
        <f>X10*SUMIF('Energy Projections'!$A$3:$A$50,$C10,'Energy Projections'!Y$3:Y$50)/SUMIF('Energy Projections'!$A$3:$A$50,$C10,'Energy Projections'!X$3:X$50)</f>
        <v>0</v>
      </c>
      <c r="Z10" s="7">
        <f>Y10*SUMIF('Energy Projections'!$A$3:$A$50,$C10,'Energy Projections'!Z$3:Z$50)/SUMIF('Energy Projections'!$A$3:$A$50,$C10,'Energy Projections'!Y$3:Y$50)</f>
        <v>0</v>
      </c>
      <c r="AA10" s="7">
        <f>Z10*SUMIF('Energy Projections'!$A$3:$A$50,$C10,'Energy Projections'!AA$3:AA$50)/SUMIF('Energy Projections'!$A$3:$A$50,$C10,'Energy Projections'!Z$3:Z$50)</f>
        <v>0</v>
      </c>
      <c r="AB10" s="7">
        <f>AA10*SUMIF('Energy Projections'!$A$3:$A$50,$C10,'Energy Projections'!AB$3:AB$50)/SUMIF('Energy Projections'!$A$3:$A$50,$C10,'Energy Projections'!AA$3:AA$50)</f>
        <v>0</v>
      </c>
      <c r="AC10" s="7">
        <f>AB10*SUMIF('Energy Projections'!$A$3:$A$50,$C10,'Energy Projections'!AC$3:AC$50)/SUMIF('Energy Projections'!$A$3:$A$50,$C10,'Energy Projections'!AB$3:AB$50)</f>
        <v>0</v>
      </c>
      <c r="AD10" s="7">
        <f>AC10*SUMIF('Energy Projections'!$A$3:$A$50,$C10,'Energy Projections'!AD$3:AD$50)/SUMIF('Energy Projections'!$A$3:$A$50,$C10,'Energy Projections'!AC$3:AC$50)</f>
        <v>0</v>
      </c>
      <c r="AE10" s="7">
        <f>AD10*SUMIF('Energy Projections'!$A$3:$A$50,$C10,'Energy Projections'!AE$3:AE$50)/SUMIF('Energy Projections'!$A$3:$A$50,$C10,'Energy Projections'!AD$3:AD$50)</f>
        <v>0</v>
      </c>
      <c r="AF10" s="7">
        <f>AE10*SUMIF('Energy Projections'!$A$3:$A$50,$C10,'Energy Projections'!AF$3:AF$50)/SUMIF('Energy Projections'!$A$3:$A$50,$C10,'Energy Projections'!AE$3:AE$50)</f>
        <v>0</v>
      </c>
      <c r="AG10" s="7">
        <f>AF10*SUMIF('Energy Projections'!$A$3:$A$50,$C10,'Energy Projections'!AG$3:AG$50)/SUMIF('Energy Projections'!$A$3:$A$50,$C10,'Energy Projections'!AF$3:AF$50)</f>
        <v>0</v>
      </c>
      <c r="AH10" s="7">
        <f>AG10*SUMIF('Energy Projections'!$A$3:$A$50,$C10,'Energy Projections'!AH$3:AH$50)/SUMIF('Energy Projections'!$A$3:$A$50,$C10,'Energy Projections'!AG$3:AG$50)</f>
        <v>0</v>
      </c>
      <c r="AI10" s="7">
        <f>AH10*SUMIF('Energy Projections'!$A$3:$A$50,$C10,'Energy Projections'!AI$3:AI$50)/SUMIF('Energy Projections'!$A$3:$A$50,$C10,'Energy Projections'!AH$3:AH$50)</f>
        <v>0</v>
      </c>
      <c r="AJ10" s="7">
        <f>AI10*SUMIF('Energy Projections'!$A$3:$A$50,$C10,'Energy Projections'!AJ$3:AJ$50)/SUMIF('Energy Projections'!$A$3:$A$50,$C10,'Energy Projections'!AI$3:AI$50)</f>
        <v>0</v>
      </c>
      <c r="AK10" s="7">
        <f>AJ10*SUMIF('Energy Projections'!$A$3:$A$50,$C10,'Energy Projections'!AK$3:AK$50)/SUMIF('Energy Projections'!$A$3:$A$50,$C10,'Energy Projections'!AJ$3:AJ$50)</f>
        <v>0</v>
      </c>
      <c r="AL10" s="7">
        <f>AK10*SUMIF('Energy Projections'!$A$3:$A$50,$C10,'Energy Projections'!AL$3:AL$50)/SUMIF('Energy Projections'!$A$3:$A$50,$C10,'Energy Projections'!AK$3:AK$50)</f>
        <v>0</v>
      </c>
      <c r="AM10" s="7">
        <f>AL10*SUMIF('Energy Projections'!$A$3:$A$50,$C10,'Energy Projections'!AM$3:AM$50)/SUMIF('Energy Projections'!$A$3:$A$50,$C10,'Energy Projections'!AL$3:AL$50)</f>
        <v>0</v>
      </c>
    </row>
    <row r="11" spans="1:39" x14ac:dyDescent="0.25">
      <c r="A11" s="12" t="s">
        <v>31</v>
      </c>
      <c r="B11" t="s">
        <v>45</v>
      </c>
      <c r="C11" t="s">
        <v>8</v>
      </c>
      <c r="D11" s="7">
        <f>INDEX('BUR_Historical Emissions'!$B$114:$E$121,MATCH(A11,'BUR_Historical Emissions'!$F$114:$F$121,0),MATCH(B11,'BUR_Historical Emissions'!$B$113:$E$113,0))*INDEX('Cross-Page Data'!$B$3:$B$16,MATCH(B11,'Cross-Page Data'!$A$3:$A$16,0),1)</f>
        <v>12874802221942.379</v>
      </c>
      <c r="E11" s="7">
        <f>D11*SUMIF('Energy Projections'!$A$3:$A$82,$C11,'Energy Projections'!E$3:E$82)/SUMIF('Energy Projections'!$A$3:$A$82,$C11,'Energy Projections'!D$3:D$82)</f>
        <v>15149797311137.223</v>
      </c>
      <c r="F11" s="7">
        <f>E11*SUMIF('Energy Projections'!$A$3:$A$50,$C11,'Energy Projections'!F$3:F$50)/SUMIF('Energy Projections'!$A$3:$A$50,$C11,'Energy Projections'!E$3:E$50)</f>
        <v>15150334408427.707</v>
      </c>
      <c r="G11" s="7">
        <f>F11*SUMIF('Energy Projections'!$A$3:$A$50,$C11,'Energy Projections'!G$3:G$50)/SUMIF('Energy Projections'!$A$3:$A$50,$C11,'Energy Projections'!F$3:F$50)</f>
        <v>15151167014453.881</v>
      </c>
      <c r="H11" s="7">
        <f>G11*SUMIF('Energy Projections'!$A$3:$A$50,$C11,'Energy Projections'!H$3:H$50)/SUMIF('Energy Projections'!$A$3:$A$50,$C11,'Energy Projections'!G$3:G$50)</f>
        <v>15151768311969.904</v>
      </c>
      <c r="I11" s="7">
        <f>H11*SUMIF('Energy Projections'!$A$3:$A$50,$C11,'Energy Projections'!I$3:I$50)/SUMIF('Energy Projections'!$A$3:$A$50,$C11,'Energy Projections'!H$3:H$50)</f>
        <v>15152396070645.215</v>
      </c>
      <c r="J11" s="7">
        <f>I11*SUMIF('Energy Projections'!$A$3:$A$50,$C11,'Energy Projections'!J$3:J$50)/SUMIF('Energy Projections'!$A$3:$A$50,$C11,'Energy Projections'!I$3:I$50)</f>
        <v>15153176570438.549</v>
      </c>
      <c r="K11" s="7">
        <f>J11*SUMIF('Energy Projections'!$A$3:$A$50,$C11,'Energy Projections'!K$3:K$50)/SUMIF('Energy Projections'!$A$3:$A$50,$C11,'Energy Projections'!J$3:J$50)</f>
        <v>15154029690026.061</v>
      </c>
      <c r="L11" s="7">
        <f>K11*SUMIF('Energy Projections'!$A$3:$A$50,$C11,'Energy Projections'!L$3:L$50)/SUMIF('Energy Projections'!$A$3:$A$50,$C11,'Energy Projections'!K$3:K$50)</f>
        <v>15154732007667.814</v>
      </c>
      <c r="M11" s="7">
        <f>L11*SUMIF('Energy Projections'!$A$3:$A$50,$C11,'Energy Projections'!M$3:M$50)/SUMIF('Energy Projections'!$A$3:$A$50,$C11,'Energy Projections'!L$3:L$50)</f>
        <v>15155433265353.58</v>
      </c>
      <c r="N11" s="7">
        <f>M11*SUMIF('Energy Projections'!$A$3:$A$50,$C11,'Energy Projections'!N$3:N$50)/SUMIF('Energy Projections'!$A$3:$A$50,$C11,'Energy Projections'!M$3:M$50)</f>
        <v>15156043376090.996</v>
      </c>
      <c r="O11" s="7">
        <f>N11*SUMIF('Energy Projections'!$A$3:$A$50,$C11,'Energy Projections'!O$3:O$50)/SUMIF('Energy Projections'!$A$3:$A$50,$C11,'Energy Projections'!N$3:N$50)</f>
        <v>15156877506986.637</v>
      </c>
      <c r="P11" s="7">
        <f>O11*SUMIF('Energy Projections'!$A$3:$A$50,$C11,'Energy Projections'!P$3:P$50)/SUMIF('Energy Projections'!$A$3:$A$50,$C11,'Energy Projections'!O$3:O$50)</f>
        <v>15157568011026.473</v>
      </c>
      <c r="Q11" s="7">
        <f>P11*SUMIF('Energy Projections'!$A$3:$A$50,$C11,'Energy Projections'!Q$3:Q$50)/SUMIF('Energy Projections'!$A$3:$A$50,$C11,'Energy Projections'!P$3:P$50)</f>
        <v>15157568011027.6</v>
      </c>
      <c r="R11" s="7">
        <f>Q11*SUMIF('Energy Projections'!$A$3:$A$50,$C11,'Energy Projections'!R$3:R$50)/SUMIF('Energy Projections'!$A$3:$A$50,$C11,'Energy Projections'!Q$3:Q$50)</f>
        <v>15157568011026.879</v>
      </c>
      <c r="S11" s="7">
        <f>R11*SUMIF('Energy Projections'!$A$3:$A$50,$C11,'Energy Projections'!S$3:S$50)/SUMIF('Energy Projections'!$A$3:$A$50,$C11,'Energy Projections'!R$3:R$50)</f>
        <v>15157568011026.834</v>
      </c>
      <c r="T11" s="7">
        <f>S11*SUMIF('Energy Projections'!$A$3:$A$50,$C11,'Energy Projections'!T$3:T$50)/SUMIF('Energy Projections'!$A$3:$A$50,$C11,'Energy Projections'!S$3:S$50)</f>
        <v>15157568011026.82</v>
      </c>
      <c r="U11" s="7">
        <f>T11*SUMIF('Energy Projections'!$A$3:$A$50,$C11,'Energy Projections'!U$3:U$50)/SUMIF('Energy Projections'!$A$3:$A$50,$C11,'Energy Projections'!T$3:T$50)</f>
        <v>15157568011026.875</v>
      </c>
      <c r="V11" s="7">
        <f>U11*SUMIF('Energy Projections'!$A$3:$A$50,$C11,'Energy Projections'!V$3:V$50)/SUMIF('Energy Projections'!$A$3:$A$50,$C11,'Energy Projections'!U$3:U$50)</f>
        <v>15157568011126.508</v>
      </c>
      <c r="W11" s="7">
        <f>V11*SUMIF('Energy Projections'!$A$3:$A$50,$C11,'Energy Projections'!W$3:W$50)/SUMIF('Energy Projections'!$A$3:$A$50,$C11,'Energy Projections'!V$3:V$50)</f>
        <v>15157568011580.264</v>
      </c>
      <c r="X11" s="7">
        <f>W11*SUMIF('Energy Projections'!$A$3:$A$50,$C11,'Energy Projections'!X$3:X$50)/SUMIF('Energy Projections'!$A$3:$A$50,$C11,'Energy Projections'!W$3:W$50)</f>
        <v>15157825830117.76</v>
      </c>
      <c r="Y11" s="7">
        <f>X11*SUMIF('Energy Projections'!$A$3:$A$50,$C11,'Energy Projections'!Y$3:Y$50)/SUMIF('Energy Projections'!$A$3:$A$50,$C11,'Energy Projections'!X$3:X$50)</f>
        <v>15158083648655.254</v>
      </c>
      <c r="Z11" s="7">
        <f>Y11*SUMIF('Energy Projections'!$A$3:$A$50,$C11,'Energy Projections'!Z$3:Z$50)/SUMIF('Energy Projections'!$A$3:$A$50,$C11,'Energy Projections'!Y$3:Y$50)</f>
        <v>15158341467192.748</v>
      </c>
      <c r="AA11" s="7">
        <f>Z11*SUMIF('Energy Projections'!$A$3:$A$50,$C11,'Energy Projections'!AA$3:AA$50)/SUMIF('Energy Projections'!$A$3:$A$50,$C11,'Energy Projections'!Z$3:Z$50)</f>
        <v>15158599285730.242</v>
      </c>
      <c r="AB11" s="7">
        <f>AA11*SUMIF('Energy Projections'!$A$3:$A$50,$C11,'Energy Projections'!AB$3:AB$50)/SUMIF('Energy Projections'!$A$3:$A$50,$C11,'Energy Projections'!AA$3:AA$50)</f>
        <v>15158857104267.738</v>
      </c>
      <c r="AC11" s="7">
        <f>AB11*SUMIF('Energy Projections'!$A$3:$A$50,$C11,'Energy Projections'!AC$3:AC$50)/SUMIF('Energy Projections'!$A$3:$A$50,$C11,'Energy Projections'!AB$3:AB$50)</f>
        <v>15159114922805.234</v>
      </c>
      <c r="AD11" s="7">
        <f>AC11*SUMIF('Energy Projections'!$A$3:$A$50,$C11,'Energy Projections'!AD$3:AD$50)/SUMIF('Energy Projections'!$A$3:$A$50,$C11,'Energy Projections'!AC$3:AC$50)</f>
        <v>15159372741342.73</v>
      </c>
      <c r="AE11" s="7">
        <f>AD11*SUMIF('Energy Projections'!$A$3:$A$50,$C11,'Energy Projections'!AE$3:AE$50)/SUMIF('Energy Projections'!$A$3:$A$50,$C11,'Energy Projections'!AD$3:AD$50)</f>
        <v>15159630559880.225</v>
      </c>
      <c r="AF11" s="7">
        <f>AE11*SUMIF('Energy Projections'!$A$3:$A$50,$C11,'Energy Projections'!AF$3:AF$50)/SUMIF('Energy Projections'!$A$3:$A$50,$C11,'Energy Projections'!AE$3:AE$50)</f>
        <v>15159888378417.719</v>
      </c>
      <c r="AG11" s="7">
        <f>AF11*SUMIF('Energy Projections'!$A$3:$A$50,$C11,'Energy Projections'!AG$3:AG$50)/SUMIF('Energy Projections'!$A$3:$A$50,$C11,'Energy Projections'!AF$3:AF$50)</f>
        <v>15160146196955.213</v>
      </c>
      <c r="AH11" s="7">
        <f>AG11*SUMIF('Energy Projections'!$A$3:$A$50,$C11,'Energy Projections'!AH$3:AH$50)/SUMIF('Energy Projections'!$A$3:$A$50,$C11,'Energy Projections'!AG$3:AG$50)</f>
        <v>15160404015492.709</v>
      </c>
      <c r="AI11" s="7">
        <f>AH11*SUMIF('Energy Projections'!$A$3:$A$50,$C11,'Energy Projections'!AI$3:AI$50)/SUMIF('Energy Projections'!$A$3:$A$50,$C11,'Energy Projections'!AH$3:AH$50)</f>
        <v>15160661834030.205</v>
      </c>
      <c r="AJ11" s="7">
        <f>AI11*SUMIF('Energy Projections'!$A$3:$A$50,$C11,'Energy Projections'!AJ$3:AJ$50)/SUMIF('Energy Projections'!$A$3:$A$50,$C11,'Energy Projections'!AI$3:AI$50)</f>
        <v>15160919652567.701</v>
      </c>
      <c r="AK11" s="7">
        <f>AJ11*SUMIF('Energy Projections'!$A$3:$A$50,$C11,'Energy Projections'!AK$3:AK$50)/SUMIF('Energy Projections'!$A$3:$A$50,$C11,'Energy Projections'!AJ$3:AJ$50)</f>
        <v>15161177471105.193</v>
      </c>
      <c r="AL11" s="7">
        <f>AK11*SUMIF('Energy Projections'!$A$3:$A$50,$C11,'Energy Projections'!AL$3:AL$50)/SUMIF('Energy Projections'!$A$3:$A$50,$C11,'Energy Projections'!AK$3:AK$50)</f>
        <v>15161435289642.688</v>
      </c>
      <c r="AM11" s="7">
        <f>AL11*SUMIF('Energy Projections'!$A$3:$A$50,$C11,'Energy Projections'!AM$3:AM$50)/SUMIF('Energy Projections'!$A$3:$A$50,$C11,'Energy Projections'!AL$3:AL$50)</f>
        <v>15161693108180.182</v>
      </c>
    </row>
    <row r="12" spans="1:39" x14ac:dyDescent="0.25">
      <c r="A12" s="12" t="s">
        <v>32</v>
      </c>
      <c r="B12" t="s">
        <v>45</v>
      </c>
      <c r="C12" t="s">
        <v>0</v>
      </c>
      <c r="D12" s="7">
        <f>INDEX('BUR_Historical Emissions'!$B$114:$E$121,MATCH(A12,'BUR_Historical Emissions'!$F$114:$F$121,0),MATCH(B12,'BUR_Historical Emissions'!$B$113:$E$113,0))*INDEX('Cross-Page Data'!$B$3:$B$16,MATCH(B12,'Cross-Page Data'!$A$3:$A$16,0),1)</f>
        <v>0</v>
      </c>
      <c r="E12" s="7">
        <f>D12*SUMIF('Energy Projections'!$A$3:$A$82,$C12,'Energy Projections'!E$3:E$82)/SUMIF('Energy Projections'!$A$3:$A$82,$C12,'Energy Projections'!D$3:D$82)</f>
        <v>0</v>
      </c>
      <c r="F12" s="7">
        <f>E12*SUMIF('Energy Projections'!$A$3:$A$50,$C12,'Energy Projections'!F$3:F$50)/SUMIF('Energy Projections'!$A$3:$A$50,$C12,'Energy Projections'!E$3:E$50)</f>
        <v>0</v>
      </c>
      <c r="G12" s="7">
        <f>F12*SUMIF('Energy Projections'!$A$3:$A$50,$C12,'Energy Projections'!G$3:G$50)/SUMIF('Energy Projections'!$A$3:$A$50,$C12,'Energy Projections'!F$3:F$50)</f>
        <v>0</v>
      </c>
      <c r="H12" s="7">
        <f>G12*SUMIF('Energy Projections'!$A$3:$A$50,$C12,'Energy Projections'!H$3:H$50)/SUMIF('Energy Projections'!$A$3:$A$50,$C12,'Energy Projections'!G$3:G$50)</f>
        <v>0</v>
      </c>
      <c r="I12" s="7">
        <f>H12*SUMIF('Energy Projections'!$A$3:$A$50,$C12,'Energy Projections'!I$3:I$50)/SUMIF('Energy Projections'!$A$3:$A$50,$C12,'Energy Projections'!H$3:H$50)</f>
        <v>0</v>
      </c>
      <c r="J12" s="7">
        <f>I12*SUMIF('Energy Projections'!$A$3:$A$50,$C12,'Energy Projections'!J$3:J$50)/SUMIF('Energy Projections'!$A$3:$A$50,$C12,'Energy Projections'!I$3:I$50)</f>
        <v>0</v>
      </c>
      <c r="K12" s="7">
        <f>J12*SUMIF('Energy Projections'!$A$3:$A$50,$C12,'Energy Projections'!K$3:K$50)/SUMIF('Energy Projections'!$A$3:$A$50,$C12,'Energy Projections'!J$3:J$50)</f>
        <v>0</v>
      </c>
      <c r="L12" s="7">
        <f>K12*SUMIF('Energy Projections'!$A$3:$A$50,$C12,'Energy Projections'!L$3:L$50)/SUMIF('Energy Projections'!$A$3:$A$50,$C12,'Energy Projections'!K$3:K$50)</f>
        <v>0</v>
      </c>
      <c r="M12" s="7">
        <f>L12*SUMIF('Energy Projections'!$A$3:$A$50,$C12,'Energy Projections'!M$3:M$50)/SUMIF('Energy Projections'!$A$3:$A$50,$C12,'Energy Projections'!L$3:L$50)</f>
        <v>0</v>
      </c>
      <c r="N12" s="7">
        <f>M12*SUMIF('Energy Projections'!$A$3:$A$50,$C12,'Energy Projections'!N$3:N$50)/SUMIF('Energy Projections'!$A$3:$A$50,$C12,'Energy Projections'!M$3:M$50)</f>
        <v>0</v>
      </c>
      <c r="O12" s="7">
        <f>N12*SUMIF('Energy Projections'!$A$3:$A$50,$C12,'Energy Projections'!O$3:O$50)/SUMIF('Energy Projections'!$A$3:$A$50,$C12,'Energy Projections'!N$3:N$50)</f>
        <v>0</v>
      </c>
      <c r="P12" s="7">
        <f>O12*SUMIF('Energy Projections'!$A$3:$A$50,$C12,'Energy Projections'!P$3:P$50)/SUMIF('Energy Projections'!$A$3:$A$50,$C12,'Energy Projections'!O$3:O$50)</f>
        <v>0</v>
      </c>
      <c r="Q12" s="7">
        <f>P12*SUMIF('Energy Projections'!$A$3:$A$50,$C12,'Energy Projections'!Q$3:Q$50)/SUMIF('Energy Projections'!$A$3:$A$50,$C12,'Energy Projections'!P$3:P$50)</f>
        <v>0</v>
      </c>
      <c r="R12" s="7">
        <f>Q12*SUMIF('Energy Projections'!$A$3:$A$50,$C12,'Energy Projections'!R$3:R$50)/SUMIF('Energy Projections'!$A$3:$A$50,$C12,'Energy Projections'!Q$3:Q$50)</f>
        <v>0</v>
      </c>
      <c r="S12" s="7">
        <f>R12*SUMIF('Energy Projections'!$A$3:$A$50,$C12,'Energy Projections'!S$3:S$50)/SUMIF('Energy Projections'!$A$3:$A$50,$C12,'Energy Projections'!R$3:R$50)</f>
        <v>0</v>
      </c>
      <c r="T12" s="7">
        <f>S12*SUMIF('Energy Projections'!$A$3:$A$50,$C12,'Energy Projections'!T$3:T$50)/SUMIF('Energy Projections'!$A$3:$A$50,$C12,'Energy Projections'!S$3:S$50)</f>
        <v>0</v>
      </c>
      <c r="U12" s="7">
        <f>T12*SUMIF('Energy Projections'!$A$3:$A$50,$C12,'Energy Projections'!U$3:U$50)/SUMIF('Energy Projections'!$A$3:$A$50,$C12,'Energy Projections'!T$3:T$50)</f>
        <v>0</v>
      </c>
      <c r="V12" s="7">
        <f>U12*SUMIF('Energy Projections'!$A$3:$A$50,$C12,'Energy Projections'!V$3:V$50)/SUMIF('Energy Projections'!$A$3:$A$50,$C12,'Energy Projections'!U$3:U$50)</f>
        <v>0</v>
      </c>
      <c r="W12" s="7">
        <f>V12*SUMIF('Energy Projections'!$A$3:$A$50,$C12,'Energy Projections'!W$3:W$50)/SUMIF('Energy Projections'!$A$3:$A$50,$C12,'Energy Projections'!V$3:V$50)</f>
        <v>0</v>
      </c>
      <c r="X12" s="7">
        <f>W12*SUMIF('Energy Projections'!$A$3:$A$50,$C12,'Energy Projections'!X$3:X$50)/SUMIF('Energy Projections'!$A$3:$A$50,$C12,'Energy Projections'!W$3:W$50)</f>
        <v>0</v>
      </c>
      <c r="Y12" s="7">
        <f>X12*SUMIF('Energy Projections'!$A$3:$A$50,$C12,'Energy Projections'!Y$3:Y$50)/SUMIF('Energy Projections'!$A$3:$A$50,$C12,'Energy Projections'!X$3:X$50)</f>
        <v>0</v>
      </c>
      <c r="Z12" s="7">
        <f>Y12*SUMIF('Energy Projections'!$A$3:$A$50,$C12,'Energy Projections'!Z$3:Z$50)/SUMIF('Energy Projections'!$A$3:$A$50,$C12,'Energy Projections'!Y$3:Y$50)</f>
        <v>0</v>
      </c>
      <c r="AA12" s="7">
        <f>Z12*SUMIF('Energy Projections'!$A$3:$A$50,$C12,'Energy Projections'!AA$3:AA$50)/SUMIF('Energy Projections'!$A$3:$A$50,$C12,'Energy Projections'!Z$3:Z$50)</f>
        <v>0</v>
      </c>
      <c r="AB12" s="7">
        <f>AA12*SUMIF('Energy Projections'!$A$3:$A$50,$C12,'Energy Projections'!AB$3:AB$50)/SUMIF('Energy Projections'!$A$3:$A$50,$C12,'Energy Projections'!AA$3:AA$50)</f>
        <v>0</v>
      </c>
      <c r="AC12" s="7">
        <f>AB12*SUMIF('Energy Projections'!$A$3:$A$50,$C12,'Energy Projections'!AC$3:AC$50)/SUMIF('Energy Projections'!$A$3:$A$50,$C12,'Energy Projections'!AB$3:AB$50)</f>
        <v>0</v>
      </c>
      <c r="AD12" s="7">
        <f>AC12*SUMIF('Energy Projections'!$A$3:$A$50,$C12,'Energy Projections'!AD$3:AD$50)/SUMIF('Energy Projections'!$A$3:$A$50,$C12,'Energy Projections'!AC$3:AC$50)</f>
        <v>0</v>
      </c>
      <c r="AE12" s="7">
        <f>AD12*SUMIF('Energy Projections'!$A$3:$A$50,$C12,'Energy Projections'!AE$3:AE$50)/SUMIF('Energy Projections'!$A$3:$A$50,$C12,'Energy Projections'!AD$3:AD$50)</f>
        <v>0</v>
      </c>
      <c r="AF12" s="7">
        <f>AE12*SUMIF('Energy Projections'!$A$3:$A$50,$C12,'Energy Projections'!AF$3:AF$50)/SUMIF('Energy Projections'!$A$3:$A$50,$C12,'Energy Projections'!AE$3:AE$50)</f>
        <v>0</v>
      </c>
      <c r="AG12" s="7">
        <f>AF12*SUMIF('Energy Projections'!$A$3:$A$50,$C12,'Energy Projections'!AG$3:AG$50)/SUMIF('Energy Projections'!$A$3:$A$50,$C12,'Energy Projections'!AF$3:AF$50)</f>
        <v>0</v>
      </c>
      <c r="AH12" s="7">
        <f>AG12*SUMIF('Energy Projections'!$A$3:$A$50,$C12,'Energy Projections'!AH$3:AH$50)/SUMIF('Energy Projections'!$A$3:$A$50,$C12,'Energy Projections'!AG$3:AG$50)</f>
        <v>0</v>
      </c>
      <c r="AI12" s="7">
        <f>AH12*SUMIF('Energy Projections'!$A$3:$A$50,$C12,'Energy Projections'!AI$3:AI$50)/SUMIF('Energy Projections'!$A$3:$A$50,$C12,'Energy Projections'!AH$3:AH$50)</f>
        <v>0</v>
      </c>
      <c r="AJ12" s="7">
        <f>AI12*SUMIF('Energy Projections'!$A$3:$A$50,$C12,'Energy Projections'!AJ$3:AJ$50)/SUMIF('Energy Projections'!$A$3:$A$50,$C12,'Energy Projections'!AI$3:AI$50)</f>
        <v>0</v>
      </c>
      <c r="AK12" s="7">
        <f>AJ12*SUMIF('Energy Projections'!$A$3:$A$50,$C12,'Energy Projections'!AK$3:AK$50)/SUMIF('Energy Projections'!$A$3:$A$50,$C12,'Energy Projections'!AJ$3:AJ$50)</f>
        <v>0</v>
      </c>
      <c r="AL12" s="7">
        <f>AK12*SUMIF('Energy Projections'!$A$3:$A$50,$C12,'Energy Projections'!AL$3:AL$50)/SUMIF('Energy Projections'!$A$3:$A$50,$C12,'Energy Projections'!AK$3:AK$50)</f>
        <v>0</v>
      </c>
      <c r="AM12" s="7">
        <f>AL12*SUMIF('Energy Projections'!$A$3:$A$50,$C12,'Energy Projections'!AM$3:AM$50)/SUMIF('Energy Projections'!$A$3:$A$50,$C12,'Energy Projections'!AL$3:AL$50)</f>
        <v>0</v>
      </c>
    </row>
    <row r="13" spans="1:39" x14ac:dyDescent="0.25">
      <c r="A13" s="12" t="s">
        <v>33</v>
      </c>
      <c r="B13" t="s">
        <v>45</v>
      </c>
      <c r="C13" t="s">
        <v>163</v>
      </c>
      <c r="D13" s="7">
        <f>INDEX('BUR_Historical Emissions'!$B$114:$E$121,MATCH(A13,'BUR_Historical Emissions'!$F$114:$F$121,0),MATCH(B13,'BUR_Historical Emissions'!$B$113:$E$113,0))*INDEX('Cross-Page Data'!$B$3:$B$16,MATCH(B13,'Cross-Page Data'!$A$3:$A$16,0),1)</f>
        <v>973981066938.79321</v>
      </c>
      <c r="E13" s="7">
        <f>D13*SUMIF('Energy Projections'!$A$3:$A$82,$C13,'Energy Projections'!E$3:E$82)/SUMIF('Energy Projections'!$A$3:$A$82,$C13,'Energy Projections'!D$3:D$82)</f>
        <v>1031286840669.1425</v>
      </c>
      <c r="F13" s="7">
        <f>E13*SUMIF('Energy Projections'!$A$3:$A$50,$C13,'Energy Projections'!F$3:F$50)/SUMIF('Energy Projections'!$A$3:$A$50,$C13,'Energy Projections'!E$3:E$50)</f>
        <v>1092536326929.6713</v>
      </c>
      <c r="G13" s="7">
        <f>F13*SUMIF('Energy Projections'!$A$3:$A$50,$C13,'Energy Projections'!G$3:G$50)/SUMIF('Energy Projections'!$A$3:$A$50,$C13,'Energy Projections'!F$3:F$50)</f>
        <v>1147676047371.2212</v>
      </c>
      <c r="H13" s="7">
        <f>G13*SUMIF('Energy Projections'!$A$3:$A$50,$C13,'Energy Projections'!H$3:H$50)/SUMIF('Energy Projections'!$A$3:$A$50,$C13,'Energy Projections'!G$3:G$50)</f>
        <v>1209678861931.3186</v>
      </c>
      <c r="I13" s="7">
        <f>H13*SUMIF('Energy Projections'!$A$3:$A$50,$C13,'Energy Projections'!I$3:I$50)/SUMIF('Energy Projections'!$A$3:$A$50,$C13,'Energy Projections'!H$3:H$50)</f>
        <v>1280215822755.572</v>
      </c>
      <c r="J13" s="7">
        <f>I13*SUMIF('Energy Projections'!$A$3:$A$50,$C13,'Energy Projections'!J$3:J$50)/SUMIF('Energy Projections'!$A$3:$A$50,$C13,'Energy Projections'!I$3:I$50)</f>
        <v>1359948604226.6292</v>
      </c>
      <c r="K13" s="7">
        <f>J13*SUMIF('Energy Projections'!$A$3:$A$50,$C13,'Energy Projections'!K$3:K$50)/SUMIF('Energy Projections'!$A$3:$A$50,$C13,'Energy Projections'!J$3:J$50)</f>
        <v>1431636378265.5605</v>
      </c>
      <c r="L13" s="7">
        <f>K13*SUMIF('Energy Projections'!$A$3:$A$50,$C13,'Energy Projections'!L$3:L$50)/SUMIF('Energy Projections'!$A$3:$A$50,$C13,'Energy Projections'!K$3:K$50)</f>
        <v>1513991400449.2214</v>
      </c>
      <c r="M13" s="7">
        <f>L13*SUMIF('Energy Projections'!$A$3:$A$50,$C13,'Energy Projections'!M$3:M$50)/SUMIF('Energy Projections'!$A$3:$A$50,$C13,'Energy Projections'!L$3:L$50)</f>
        <v>1593495172611.2192</v>
      </c>
      <c r="N13" s="7">
        <f>M13*SUMIF('Energy Projections'!$A$3:$A$50,$C13,'Energy Projections'!N$3:N$50)/SUMIF('Energy Projections'!$A$3:$A$50,$C13,'Energy Projections'!M$3:M$50)</f>
        <v>1680990387321.7834</v>
      </c>
      <c r="O13" s="7">
        <f>N13*SUMIF('Energy Projections'!$A$3:$A$50,$C13,'Energy Projections'!O$3:O$50)/SUMIF('Energy Projections'!$A$3:$A$50,$C13,'Energy Projections'!N$3:N$50)</f>
        <v>1769609063057.4175</v>
      </c>
      <c r="P13" s="7">
        <f>O13*SUMIF('Energy Projections'!$A$3:$A$50,$C13,'Energy Projections'!P$3:P$50)/SUMIF('Energy Projections'!$A$3:$A$50,$C13,'Energy Projections'!O$3:O$50)</f>
        <v>1865942416922.5923</v>
      </c>
      <c r="Q13" s="7">
        <f>P13*SUMIF('Energy Projections'!$A$3:$A$50,$C13,'Energy Projections'!Q$3:Q$50)/SUMIF('Energy Projections'!$A$3:$A$50,$C13,'Energy Projections'!P$3:P$50)</f>
        <v>1865942416924.5376</v>
      </c>
      <c r="R13" s="7">
        <f>Q13*SUMIF('Energy Projections'!$A$3:$A$50,$C13,'Energy Projections'!R$3:R$50)/SUMIF('Energy Projections'!$A$3:$A$50,$C13,'Energy Projections'!Q$3:Q$50)</f>
        <v>1865942416922.8833</v>
      </c>
      <c r="S13" s="7">
        <f>R13*SUMIF('Energy Projections'!$A$3:$A$50,$C13,'Energy Projections'!S$3:S$50)/SUMIF('Energy Projections'!$A$3:$A$50,$C13,'Energy Projections'!R$3:R$50)</f>
        <v>1865942416922.8845</v>
      </c>
      <c r="T13" s="7">
        <f>S13*SUMIF('Energy Projections'!$A$3:$A$50,$C13,'Energy Projections'!T$3:T$50)/SUMIF('Energy Projections'!$A$3:$A$50,$C13,'Energy Projections'!S$3:S$50)</f>
        <v>1865942416922.8855</v>
      </c>
      <c r="U13" s="7">
        <f>T13*SUMIF('Energy Projections'!$A$3:$A$50,$C13,'Energy Projections'!U$3:U$50)/SUMIF('Energy Projections'!$A$3:$A$50,$C13,'Energy Projections'!T$3:T$50)</f>
        <v>1865942416923.1104</v>
      </c>
      <c r="V13" s="7">
        <f>U13*SUMIF('Energy Projections'!$A$3:$A$50,$C13,'Energy Projections'!V$3:V$50)/SUMIF('Energy Projections'!$A$3:$A$50,$C13,'Energy Projections'!U$3:U$50)</f>
        <v>1866546745258.2598</v>
      </c>
      <c r="W13" s="7">
        <f>V13*SUMIF('Energy Projections'!$A$3:$A$50,$C13,'Energy Projections'!W$3:W$50)/SUMIF('Energy Projections'!$A$3:$A$50,$C13,'Energy Projections'!V$3:V$50)</f>
        <v>1866546746078.3096</v>
      </c>
      <c r="X13" s="7">
        <f>W13*SUMIF('Energy Projections'!$A$3:$A$50,$C13,'Energy Projections'!X$3:X$50)/SUMIF('Energy Projections'!$A$3:$A$50,$C13,'Energy Projections'!W$3:W$50)</f>
        <v>1898597232044.5906</v>
      </c>
      <c r="Y13" s="7">
        <f>X13*SUMIF('Energy Projections'!$A$3:$A$50,$C13,'Energy Projections'!Y$3:Y$50)/SUMIF('Energy Projections'!$A$3:$A$50,$C13,'Energy Projections'!X$3:X$50)</f>
        <v>1930647718010.8716</v>
      </c>
      <c r="Z13" s="7">
        <f>Y13*SUMIF('Energy Projections'!$A$3:$A$50,$C13,'Energy Projections'!Z$3:Z$50)/SUMIF('Energy Projections'!$A$3:$A$50,$C13,'Energy Projections'!Y$3:Y$50)</f>
        <v>1962698203977.1523</v>
      </c>
      <c r="AA13" s="7">
        <f>Z13*SUMIF('Energy Projections'!$A$3:$A$50,$C13,'Energy Projections'!AA$3:AA$50)/SUMIF('Energy Projections'!$A$3:$A$50,$C13,'Energy Projections'!Z$3:Z$50)</f>
        <v>1994748689943.4333</v>
      </c>
      <c r="AB13" s="7">
        <f>AA13*SUMIF('Energy Projections'!$A$3:$A$50,$C13,'Energy Projections'!AB$3:AB$50)/SUMIF('Energy Projections'!$A$3:$A$50,$C13,'Energy Projections'!AA$3:AA$50)</f>
        <v>2026799175909.7139</v>
      </c>
      <c r="AC13" s="7">
        <f>AB13*SUMIF('Energy Projections'!$A$3:$A$50,$C13,'Energy Projections'!AC$3:AC$50)/SUMIF('Energy Projections'!$A$3:$A$50,$C13,'Energy Projections'!AB$3:AB$50)</f>
        <v>2058849661875.9946</v>
      </c>
      <c r="AD13" s="7">
        <f>AC13*SUMIF('Energy Projections'!$A$3:$A$50,$C13,'Energy Projections'!AD$3:AD$50)/SUMIF('Energy Projections'!$A$3:$A$50,$C13,'Energy Projections'!AC$3:AC$50)</f>
        <v>2090900147842.2754</v>
      </c>
      <c r="AE13" s="7">
        <f>AD13*SUMIF('Energy Projections'!$A$3:$A$50,$C13,'Energy Projections'!AE$3:AE$50)/SUMIF('Energy Projections'!$A$3:$A$50,$C13,'Energy Projections'!AD$3:AD$50)</f>
        <v>2122950633808.5559</v>
      </c>
      <c r="AF13" s="7">
        <f>AE13*SUMIF('Energy Projections'!$A$3:$A$50,$C13,'Energy Projections'!AF$3:AF$50)/SUMIF('Energy Projections'!$A$3:$A$50,$C13,'Energy Projections'!AE$3:AE$50)</f>
        <v>2155001119774.8369</v>
      </c>
      <c r="AG13" s="7">
        <f>AF13*SUMIF('Energy Projections'!$A$3:$A$50,$C13,'Energy Projections'!AG$3:AG$50)/SUMIF('Energy Projections'!$A$3:$A$50,$C13,'Energy Projections'!AF$3:AF$50)</f>
        <v>2187051605741.1177</v>
      </c>
      <c r="AH13" s="7">
        <f>AG13*SUMIF('Energy Projections'!$A$3:$A$50,$C13,'Energy Projections'!AH$3:AH$50)/SUMIF('Energy Projections'!$A$3:$A$50,$C13,'Energy Projections'!AG$3:AG$50)</f>
        <v>2219102091707.3984</v>
      </c>
      <c r="AI13" s="7">
        <f>AH13*SUMIF('Energy Projections'!$A$3:$A$50,$C13,'Energy Projections'!AI$3:AI$50)/SUMIF('Energy Projections'!$A$3:$A$50,$C13,'Energy Projections'!AH$3:AH$50)</f>
        <v>2251152577673.6792</v>
      </c>
      <c r="AJ13" s="7">
        <f>AI13*SUMIF('Energy Projections'!$A$3:$A$50,$C13,'Energy Projections'!AJ$3:AJ$50)/SUMIF('Energy Projections'!$A$3:$A$50,$C13,'Energy Projections'!AI$3:AI$50)</f>
        <v>2283203063639.96</v>
      </c>
      <c r="AK13" s="7">
        <f>AJ13*SUMIF('Energy Projections'!$A$3:$A$50,$C13,'Energy Projections'!AK$3:AK$50)/SUMIF('Energy Projections'!$A$3:$A$50,$C13,'Energy Projections'!AJ$3:AJ$50)</f>
        <v>2315253549606.2407</v>
      </c>
      <c r="AL13" s="7">
        <f>AK13*SUMIF('Energy Projections'!$A$3:$A$50,$C13,'Energy Projections'!AL$3:AL$50)/SUMIF('Energy Projections'!$A$3:$A$50,$C13,'Energy Projections'!AK$3:AK$50)</f>
        <v>2347304035572.5215</v>
      </c>
      <c r="AM13" s="7">
        <f>AL13*SUMIF('Energy Projections'!$A$3:$A$50,$C13,'Energy Projections'!AM$3:AM$50)/SUMIF('Energy Projections'!$A$3:$A$50,$C13,'Energy Projections'!AL$3:AL$50)</f>
        <v>2379354521538.8027</v>
      </c>
    </row>
    <row r="14" spans="1:39" x14ac:dyDescent="0.25">
      <c r="A14" s="99" t="s">
        <v>219</v>
      </c>
      <c r="B14" t="s">
        <v>45</v>
      </c>
      <c r="C14" t="s">
        <v>213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</row>
    <row r="15" spans="1:39" x14ac:dyDescent="0.25">
      <c r="A15" s="99" t="s">
        <v>186</v>
      </c>
      <c r="B15" t="s">
        <v>45</v>
      </c>
      <c r="C15" t="s">
        <v>145</v>
      </c>
      <c r="D15" s="7">
        <f>INDEX('BUR_Historical Emissions'!$B$114:$E$121,MATCH(A15,'BUR_Historical Emissions'!$F$114:$F$121,0),MATCH(B15,'BUR_Historical Emissions'!$B$113:$E$113,0))*INDEX('Cross-Page Data'!$B$3:$B$16,MATCH(B15,'Cross-Page Data'!$A$3:$A$16,0),1)</f>
        <v>30529636676292.426</v>
      </c>
      <c r="E15" s="7">
        <f>D15*INDEX('Population Projections'!$B$2:$B$92,MATCH(E$1,'Population Projections'!$A$2:$A$92,0),1)/INDEX('Population Projections'!$B$2:$B$92,MATCH(D$1,'Population Projections'!$A$2:$A$92,0),1)</f>
        <v>31224783763313.137</v>
      </c>
      <c r="F15" s="7">
        <f>E15*INDEX('Population Projections'!$B$2:$B$92,MATCH(F$1,'Population Projections'!$A$2:$A$92,0),1)/INDEX('Population Projections'!$B$2:$B$92,MATCH(E$1,'Population Projections'!$A$2:$A$92,0),1)</f>
        <v>31865737775773.75</v>
      </c>
      <c r="G15" s="7">
        <f>F15*INDEX('Population Projections'!$B$2:$B$92,MATCH(G$1,'Population Projections'!$A$2:$A$92,0),1)/INDEX('Population Projections'!$B$2:$B$92,MATCH(F$1,'Population Projections'!$A$2:$A$92,0),1)</f>
        <v>32461474620019.988</v>
      </c>
      <c r="H15" s="7">
        <f>G15*INDEX('Population Projections'!$B$2:$B$92,MATCH(H$1,'Population Projections'!$A$2:$A$92,0),1)/INDEX('Population Projections'!$B$2:$B$92,MATCH(G$1,'Population Projections'!$A$2:$A$92,0),1)</f>
        <v>33029361775111.832</v>
      </c>
      <c r="I15" s="7">
        <f>H15*INDEX('Population Projections'!$B$2:$B$92,MATCH(I$1,'Population Projections'!$A$2:$A$92,0),1)/INDEX('Population Projections'!$B$2:$B$92,MATCH(H$1,'Population Projections'!$A$2:$A$92,0),1)</f>
        <v>33579835014033.906</v>
      </c>
      <c r="J15" s="7">
        <f>I15*INDEX('Population Projections'!$B$2:$B$92,MATCH(J$1,'Population Projections'!$A$2:$A$92,0),1)/INDEX('Population Projections'!$B$2:$B$92,MATCH(I$1,'Population Projections'!$A$2:$A$92,0),1)</f>
        <v>34114829216360.637</v>
      </c>
      <c r="K15" s="7">
        <f>J15*INDEX('Population Projections'!$B$2:$B$92,MATCH(K$1,'Population Projections'!$A$2:$A$92,0),1)/INDEX('Population Projections'!$B$2:$B$92,MATCH(J$1,'Population Projections'!$A$2:$A$92,0),1)</f>
        <v>34630474622943.184</v>
      </c>
      <c r="L15" s="7">
        <f>K15*INDEX('Population Projections'!$B$2:$B$92,MATCH(L$1,'Population Projections'!$A$2:$A$92,0),1)/INDEX('Population Projections'!$B$2:$B$92,MATCH(K$1,'Population Projections'!$A$2:$A$92,0),1)</f>
        <v>35128706113355.957</v>
      </c>
      <c r="M15" s="7">
        <f>L15*INDEX('Population Projections'!$B$2:$B$92,MATCH(M$1,'Population Projections'!$A$2:$A$92,0),1)/INDEX('Population Projections'!$B$2:$B$92,MATCH(L$1,'Population Projections'!$A$2:$A$92,0),1)</f>
        <v>35610491127386.172</v>
      </c>
      <c r="N15" s="7">
        <f>M15*INDEX('Population Projections'!$B$2:$B$92,MATCH(N$1,'Population Projections'!$A$2:$A$92,0),1)/INDEX('Population Projections'!$B$2:$B$92,MATCH(M$1,'Population Projections'!$A$2:$A$92,0),1)</f>
        <v>36075829665033.836</v>
      </c>
      <c r="O15" s="7">
        <f>N15*INDEX('Population Projections'!$B$2:$B$92,MATCH(O$1,'Population Projections'!$A$2:$A$92,0),1)/INDEX('Population Projections'!$B$2:$B$92,MATCH(N$1,'Population Projections'!$A$2:$A$92,0),1)</f>
        <v>36527624045660.57</v>
      </c>
      <c r="P15" s="7">
        <f>O15*INDEX('Population Projections'!$B$2:$B$92,MATCH(P$1,'Population Projections'!$A$2:$A$92,0),1)/INDEX('Population Projections'!$B$2:$B$92,MATCH(O$1,'Population Projections'!$A$2:$A$92,0),1)</f>
        <v>36964906829479.164</v>
      </c>
      <c r="Q15" s="7">
        <f>P15*INDEX('Population Projections'!$B$2:$B$92,MATCH(Q$1,'Population Projections'!$A$2:$A$92,0),1)/INDEX('Population Projections'!$B$2:$B$92,MATCH(P$1,'Population Projections'!$A$2:$A$92,0),1)</f>
        <v>37388645456276.828</v>
      </c>
      <c r="R15" s="7">
        <f>Q15*INDEX('Population Projections'!$B$2:$B$92,MATCH(R$1,'Population Projections'!$A$2:$A$92,0),1)/INDEX('Population Projections'!$B$2:$B$92,MATCH(Q$1,'Population Projections'!$A$2:$A$92,0),1)</f>
        <v>37798839926053.555</v>
      </c>
      <c r="S15" s="7">
        <f>R15*INDEX('Population Projections'!$B$2:$B$92,MATCH(S$1,'Population Projections'!$A$2:$A$92,0),1)/INDEX('Population Projections'!$B$2:$B$92,MATCH(R$1,'Population Projections'!$A$2:$A$92,0),1)</f>
        <v>38194522799022.148</v>
      </c>
      <c r="T15" s="7">
        <f>S15*INDEX('Population Projections'!$B$2:$B$92,MATCH(T$1,'Population Projections'!$A$2:$A$92,0),1)/INDEX('Population Projections'!$B$2:$B$92,MATCH(S$1,'Population Projections'!$A$2:$A$92,0),1)</f>
        <v>38578596394544.234</v>
      </c>
      <c r="U15" s="7">
        <f>T15*INDEX('Population Projections'!$B$2:$B$92,MATCH(U$1,'Population Projections'!$A$2:$A$92,0),1)/INDEX('Population Projections'!$B$2:$B$92,MATCH(T$1,'Population Projections'!$A$2:$A$92,0),1)</f>
        <v>38949125833045.391</v>
      </c>
      <c r="V15" s="7">
        <f>U15*INDEX('Population Projections'!$B$2:$B$92,MATCH(V$1,'Population Projections'!$A$2:$A$92,0),1)/INDEX('Population Projections'!$B$2:$B$92,MATCH(U$1,'Population Projections'!$A$2:$A$92,0),1)</f>
        <v>39306111114525.617</v>
      </c>
      <c r="W15" s="7">
        <f>V15*INDEX('Population Projections'!$B$2:$B$92,MATCH(W$1,'Population Projections'!$A$2:$A$92,0),1)/INDEX('Population Projections'!$B$2:$B$92,MATCH(V$1,'Population Projections'!$A$2:$A$92,0),1)</f>
        <v>39646649919623.281</v>
      </c>
      <c r="X15" s="7">
        <f>W15*INDEX('Population Projections'!$B$2:$B$92,MATCH(X$1,'Population Projections'!$A$2:$A$92,0),1)/INDEX('Population Projections'!$B$2:$B$92,MATCH(W$1,'Population Projections'!$A$2:$A$92,0),1)</f>
        <v>39971709688125.594</v>
      </c>
      <c r="Y15" s="7">
        <f>X15*INDEX('Population Projections'!$B$2:$B$92,MATCH(Y$1,'Population Projections'!$A$2:$A$92,0),1)/INDEX('Population Projections'!$B$2:$B$92,MATCH(X$1,'Population Projections'!$A$2:$A$92,0),1)</f>
        <v>40280322980245.352</v>
      </c>
      <c r="Z15" s="7">
        <f>Y15*INDEX('Population Projections'!$B$2:$B$92,MATCH(Z$1,'Population Projections'!$A$2:$A$92,0),1)/INDEX('Population Projections'!$B$2:$B$92,MATCH(Y$1,'Population Projections'!$A$2:$A$92,0),1)</f>
        <v>40573457235769.758</v>
      </c>
      <c r="AA15" s="7">
        <f>Z15*INDEX('Population Projections'!$B$2:$B$92,MATCH(AA$1,'Population Projections'!$A$2:$A$92,0),1)/INDEX('Population Projections'!$B$2:$B$92,MATCH(Z$1,'Population Projections'!$A$2:$A$92,0),1)</f>
        <v>40852079894486.031</v>
      </c>
      <c r="AB15" s="7">
        <f>AA15*INDEX('Population Projections'!$B$2:$B$92,MATCH(AB$1,'Population Projections'!$A$2:$A$92,0),1)/INDEX('Population Projections'!$B$2:$B$92,MATCH(AA$1,'Population Projections'!$A$2:$A$92,0),1)</f>
        <v>41121995595117.414</v>
      </c>
      <c r="AC15" s="7">
        <f>AB15*INDEX('Population Projections'!$B$2:$B$92,MATCH(AC$1,'Population Projections'!$A$2:$A$92,0),1)/INDEX('Population Projections'!$B$2:$B$92,MATCH(AB$1,'Population Projections'!$A$2:$A$92,0),1)</f>
        <v>41385139217238.336</v>
      </c>
      <c r="AD15" s="7">
        <f>AC15*INDEX('Population Projections'!$B$2:$B$92,MATCH(AD$1,'Population Projections'!$A$2:$A$92,0),1)/INDEX('Population Projections'!$B$2:$B$92,MATCH(AC$1,'Population Projections'!$A$2:$A$92,0),1)</f>
        <v>41640543321061.586</v>
      </c>
      <c r="AE15" s="7">
        <f>AD15*INDEX('Population Projections'!$B$2:$B$92,MATCH(AE$1,'Population Projections'!$A$2:$A$92,0),1)/INDEX('Population Projections'!$B$2:$B$92,MATCH(AD$1,'Population Projections'!$A$2:$A$92,0),1)</f>
        <v>41890142786161.578</v>
      </c>
      <c r="AF15" s="7">
        <f>AE15*INDEX('Population Projections'!$B$2:$B$92,MATCH(AF$1,'Population Projections'!$A$2:$A$92,0),1)/INDEX('Population Projections'!$B$2:$B$92,MATCH(AE$1,'Population Projections'!$A$2:$A$92,0),1)</f>
        <v>42132002732963.898</v>
      </c>
      <c r="AG15" s="7">
        <f>AF15*INDEX('Population Projections'!$B$2:$B$92,MATCH(AG$1,'Population Projections'!$A$2:$A$92,0),1)/INDEX('Population Projections'!$B$2:$B$92,MATCH(AF$1,'Population Projections'!$A$2:$A$92,0),1)</f>
        <v>42367090601255.75</v>
      </c>
      <c r="AH15" s="7">
        <f>AG15*INDEX('Population Projections'!$B$2:$B$92,MATCH(AH$1,'Population Projections'!$A$2:$A$92,0),1)/INDEX('Population Projections'!$B$2:$B$92,MATCH(AG$1,'Population Projections'!$A$2:$A$92,0),1)</f>
        <v>42593471511462.719</v>
      </c>
      <c r="AI15" s="7">
        <f>AH15*INDEX('Population Projections'!$B$2:$B$92,MATCH(AI$1,'Population Projections'!$A$2:$A$92,0),1)/INDEX('Population Projections'!$B$2:$B$92,MATCH(AH$1,'Population Projections'!$A$2:$A$92,0),1)</f>
        <v>42811145463584.805</v>
      </c>
      <c r="AJ15" s="7">
        <f>AI15*INDEX('Population Projections'!$B$2:$B$92,MATCH(AJ$1,'Population Projections'!$A$2:$A$92,0),1)/INDEX('Population Projections'!$B$2:$B$92,MATCH(AI$1,'Population Projections'!$A$2:$A$92,0),1)</f>
        <v>43020112457622.008</v>
      </c>
      <c r="AK15" s="7">
        <f>AJ15*INDEX('Population Projections'!$B$2:$B$92,MATCH(AK$1,'Population Projections'!$A$2:$A$92,0),1)/INDEX('Population Projections'!$B$2:$B$92,MATCH(AJ$1,'Population Projections'!$A$2:$A$92,0),1)</f>
        <v>43220372493574.328</v>
      </c>
      <c r="AL15" s="7">
        <f>AK15*INDEX('Population Projections'!$B$2:$B$92,MATCH(AL$1,'Population Projections'!$A$2:$A$92,0),1)/INDEX('Population Projections'!$B$2:$B$92,MATCH(AK$1,'Population Projections'!$A$2:$A$92,0),1)</f>
        <v>43410958131654.555</v>
      </c>
      <c r="AM15" s="7">
        <f>AL15*INDEX('Population Projections'!$B$2:$B$92,MATCH(AM$1,'Population Projections'!$A$2:$A$92,0),1)/INDEX('Population Projections'!$B$2:$B$92,MATCH(AL$1,'Population Projections'!$A$2:$A$92,0),1)</f>
        <v>43588967052501.063</v>
      </c>
    </row>
    <row r="16" spans="1:39" x14ac:dyDescent="0.25">
      <c r="A16" s="12" t="s">
        <v>34</v>
      </c>
      <c r="B16" t="s">
        <v>45</v>
      </c>
      <c r="C16" t="s">
        <v>5</v>
      </c>
      <c r="D16" s="7">
        <f>INDEX('BUR_Historical Emissions'!$B$114:$E$121,MATCH(A16,'BUR_Historical Emissions'!$F$114:$F$121,0),MATCH(B16,'BUR_Historical Emissions'!$B$113:$E$113,0))*INDEX('Cross-Page Data'!$B$3:$B$16,MATCH(B16,'Cross-Page Data'!$A$3:$A$16,0),1)</f>
        <v>2512606121375.7368</v>
      </c>
      <c r="E16" s="7">
        <f>D16*INDEX('Population Projections'!$B$2:$B$92,MATCH(E$1,'Population Projections'!$A$2:$A$92,0),1)/INDEX('Population Projections'!$B$2:$B$92,MATCH(D$1,'Population Projections'!$A$2:$A$92,0),1)</f>
        <v>2569817114242.2549</v>
      </c>
      <c r="F16" s="7">
        <f>E16*INDEX('Population Projections'!$B$2:$B$92,MATCH(F$1,'Population Projections'!$A$2:$A$92,0),1)/INDEX('Population Projections'!$B$2:$B$92,MATCH(E$1,'Population Projections'!$A$2:$A$92,0),1)</f>
        <v>2622567986855.1431</v>
      </c>
      <c r="G16" s="7">
        <f>F16*INDEX('Population Projections'!$B$2:$B$92,MATCH(G$1,'Population Projections'!$A$2:$A$92,0),1)/INDEX('Population Projections'!$B$2:$B$92,MATCH(F$1,'Population Projections'!$A$2:$A$92,0),1)</f>
        <v>2671597461311.5005</v>
      </c>
      <c r="H16" s="7">
        <f>G16*INDEX('Population Projections'!$B$2:$B$92,MATCH(H$1,'Population Projections'!$A$2:$A$92,0),1)/INDEX('Population Projections'!$B$2:$B$92,MATCH(G$1,'Population Projections'!$A$2:$A$92,0),1)</f>
        <v>2718334890821.8374</v>
      </c>
      <c r="I16" s="7">
        <f>H16*INDEX('Population Projections'!$B$2:$B$92,MATCH(I$1,'Population Projections'!$A$2:$A$92,0),1)/INDEX('Population Projections'!$B$2:$B$92,MATCH(H$1,'Population Projections'!$A$2:$A$92,0),1)</f>
        <v>2763639145321.6362</v>
      </c>
      <c r="J16" s="7">
        <f>I16*INDEX('Population Projections'!$B$2:$B$92,MATCH(J$1,'Population Projections'!$A$2:$A$92,0),1)/INDEX('Population Projections'!$B$2:$B$92,MATCH(I$1,'Population Projections'!$A$2:$A$92,0),1)</f>
        <v>2807669466478.7339</v>
      </c>
      <c r="K16" s="7">
        <f>J16*INDEX('Population Projections'!$B$2:$B$92,MATCH(K$1,'Population Projections'!$A$2:$A$92,0),1)/INDEX('Population Projections'!$B$2:$B$92,MATCH(J$1,'Population Projections'!$A$2:$A$92,0),1)</f>
        <v>2850107370957.4556</v>
      </c>
      <c r="L16" s="7">
        <f>K16*INDEX('Population Projections'!$B$2:$B$92,MATCH(L$1,'Population Projections'!$A$2:$A$92,0),1)/INDEX('Population Projections'!$B$2:$B$92,MATCH(K$1,'Population Projections'!$A$2:$A$92,0),1)</f>
        <v>2891112100425.6387</v>
      </c>
      <c r="M16" s="7">
        <f>L16*INDEX('Population Projections'!$B$2:$B$92,MATCH(M$1,'Population Projections'!$A$2:$A$92,0),1)/INDEX('Population Projections'!$B$2:$B$92,MATCH(L$1,'Population Projections'!$A$2:$A$92,0),1)</f>
        <v>2930763275717.2021</v>
      </c>
      <c r="N16" s="7">
        <f>M16*INDEX('Population Projections'!$B$2:$B$92,MATCH(N$1,'Population Projections'!$A$2:$A$92,0),1)/INDEX('Population Projections'!$B$2:$B$92,MATCH(M$1,'Population Projections'!$A$2:$A$92,0),1)</f>
        <v>2969060896832.1465</v>
      </c>
      <c r="O16" s="7">
        <f>N16*INDEX('Population Projections'!$B$2:$B$92,MATCH(O$1,'Population Projections'!$A$2:$A$92,0),1)/INDEX('Population Projections'!$B$2:$B$92,MATCH(N$1,'Population Projections'!$A$2:$A$92,0),1)</f>
        <v>3006243826272.2275</v>
      </c>
      <c r="P16" s="7">
        <f>O16*INDEX('Population Projections'!$B$2:$B$92,MATCH(P$1,'Population Projections'!$A$2:$A$92,0),1)/INDEX('Population Projections'!$B$2:$B$92,MATCH(O$1,'Population Projections'!$A$2:$A$92,0),1)</f>
        <v>3042232443203.5264</v>
      </c>
      <c r="Q16" s="7">
        <f>P16*INDEX('Population Projections'!$B$2:$B$92,MATCH(Q$1,'Population Projections'!$A$2:$A$92,0),1)/INDEX('Population Projections'!$B$2:$B$92,MATCH(P$1,'Population Projections'!$A$2:$A$92,0),1)</f>
        <v>3077106368459.9619</v>
      </c>
      <c r="R16" s="7">
        <f>Q16*INDEX('Population Projections'!$B$2:$B$92,MATCH(R$1,'Population Projections'!$A$2:$A$92,0),1)/INDEX('Population Projections'!$B$2:$B$92,MATCH(Q$1,'Population Projections'!$A$2:$A$92,0),1)</f>
        <v>3110865602041.5342</v>
      </c>
      <c r="S16" s="7">
        <f>R16*INDEX('Population Projections'!$B$2:$B$92,MATCH(S$1,'Population Projections'!$A$2:$A$92,0),1)/INDEX('Population Projections'!$B$2:$B$92,MATCH(R$1,'Population Projections'!$A$2:$A$92,0),1)</f>
        <v>3143430523114.3247</v>
      </c>
      <c r="T16" s="7">
        <f>S16*INDEX('Population Projections'!$B$2:$B$92,MATCH(T$1,'Population Projections'!$A$2:$A$92,0),1)/INDEX('Population Projections'!$B$2:$B$92,MATCH(S$1,'Population Projections'!$A$2:$A$92,0),1)</f>
        <v>3175039994180.0894</v>
      </c>
      <c r="U16" s="7">
        <f>T16*INDEX('Population Projections'!$B$2:$B$92,MATCH(U$1,'Population Projections'!$A$2:$A$92,0),1)/INDEX('Population Projections'!$B$2:$B$92,MATCH(T$1,'Population Projections'!$A$2:$A$92,0),1)</f>
        <v>3205534773570.9907</v>
      </c>
      <c r="V16" s="7">
        <f>U16*INDEX('Population Projections'!$B$2:$B$92,MATCH(V$1,'Population Projections'!$A$2:$A$92,0),1)/INDEX('Population Projections'!$B$2:$B$92,MATCH(U$1,'Population Projections'!$A$2:$A$92,0),1)</f>
        <v>3234914861287.0288</v>
      </c>
      <c r="W16" s="7">
        <f>V16*INDEX('Population Projections'!$B$2:$B$92,MATCH(W$1,'Population Projections'!$A$2:$A$92,0),1)/INDEX('Population Projections'!$B$2:$B$92,MATCH(V$1,'Population Projections'!$A$2:$A$92,0),1)</f>
        <v>3262941394826.4473</v>
      </c>
      <c r="X16" s="7">
        <f>W16*INDEX('Population Projections'!$B$2:$B$92,MATCH(X$1,'Population Projections'!$A$2:$A$92,0),1)/INDEX('Population Projections'!$B$2:$B$92,MATCH(W$1,'Population Projections'!$A$2:$A$92,0),1)</f>
        <v>3289693995023.165</v>
      </c>
      <c r="Y16" s="7">
        <f>X16*INDEX('Population Projections'!$B$2:$B$92,MATCH(Y$1,'Population Projections'!$A$2:$A$92,0),1)/INDEX('Population Projections'!$B$2:$B$92,MATCH(X$1,'Population Projections'!$A$2:$A$92,0),1)</f>
        <v>3315093041043.2627</v>
      </c>
      <c r="Z16" s="7">
        <f>Y16*INDEX('Population Projections'!$B$2:$B$92,MATCH(Z$1,'Population Projections'!$A$2:$A$92,0),1)/INDEX('Population Projections'!$B$2:$B$92,MATCH(Y$1,'Population Projections'!$A$2:$A$92,0),1)</f>
        <v>3339218153720.6597</v>
      </c>
      <c r="AA16" s="7">
        <f>Z16*INDEX('Population Projections'!$B$2:$B$92,MATCH(AA$1,'Population Projections'!$A$2:$A$92,0),1)/INDEX('Population Projections'!$B$2:$B$92,MATCH(Z$1,'Population Projections'!$A$2:$A$92,0),1)</f>
        <v>3362148953889.2744</v>
      </c>
      <c r="AB16" s="7">
        <f>AA16*INDEX('Population Projections'!$B$2:$B$92,MATCH(AB$1,'Population Projections'!$A$2:$A$92,0),1)/INDEX('Population Projections'!$B$2:$B$92,MATCH(AA$1,'Population Projections'!$A$2:$A$92,0),1)</f>
        <v>3384363166552.6206</v>
      </c>
      <c r="AC16" s="7">
        <f>AB16*INDEX('Population Projections'!$B$2:$B$92,MATCH(AC$1,'Population Projections'!$A$2:$A$92,0),1)/INDEX('Population Projections'!$B$2:$B$92,MATCH(AB$1,'Population Projections'!$A$2:$A$92,0),1)</f>
        <v>3406020033378.5352</v>
      </c>
      <c r="AD16" s="7">
        <f>AC16*INDEX('Population Projections'!$B$2:$B$92,MATCH(AD$1,'Population Projections'!$A$2:$A$92,0),1)/INDEX('Population Projections'!$B$2:$B$92,MATCH(AC$1,'Population Projections'!$A$2:$A$92,0),1)</f>
        <v>3427039933533.0991</v>
      </c>
      <c r="AE16" s="7">
        <f>AD16*INDEX('Population Projections'!$B$2:$B$92,MATCH(AE$1,'Population Projections'!$A$2:$A$92,0),1)/INDEX('Population Projections'!$B$2:$B$92,MATCH(AD$1,'Population Projections'!$A$2:$A$92,0),1)</f>
        <v>3447582108684.1499</v>
      </c>
      <c r="AF16" s="7">
        <f>AE16*INDEX('Population Projections'!$B$2:$B$92,MATCH(AF$1,'Population Projections'!$A$2:$A$92,0),1)/INDEX('Population Projections'!$B$2:$B$92,MATCH(AE$1,'Population Projections'!$A$2:$A$92,0),1)</f>
        <v>3467487317163.8506</v>
      </c>
      <c r="AG16" s="7">
        <f>AF16*INDEX('Population Projections'!$B$2:$B$92,MATCH(AG$1,'Population Projections'!$A$2:$A$92,0),1)/INDEX('Population Projections'!$B$2:$B$92,MATCH(AF$1,'Population Projections'!$A$2:$A$92,0),1)</f>
        <v>3486835179806.1201</v>
      </c>
      <c r="AH16" s="7">
        <f>AG16*INDEX('Population Projections'!$B$2:$B$92,MATCH(AH$1,'Population Projections'!$A$2:$A$92,0),1)/INDEX('Population Projections'!$B$2:$B$92,MATCH(AG$1,'Population Projections'!$A$2:$A$92,0),1)</f>
        <v>3505466454943.1196</v>
      </c>
      <c r="AI16" s="7">
        <f>AH16*INDEX('Population Projections'!$B$2:$B$92,MATCH(AI$1,'Population Projections'!$A$2:$A$92,0),1)/INDEX('Population Projections'!$B$2:$B$92,MATCH(AH$1,'Population Projections'!$A$2:$A$92,0),1)</f>
        <v>3523381142574.8506</v>
      </c>
      <c r="AJ16" s="7">
        <f>AI16*INDEX('Population Projections'!$B$2:$B$92,MATCH(AJ$1,'Population Projections'!$A$2:$A$92,0),1)/INDEX('Population Projections'!$B$2:$B$92,MATCH(AI$1,'Population Projections'!$A$2:$A$92,0),1)</f>
        <v>3540579242701.312</v>
      </c>
      <c r="AK16" s="7">
        <f>AJ16*INDEX('Population Projections'!$B$2:$B$92,MATCH(AK$1,'Population Projections'!$A$2:$A$92,0),1)/INDEX('Population Projections'!$B$2:$B$92,MATCH(AJ$1,'Population Projections'!$A$2:$A$92,0),1)</f>
        <v>3557060755322.5044</v>
      </c>
      <c r="AL16" s="7">
        <f>AK16*INDEX('Population Projections'!$B$2:$B$92,MATCH(AL$1,'Population Projections'!$A$2:$A$92,0),1)/INDEX('Population Projections'!$B$2:$B$92,MATCH(AK$1,'Population Projections'!$A$2:$A$92,0),1)</f>
        <v>3572746059604.5083</v>
      </c>
      <c r="AM16" s="7">
        <f>AL16*INDEX('Population Projections'!$B$2:$B$92,MATCH(AM$1,'Population Projections'!$A$2:$A$92,0),1)/INDEX('Population Projections'!$B$2:$B$92,MATCH(AL$1,'Population Projections'!$A$2:$A$92,0),1)</f>
        <v>3587396293045.5679</v>
      </c>
    </row>
    <row r="17" spans="1:39" x14ac:dyDescent="0.25">
      <c r="A17" s="12" t="s">
        <v>35</v>
      </c>
      <c r="B17" t="s">
        <v>45</v>
      </c>
      <c r="C17" t="s">
        <v>7</v>
      </c>
      <c r="D17" s="7">
        <f>INDEX('BUR_Historical Emissions'!$B$114:$E$121,MATCH(A17,'BUR_Historical Emissions'!$F$114:$F$121,0),MATCH(B17,'BUR_Historical Emissions'!$B$113:$E$113,0))*INDEX('Cross-Page Data'!$B$3:$B$16,MATCH(B17,'Cross-Page Data'!$A$3:$A$16,0),1)</f>
        <v>0</v>
      </c>
      <c r="E17" s="7">
        <f>D17*SUMIF('Energy Projections'!$A$3:$A$82,$C17,'Energy Projections'!E$3:E$82)/SUMIF('Energy Projections'!$A$3:$A$82,$C17,'Energy Projections'!D$3:D$82)</f>
        <v>0</v>
      </c>
      <c r="F17" s="7">
        <f>E17*SUMIF('Energy Projections'!$A$3:$A$50,$C17,'Energy Projections'!F$3:F$50)/SUMIF('Energy Projections'!$A$3:$A$50,$C17,'Energy Projections'!E$3:E$50)</f>
        <v>0</v>
      </c>
      <c r="G17" s="7">
        <f>F17*SUMIF('Energy Projections'!$A$3:$A$50,$C17,'Energy Projections'!G$3:G$50)/SUMIF('Energy Projections'!$A$3:$A$50,$C17,'Energy Projections'!F$3:F$50)</f>
        <v>0</v>
      </c>
      <c r="H17" s="7">
        <f>G17*SUMIF('Energy Projections'!$A$3:$A$50,$C17,'Energy Projections'!H$3:H$50)/SUMIF('Energy Projections'!$A$3:$A$50,$C17,'Energy Projections'!G$3:G$50)</f>
        <v>0</v>
      </c>
      <c r="I17" s="7">
        <f>H17*SUMIF('Energy Projections'!$A$3:$A$50,$C17,'Energy Projections'!I$3:I$50)/SUMIF('Energy Projections'!$A$3:$A$50,$C17,'Energy Projections'!H$3:H$50)</f>
        <v>0</v>
      </c>
      <c r="J17" s="7">
        <f>I17*SUMIF('Energy Projections'!$A$3:$A$50,$C17,'Energy Projections'!J$3:J$50)/SUMIF('Energy Projections'!$A$3:$A$50,$C17,'Energy Projections'!I$3:I$50)</f>
        <v>0</v>
      </c>
      <c r="K17" s="7">
        <f>J17*SUMIF('Energy Projections'!$A$3:$A$50,$C17,'Energy Projections'!K$3:K$50)/SUMIF('Energy Projections'!$A$3:$A$50,$C17,'Energy Projections'!J$3:J$50)</f>
        <v>0</v>
      </c>
      <c r="L17" s="7">
        <f>K17*SUMIF('Energy Projections'!$A$3:$A$50,$C17,'Energy Projections'!L$3:L$50)/SUMIF('Energy Projections'!$A$3:$A$50,$C17,'Energy Projections'!K$3:K$50)</f>
        <v>0</v>
      </c>
      <c r="M17" s="7">
        <f>L17*SUMIF('Energy Projections'!$A$3:$A$50,$C17,'Energy Projections'!M$3:M$50)/SUMIF('Energy Projections'!$A$3:$A$50,$C17,'Energy Projections'!L$3:L$50)</f>
        <v>0</v>
      </c>
      <c r="N17" s="7">
        <f>M17*SUMIF('Energy Projections'!$A$3:$A$50,$C17,'Energy Projections'!N$3:N$50)/SUMIF('Energy Projections'!$A$3:$A$50,$C17,'Energy Projections'!M$3:M$50)</f>
        <v>0</v>
      </c>
      <c r="O17" s="7">
        <f>N17*SUMIF('Energy Projections'!$A$3:$A$50,$C17,'Energy Projections'!O$3:O$50)/SUMIF('Energy Projections'!$A$3:$A$50,$C17,'Energy Projections'!N$3:N$50)</f>
        <v>0</v>
      </c>
      <c r="P17" s="7">
        <f>O17*SUMIF('Energy Projections'!$A$3:$A$50,$C17,'Energy Projections'!P$3:P$50)/SUMIF('Energy Projections'!$A$3:$A$50,$C17,'Energy Projections'!O$3:O$50)</f>
        <v>0</v>
      </c>
      <c r="Q17" s="7">
        <f>P17*SUMIF('Energy Projections'!$A$3:$A$50,$C17,'Energy Projections'!Q$3:Q$50)/SUMIF('Energy Projections'!$A$3:$A$50,$C17,'Energy Projections'!P$3:P$50)</f>
        <v>0</v>
      </c>
      <c r="R17" s="7">
        <f>Q17*SUMIF('Energy Projections'!$A$3:$A$50,$C17,'Energy Projections'!R$3:R$50)/SUMIF('Energy Projections'!$A$3:$A$50,$C17,'Energy Projections'!Q$3:Q$50)</f>
        <v>0</v>
      </c>
      <c r="S17" s="7">
        <f>R17*SUMIF('Energy Projections'!$A$3:$A$50,$C17,'Energy Projections'!S$3:S$50)/SUMIF('Energy Projections'!$A$3:$A$50,$C17,'Energy Projections'!R$3:R$50)</f>
        <v>0</v>
      </c>
      <c r="T17" s="7">
        <f>S17*SUMIF('Energy Projections'!$A$3:$A$50,$C17,'Energy Projections'!T$3:T$50)/SUMIF('Energy Projections'!$A$3:$A$50,$C17,'Energy Projections'!S$3:S$50)</f>
        <v>0</v>
      </c>
      <c r="U17" s="7">
        <f>T17*SUMIF('Energy Projections'!$A$3:$A$50,$C17,'Energy Projections'!U$3:U$50)/SUMIF('Energy Projections'!$A$3:$A$50,$C17,'Energy Projections'!T$3:T$50)</f>
        <v>0</v>
      </c>
      <c r="V17" s="7">
        <f>U17*SUMIF('Energy Projections'!$A$3:$A$50,$C17,'Energy Projections'!V$3:V$50)/SUMIF('Energy Projections'!$A$3:$A$50,$C17,'Energy Projections'!U$3:U$50)</f>
        <v>0</v>
      </c>
      <c r="W17" s="7">
        <f>V17*SUMIF('Energy Projections'!$A$3:$A$50,$C17,'Energy Projections'!W$3:W$50)/SUMIF('Energy Projections'!$A$3:$A$50,$C17,'Energy Projections'!V$3:V$50)</f>
        <v>0</v>
      </c>
      <c r="X17" s="7">
        <f>W17*SUMIF('Energy Projections'!$A$3:$A$50,$C17,'Energy Projections'!X$3:X$50)/SUMIF('Energy Projections'!$A$3:$A$50,$C17,'Energy Projections'!W$3:W$50)</f>
        <v>0</v>
      </c>
      <c r="Y17" s="7">
        <f>X17*SUMIF('Energy Projections'!$A$3:$A$50,$C17,'Energy Projections'!Y$3:Y$50)/SUMIF('Energy Projections'!$A$3:$A$50,$C17,'Energy Projections'!X$3:X$50)</f>
        <v>0</v>
      </c>
      <c r="Z17" s="7">
        <f>Y17*SUMIF('Energy Projections'!$A$3:$A$50,$C17,'Energy Projections'!Z$3:Z$50)/SUMIF('Energy Projections'!$A$3:$A$50,$C17,'Energy Projections'!Y$3:Y$50)</f>
        <v>0</v>
      </c>
      <c r="AA17" s="7">
        <f>Z17*SUMIF('Energy Projections'!$A$3:$A$50,$C17,'Energy Projections'!AA$3:AA$50)/SUMIF('Energy Projections'!$A$3:$A$50,$C17,'Energy Projections'!Z$3:Z$50)</f>
        <v>0</v>
      </c>
      <c r="AB17" s="7">
        <f>AA17*SUMIF('Energy Projections'!$A$3:$A$50,$C17,'Energy Projections'!AB$3:AB$50)/SUMIF('Energy Projections'!$A$3:$A$50,$C17,'Energy Projections'!AA$3:AA$50)</f>
        <v>0</v>
      </c>
      <c r="AC17" s="7">
        <f>AB17*SUMIF('Energy Projections'!$A$3:$A$50,$C17,'Energy Projections'!AC$3:AC$50)/SUMIF('Energy Projections'!$A$3:$A$50,$C17,'Energy Projections'!AB$3:AB$50)</f>
        <v>0</v>
      </c>
      <c r="AD17" s="7">
        <f>AC17*SUMIF('Energy Projections'!$A$3:$A$50,$C17,'Energy Projections'!AD$3:AD$50)/SUMIF('Energy Projections'!$A$3:$A$50,$C17,'Energy Projections'!AC$3:AC$50)</f>
        <v>0</v>
      </c>
      <c r="AE17" s="7">
        <f>AD17*SUMIF('Energy Projections'!$A$3:$A$50,$C17,'Energy Projections'!AE$3:AE$50)/SUMIF('Energy Projections'!$A$3:$A$50,$C17,'Energy Projections'!AD$3:AD$50)</f>
        <v>0</v>
      </c>
      <c r="AF17" s="7">
        <f>AE17*SUMIF('Energy Projections'!$A$3:$A$50,$C17,'Energy Projections'!AF$3:AF$50)/SUMIF('Energy Projections'!$A$3:$A$50,$C17,'Energy Projections'!AE$3:AE$50)</f>
        <v>0</v>
      </c>
      <c r="AG17" s="7">
        <f>AF17*SUMIF('Energy Projections'!$A$3:$A$50,$C17,'Energy Projections'!AG$3:AG$50)/SUMIF('Energy Projections'!$A$3:$A$50,$C17,'Energy Projections'!AF$3:AF$50)</f>
        <v>0</v>
      </c>
      <c r="AH17" s="7">
        <f>AG17*SUMIF('Energy Projections'!$A$3:$A$50,$C17,'Energy Projections'!AH$3:AH$50)/SUMIF('Energy Projections'!$A$3:$A$50,$C17,'Energy Projections'!AG$3:AG$50)</f>
        <v>0</v>
      </c>
      <c r="AI17" s="7">
        <f>AH17*SUMIF('Energy Projections'!$A$3:$A$50,$C17,'Energy Projections'!AI$3:AI$50)/SUMIF('Energy Projections'!$A$3:$A$50,$C17,'Energy Projections'!AH$3:AH$50)</f>
        <v>0</v>
      </c>
      <c r="AJ17" s="7">
        <f>AI17*SUMIF('Energy Projections'!$A$3:$A$50,$C17,'Energy Projections'!AJ$3:AJ$50)/SUMIF('Energy Projections'!$A$3:$A$50,$C17,'Energy Projections'!AI$3:AI$50)</f>
        <v>0</v>
      </c>
      <c r="AK17" s="7">
        <f>AJ17*SUMIF('Energy Projections'!$A$3:$A$50,$C17,'Energy Projections'!AK$3:AK$50)/SUMIF('Energy Projections'!$A$3:$A$50,$C17,'Energy Projections'!AJ$3:AJ$50)</f>
        <v>0</v>
      </c>
      <c r="AL17" s="7">
        <f>AK17*SUMIF('Energy Projections'!$A$3:$A$50,$C17,'Energy Projections'!AL$3:AL$50)/SUMIF('Energy Projections'!$A$3:$A$50,$C17,'Energy Projections'!AK$3:AK$50)</f>
        <v>0</v>
      </c>
      <c r="AM17" s="7">
        <f>AL17*SUMIF('Energy Projections'!$A$3:$A$50,$C17,'Energy Projections'!AM$3:AM$50)/SUMIF('Energy Projections'!$A$3:$A$50,$C17,'Energy Projections'!AL$3:AL$50)</f>
        <v>0</v>
      </c>
    </row>
    <row r="18" spans="1:39" x14ac:dyDescent="0.25">
      <c r="A18" s="12" t="s">
        <v>30</v>
      </c>
      <c r="B18" t="s">
        <v>46</v>
      </c>
      <c r="C18" t="s">
        <v>6</v>
      </c>
      <c r="D18" s="7">
        <f>INDEX('BUR_Historical Emissions'!$B$114:$E$121,MATCH(A18,'BUR_Historical Emissions'!$F$114:$F$121,0),MATCH(B18,'BUR_Historical Emissions'!$B$113:$E$113,0))*INDEX('Cross-Page Data'!$B$3:$B$16,MATCH(B18,'Cross-Page Data'!$A$3:$A$16,0),1)</f>
        <v>0</v>
      </c>
      <c r="E18" s="7">
        <f>D18*SUMIF('Energy Projections'!$A$3:$A$82,$C18,'Energy Projections'!E$3:E$82)/SUMIF('Energy Projections'!$A$3:$A$82,$C18,'Energy Projections'!D$3:D$82)</f>
        <v>0</v>
      </c>
      <c r="F18" s="7">
        <f>E18*SUMIF('Energy Projections'!$A$3:$A$50,$C18,'Energy Projections'!F$3:F$50)/SUMIF('Energy Projections'!$A$3:$A$50,$C18,'Energy Projections'!E$3:E$50)</f>
        <v>0</v>
      </c>
      <c r="G18" s="7">
        <f>F18*SUMIF('Energy Projections'!$A$3:$A$50,$C18,'Energy Projections'!G$3:G$50)/SUMIF('Energy Projections'!$A$3:$A$50,$C18,'Energy Projections'!F$3:F$50)</f>
        <v>0</v>
      </c>
      <c r="H18" s="7">
        <f>G18*SUMIF('Energy Projections'!$A$3:$A$50,$C18,'Energy Projections'!H$3:H$50)/SUMIF('Energy Projections'!$A$3:$A$50,$C18,'Energy Projections'!G$3:G$50)</f>
        <v>0</v>
      </c>
      <c r="I18" s="7">
        <f>H18*SUMIF('Energy Projections'!$A$3:$A$50,$C18,'Energy Projections'!I$3:I$50)/SUMIF('Energy Projections'!$A$3:$A$50,$C18,'Energy Projections'!H$3:H$50)</f>
        <v>0</v>
      </c>
      <c r="J18" s="7">
        <f>I18*SUMIF('Energy Projections'!$A$3:$A$50,$C18,'Energy Projections'!J$3:J$50)/SUMIF('Energy Projections'!$A$3:$A$50,$C18,'Energy Projections'!I$3:I$50)</f>
        <v>0</v>
      </c>
      <c r="K18" s="7">
        <f>J18*SUMIF('Energy Projections'!$A$3:$A$50,$C18,'Energy Projections'!K$3:K$50)/SUMIF('Energy Projections'!$A$3:$A$50,$C18,'Energy Projections'!J$3:J$50)</f>
        <v>0</v>
      </c>
      <c r="L18" s="7">
        <f>K18*SUMIF('Energy Projections'!$A$3:$A$50,$C18,'Energy Projections'!L$3:L$50)/SUMIF('Energy Projections'!$A$3:$A$50,$C18,'Energy Projections'!K$3:K$50)</f>
        <v>0</v>
      </c>
      <c r="M18" s="7">
        <f>L18*SUMIF('Energy Projections'!$A$3:$A$50,$C18,'Energy Projections'!M$3:M$50)/SUMIF('Energy Projections'!$A$3:$A$50,$C18,'Energy Projections'!L$3:L$50)</f>
        <v>0</v>
      </c>
      <c r="N18" s="7">
        <f>M18*SUMIF('Energy Projections'!$A$3:$A$50,$C18,'Energy Projections'!N$3:N$50)/SUMIF('Energy Projections'!$A$3:$A$50,$C18,'Energy Projections'!M$3:M$50)</f>
        <v>0</v>
      </c>
      <c r="O18" s="7">
        <f>N18*SUMIF('Energy Projections'!$A$3:$A$50,$C18,'Energy Projections'!O$3:O$50)/SUMIF('Energy Projections'!$A$3:$A$50,$C18,'Energy Projections'!N$3:N$50)</f>
        <v>0</v>
      </c>
      <c r="P18" s="7">
        <f>O18*SUMIF('Energy Projections'!$A$3:$A$50,$C18,'Energy Projections'!P$3:P$50)/SUMIF('Energy Projections'!$A$3:$A$50,$C18,'Energy Projections'!O$3:O$50)</f>
        <v>0</v>
      </c>
      <c r="Q18" s="7">
        <f>P18*SUMIF('Energy Projections'!$A$3:$A$50,$C18,'Energy Projections'!Q$3:Q$50)/SUMIF('Energy Projections'!$A$3:$A$50,$C18,'Energy Projections'!P$3:P$50)</f>
        <v>0</v>
      </c>
      <c r="R18" s="7">
        <f>Q18*SUMIF('Energy Projections'!$A$3:$A$50,$C18,'Energy Projections'!R$3:R$50)/SUMIF('Energy Projections'!$A$3:$A$50,$C18,'Energy Projections'!Q$3:Q$50)</f>
        <v>0</v>
      </c>
      <c r="S18" s="7">
        <f>R18*SUMIF('Energy Projections'!$A$3:$A$50,$C18,'Energy Projections'!S$3:S$50)/SUMIF('Energy Projections'!$A$3:$A$50,$C18,'Energy Projections'!R$3:R$50)</f>
        <v>0</v>
      </c>
      <c r="T18" s="7">
        <f>S18*SUMIF('Energy Projections'!$A$3:$A$50,$C18,'Energy Projections'!T$3:T$50)/SUMIF('Energy Projections'!$A$3:$A$50,$C18,'Energy Projections'!S$3:S$50)</f>
        <v>0</v>
      </c>
      <c r="U18" s="7">
        <f>T18*SUMIF('Energy Projections'!$A$3:$A$50,$C18,'Energy Projections'!U$3:U$50)/SUMIF('Energy Projections'!$A$3:$A$50,$C18,'Energy Projections'!T$3:T$50)</f>
        <v>0</v>
      </c>
      <c r="V18" s="7">
        <f>U18*SUMIF('Energy Projections'!$A$3:$A$50,$C18,'Energy Projections'!V$3:V$50)/SUMIF('Energy Projections'!$A$3:$A$50,$C18,'Energy Projections'!U$3:U$50)</f>
        <v>0</v>
      </c>
      <c r="W18" s="7">
        <f>V18*SUMIF('Energy Projections'!$A$3:$A$50,$C18,'Energy Projections'!W$3:W$50)/SUMIF('Energy Projections'!$A$3:$A$50,$C18,'Energy Projections'!V$3:V$50)</f>
        <v>0</v>
      </c>
      <c r="X18" s="7">
        <f>W18*SUMIF('Energy Projections'!$A$3:$A$50,$C18,'Energy Projections'!X$3:X$50)/SUMIF('Energy Projections'!$A$3:$A$50,$C18,'Energy Projections'!W$3:W$50)</f>
        <v>0</v>
      </c>
      <c r="Y18" s="7">
        <f>X18*SUMIF('Energy Projections'!$A$3:$A$50,$C18,'Energy Projections'!Y$3:Y$50)/SUMIF('Energy Projections'!$A$3:$A$50,$C18,'Energy Projections'!X$3:X$50)</f>
        <v>0</v>
      </c>
      <c r="Z18" s="7">
        <f>Y18*SUMIF('Energy Projections'!$A$3:$A$50,$C18,'Energy Projections'!Z$3:Z$50)/SUMIF('Energy Projections'!$A$3:$A$50,$C18,'Energy Projections'!Y$3:Y$50)</f>
        <v>0</v>
      </c>
      <c r="AA18" s="7">
        <f>Z18*SUMIF('Energy Projections'!$A$3:$A$50,$C18,'Energy Projections'!AA$3:AA$50)/SUMIF('Energy Projections'!$A$3:$A$50,$C18,'Energy Projections'!Z$3:Z$50)</f>
        <v>0</v>
      </c>
      <c r="AB18" s="7">
        <f>AA18*SUMIF('Energy Projections'!$A$3:$A$50,$C18,'Energy Projections'!AB$3:AB$50)/SUMIF('Energy Projections'!$A$3:$A$50,$C18,'Energy Projections'!AA$3:AA$50)</f>
        <v>0</v>
      </c>
      <c r="AC18" s="7">
        <f>AB18*SUMIF('Energy Projections'!$A$3:$A$50,$C18,'Energy Projections'!AC$3:AC$50)/SUMIF('Energy Projections'!$A$3:$A$50,$C18,'Energy Projections'!AB$3:AB$50)</f>
        <v>0</v>
      </c>
      <c r="AD18" s="7">
        <f>AC18*SUMIF('Energy Projections'!$A$3:$A$50,$C18,'Energy Projections'!AD$3:AD$50)/SUMIF('Energy Projections'!$A$3:$A$50,$C18,'Energy Projections'!AC$3:AC$50)</f>
        <v>0</v>
      </c>
      <c r="AE18" s="7">
        <f>AD18*SUMIF('Energy Projections'!$A$3:$A$50,$C18,'Energy Projections'!AE$3:AE$50)/SUMIF('Energy Projections'!$A$3:$A$50,$C18,'Energy Projections'!AD$3:AD$50)</f>
        <v>0</v>
      </c>
      <c r="AF18" s="7">
        <f>AE18*SUMIF('Energy Projections'!$A$3:$A$50,$C18,'Energy Projections'!AF$3:AF$50)/SUMIF('Energy Projections'!$A$3:$A$50,$C18,'Energy Projections'!AE$3:AE$50)</f>
        <v>0</v>
      </c>
      <c r="AG18" s="7">
        <f>AF18*SUMIF('Energy Projections'!$A$3:$A$50,$C18,'Energy Projections'!AG$3:AG$50)/SUMIF('Energy Projections'!$A$3:$A$50,$C18,'Energy Projections'!AF$3:AF$50)</f>
        <v>0</v>
      </c>
      <c r="AH18" s="7">
        <f>AG18*SUMIF('Energy Projections'!$A$3:$A$50,$C18,'Energy Projections'!AH$3:AH$50)/SUMIF('Energy Projections'!$A$3:$A$50,$C18,'Energy Projections'!AG$3:AG$50)</f>
        <v>0</v>
      </c>
      <c r="AI18" s="7">
        <f>AH18*SUMIF('Energy Projections'!$A$3:$A$50,$C18,'Energy Projections'!AI$3:AI$50)/SUMIF('Energy Projections'!$A$3:$A$50,$C18,'Energy Projections'!AH$3:AH$50)</f>
        <v>0</v>
      </c>
      <c r="AJ18" s="7">
        <f>AI18*SUMIF('Energy Projections'!$A$3:$A$50,$C18,'Energy Projections'!AJ$3:AJ$50)/SUMIF('Energy Projections'!$A$3:$A$50,$C18,'Energy Projections'!AI$3:AI$50)</f>
        <v>0</v>
      </c>
      <c r="AK18" s="7">
        <f>AJ18*SUMIF('Energy Projections'!$A$3:$A$50,$C18,'Energy Projections'!AK$3:AK$50)/SUMIF('Energy Projections'!$A$3:$A$50,$C18,'Energy Projections'!AJ$3:AJ$50)</f>
        <v>0</v>
      </c>
      <c r="AL18" s="7">
        <f>AK18*SUMIF('Energy Projections'!$A$3:$A$50,$C18,'Energy Projections'!AL$3:AL$50)/SUMIF('Energy Projections'!$A$3:$A$50,$C18,'Energy Projections'!AK$3:AK$50)</f>
        <v>0</v>
      </c>
      <c r="AM18" s="7">
        <f>AL18*SUMIF('Energy Projections'!$A$3:$A$50,$C18,'Energy Projections'!AM$3:AM$50)/SUMIF('Energy Projections'!$A$3:$A$50,$C18,'Energy Projections'!AL$3:AL$50)</f>
        <v>0</v>
      </c>
    </row>
    <row r="19" spans="1:39" x14ac:dyDescent="0.25">
      <c r="A19" s="12" t="s">
        <v>31</v>
      </c>
      <c r="B19" t="s">
        <v>46</v>
      </c>
      <c r="C19" t="s">
        <v>8</v>
      </c>
      <c r="D19" s="7">
        <f>INDEX('BUR_Historical Emissions'!$B$114:$E$121,MATCH(A19,'BUR_Historical Emissions'!$F$114:$F$121,0),MATCH(B19,'BUR_Historical Emissions'!$B$113:$E$113,0))*INDEX('Cross-Page Data'!$B$3:$B$16,MATCH(B19,'Cross-Page Data'!$A$3:$A$16,0),1)</f>
        <v>0</v>
      </c>
      <c r="E19" s="7">
        <f>D19*SUMIF('Energy Projections'!$A$3:$A$82,$C19,'Energy Projections'!E$3:E$82)/SUMIF('Energy Projections'!$A$3:$A$82,$C19,'Energy Projections'!D$3:D$82)</f>
        <v>0</v>
      </c>
      <c r="F19" s="7">
        <f>E19*SUMIF('Energy Projections'!$A$3:$A$50,$C19,'Energy Projections'!F$3:F$50)/SUMIF('Energy Projections'!$A$3:$A$50,$C19,'Energy Projections'!E$3:E$50)</f>
        <v>0</v>
      </c>
      <c r="G19" s="7">
        <f>F19*SUMIF('Energy Projections'!$A$3:$A$50,$C19,'Energy Projections'!G$3:G$50)/SUMIF('Energy Projections'!$A$3:$A$50,$C19,'Energy Projections'!F$3:F$50)</f>
        <v>0</v>
      </c>
      <c r="H19" s="7">
        <f>G19*SUMIF('Energy Projections'!$A$3:$A$50,$C19,'Energy Projections'!H$3:H$50)/SUMIF('Energy Projections'!$A$3:$A$50,$C19,'Energy Projections'!G$3:G$50)</f>
        <v>0</v>
      </c>
      <c r="I19" s="7">
        <f>H19*SUMIF('Energy Projections'!$A$3:$A$50,$C19,'Energy Projections'!I$3:I$50)/SUMIF('Energy Projections'!$A$3:$A$50,$C19,'Energy Projections'!H$3:H$50)</f>
        <v>0</v>
      </c>
      <c r="J19" s="7">
        <f>I19*SUMIF('Energy Projections'!$A$3:$A$50,$C19,'Energy Projections'!J$3:J$50)/SUMIF('Energy Projections'!$A$3:$A$50,$C19,'Energy Projections'!I$3:I$50)</f>
        <v>0</v>
      </c>
      <c r="K19" s="7">
        <f>J19*SUMIF('Energy Projections'!$A$3:$A$50,$C19,'Energy Projections'!K$3:K$50)/SUMIF('Energy Projections'!$A$3:$A$50,$C19,'Energy Projections'!J$3:J$50)</f>
        <v>0</v>
      </c>
      <c r="L19" s="7">
        <f>K19*SUMIF('Energy Projections'!$A$3:$A$50,$C19,'Energy Projections'!L$3:L$50)/SUMIF('Energy Projections'!$A$3:$A$50,$C19,'Energy Projections'!K$3:K$50)</f>
        <v>0</v>
      </c>
      <c r="M19" s="7">
        <f>L19*SUMIF('Energy Projections'!$A$3:$A$50,$C19,'Energy Projections'!M$3:M$50)/SUMIF('Energy Projections'!$A$3:$A$50,$C19,'Energy Projections'!L$3:L$50)</f>
        <v>0</v>
      </c>
      <c r="N19" s="7">
        <f>M19*SUMIF('Energy Projections'!$A$3:$A$50,$C19,'Energy Projections'!N$3:N$50)/SUMIF('Energy Projections'!$A$3:$A$50,$C19,'Energy Projections'!M$3:M$50)</f>
        <v>0</v>
      </c>
      <c r="O19" s="7">
        <f>N19*SUMIF('Energy Projections'!$A$3:$A$50,$C19,'Energy Projections'!O$3:O$50)/SUMIF('Energy Projections'!$A$3:$A$50,$C19,'Energy Projections'!N$3:N$50)</f>
        <v>0</v>
      </c>
      <c r="P19" s="7">
        <f>O19*SUMIF('Energy Projections'!$A$3:$A$50,$C19,'Energy Projections'!P$3:P$50)/SUMIF('Energy Projections'!$A$3:$A$50,$C19,'Energy Projections'!O$3:O$50)</f>
        <v>0</v>
      </c>
      <c r="Q19" s="7">
        <f>P19*SUMIF('Energy Projections'!$A$3:$A$50,$C19,'Energy Projections'!Q$3:Q$50)/SUMIF('Energy Projections'!$A$3:$A$50,$C19,'Energy Projections'!P$3:P$50)</f>
        <v>0</v>
      </c>
      <c r="R19" s="7">
        <f>Q19*SUMIF('Energy Projections'!$A$3:$A$50,$C19,'Energy Projections'!R$3:R$50)/SUMIF('Energy Projections'!$A$3:$A$50,$C19,'Energy Projections'!Q$3:Q$50)</f>
        <v>0</v>
      </c>
      <c r="S19" s="7">
        <f>R19*SUMIF('Energy Projections'!$A$3:$A$50,$C19,'Energy Projections'!S$3:S$50)/SUMIF('Energy Projections'!$A$3:$A$50,$C19,'Energy Projections'!R$3:R$50)</f>
        <v>0</v>
      </c>
      <c r="T19" s="7">
        <f>S19*SUMIF('Energy Projections'!$A$3:$A$50,$C19,'Energy Projections'!T$3:T$50)/SUMIF('Energy Projections'!$A$3:$A$50,$C19,'Energy Projections'!S$3:S$50)</f>
        <v>0</v>
      </c>
      <c r="U19" s="7">
        <f>T19*SUMIF('Energy Projections'!$A$3:$A$50,$C19,'Energy Projections'!U$3:U$50)/SUMIF('Energy Projections'!$A$3:$A$50,$C19,'Energy Projections'!T$3:T$50)</f>
        <v>0</v>
      </c>
      <c r="V19" s="7">
        <f>U19*SUMIF('Energy Projections'!$A$3:$A$50,$C19,'Energy Projections'!V$3:V$50)/SUMIF('Energy Projections'!$A$3:$A$50,$C19,'Energy Projections'!U$3:U$50)</f>
        <v>0</v>
      </c>
      <c r="W19" s="7">
        <f>V19*SUMIF('Energy Projections'!$A$3:$A$50,$C19,'Energy Projections'!W$3:W$50)/SUMIF('Energy Projections'!$A$3:$A$50,$C19,'Energy Projections'!V$3:V$50)</f>
        <v>0</v>
      </c>
      <c r="X19" s="7">
        <f>W19*SUMIF('Energy Projections'!$A$3:$A$50,$C19,'Energy Projections'!X$3:X$50)/SUMIF('Energy Projections'!$A$3:$A$50,$C19,'Energy Projections'!W$3:W$50)</f>
        <v>0</v>
      </c>
      <c r="Y19" s="7">
        <f>X19*SUMIF('Energy Projections'!$A$3:$A$50,$C19,'Energy Projections'!Y$3:Y$50)/SUMIF('Energy Projections'!$A$3:$A$50,$C19,'Energy Projections'!X$3:X$50)</f>
        <v>0</v>
      </c>
      <c r="Z19" s="7">
        <f>Y19*SUMIF('Energy Projections'!$A$3:$A$50,$C19,'Energy Projections'!Z$3:Z$50)/SUMIF('Energy Projections'!$A$3:$A$50,$C19,'Energy Projections'!Y$3:Y$50)</f>
        <v>0</v>
      </c>
      <c r="AA19" s="7">
        <f>Z19*SUMIF('Energy Projections'!$A$3:$A$50,$C19,'Energy Projections'!AA$3:AA$50)/SUMIF('Energy Projections'!$A$3:$A$50,$C19,'Energy Projections'!Z$3:Z$50)</f>
        <v>0</v>
      </c>
      <c r="AB19" s="7">
        <f>AA19*SUMIF('Energy Projections'!$A$3:$A$50,$C19,'Energy Projections'!AB$3:AB$50)/SUMIF('Energy Projections'!$A$3:$A$50,$C19,'Energy Projections'!AA$3:AA$50)</f>
        <v>0</v>
      </c>
      <c r="AC19" s="7">
        <f>AB19*SUMIF('Energy Projections'!$A$3:$A$50,$C19,'Energy Projections'!AC$3:AC$50)/SUMIF('Energy Projections'!$A$3:$A$50,$C19,'Energy Projections'!AB$3:AB$50)</f>
        <v>0</v>
      </c>
      <c r="AD19" s="7">
        <f>AC19*SUMIF('Energy Projections'!$A$3:$A$50,$C19,'Energy Projections'!AD$3:AD$50)/SUMIF('Energy Projections'!$A$3:$A$50,$C19,'Energy Projections'!AC$3:AC$50)</f>
        <v>0</v>
      </c>
      <c r="AE19" s="7">
        <f>AD19*SUMIF('Energy Projections'!$A$3:$A$50,$C19,'Energy Projections'!AE$3:AE$50)/SUMIF('Energy Projections'!$A$3:$A$50,$C19,'Energy Projections'!AD$3:AD$50)</f>
        <v>0</v>
      </c>
      <c r="AF19" s="7">
        <f>AE19*SUMIF('Energy Projections'!$A$3:$A$50,$C19,'Energy Projections'!AF$3:AF$50)/SUMIF('Energy Projections'!$A$3:$A$50,$C19,'Energy Projections'!AE$3:AE$50)</f>
        <v>0</v>
      </c>
      <c r="AG19" s="7">
        <f>AF19*SUMIF('Energy Projections'!$A$3:$A$50,$C19,'Energy Projections'!AG$3:AG$50)/SUMIF('Energy Projections'!$A$3:$A$50,$C19,'Energy Projections'!AF$3:AF$50)</f>
        <v>0</v>
      </c>
      <c r="AH19" s="7">
        <f>AG19*SUMIF('Energy Projections'!$A$3:$A$50,$C19,'Energy Projections'!AH$3:AH$50)/SUMIF('Energy Projections'!$A$3:$A$50,$C19,'Energy Projections'!AG$3:AG$50)</f>
        <v>0</v>
      </c>
      <c r="AI19" s="7">
        <f>AH19*SUMIF('Energy Projections'!$A$3:$A$50,$C19,'Energy Projections'!AI$3:AI$50)/SUMIF('Energy Projections'!$A$3:$A$50,$C19,'Energy Projections'!AH$3:AH$50)</f>
        <v>0</v>
      </c>
      <c r="AJ19" s="7">
        <f>AI19*SUMIF('Energy Projections'!$A$3:$A$50,$C19,'Energy Projections'!AJ$3:AJ$50)/SUMIF('Energy Projections'!$A$3:$A$50,$C19,'Energy Projections'!AI$3:AI$50)</f>
        <v>0</v>
      </c>
      <c r="AK19" s="7">
        <f>AJ19*SUMIF('Energy Projections'!$A$3:$A$50,$C19,'Energy Projections'!AK$3:AK$50)/SUMIF('Energy Projections'!$A$3:$A$50,$C19,'Energy Projections'!AJ$3:AJ$50)</f>
        <v>0</v>
      </c>
      <c r="AL19" s="7">
        <f>AK19*SUMIF('Energy Projections'!$A$3:$A$50,$C19,'Energy Projections'!AL$3:AL$50)/SUMIF('Energy Projections'!$A$3:$A$50,$C19,'Energy Projections'!AK$3:AK$50)</f>
        <v>0</v>
      </c>
      <c r="AM19" s="7">
        <f>AL19*SUMIF('Energy Projections'!$A$3:$A$50,$C19,'Energy Projections'!AM$3:AM$50)/SUMIF('Energy Projections'!$A$3:$A$50,$C19,'Energy Projections'!AL$3:AL$50)</f>
        <v>0</v>
      </c>
    </row>
    <row r="20" spans="1:39" x14ac:dyDescent="0.25">
      <c r="A20" s="12" t="s">
        <v>32</v>
      </c>
      <c r="B20" t="s">
        <v>46</v>
      </c>
      <c r="C20" t="s">
        <v>0</v>
      </c>
      <c r="D20" s="7">
        <f>INDEX('BUR_Historical Emissions'!$B$114:$E$121,MATCH(A20,'BUR_Historical Emissions'!$F$114:$F$121,0),MATCH(B20,'BUR_Historical Emissions'!$B$113:$E$113,0))*INDEX('Cross-Page Data'!$B$3:$B$16,MATCH(B20,'Cross-Page Data'!$A$3:$A$16,0),1)</f>
        <v>0</v>
      </c>
      <c r="E20" s="7">
        <f>D20*SUMIF('Energy Projections'!$A$3:$A$82,$C20,'Energy Projections'!E$3:E$82)/SUMIF('Energy Projections'!$A$3:$A$82,$C20,'Energy Projections'!D$3:D$82)</f>
        <v>0</v>
      </c>
      <c r="F20" s="7">
        <f>E20*SUMIF('Energy Projections'!$A$3:$A$50,$C20,'Energy Projections'!F$3:F$50)/SUMIF('Energy Projections'!$A$3:$A$50,$C20,'Energy Projections'!E$3:E$50)</f>
        <v>0</v>
      </c>
      <c r="G20" s="7">
        <f>F20*SUMIF('Energy Projections'!$A$3:$A$50,$C20,'Energy Projections'!G$3:G$50)/SUMIF('Energy Projections'!$A$3:$A$50,$C20,'Energy Projections'!F$3:F$50)</f>
        <v>0</v>
      </c>
      <c r="H20" s="7">
        <f>G20*SUMIF('Energy Projections'!$A$3:$A$50,$C20,'Energy Projections'!H$3:H$50)/SUMIF('Energy Projections'!$A$3:$A$50,$C20,'Energy Projections'!G$3:G$50)</f>
        <v>0</v>
      </c>
      <c r="I20" s="7">
        <f>H20*SUMIF('Energy Projections'!$A$3:$A$50,$C20,'Energy Projections'!I$3:I$50)/SUMIF('Energy Projections'!$A$3:$A$50,$C20,'Energy Projections'!H$3:H$50)</f>
        <v>0</v>
      </c>
      <c r="J20" s="7">
        <f>I20*SUMIF('Energy Projections'!$A$3:$A$50,$C20,'Energy Projections'!J$3:J$50)/SUMIF('Energy Projections'!$A$3:$A$50,$C20,'Energy Projections'!I$3:I$50)</f>
        <v>0</v>
      </c>
      <c r="K20" s="7">
        <f>J20*SUMIF('Energy Projections'!$A$3:$A$50,$C20,'Energy Projections'!K$3:K$50)/SUMIF('Energy Projections'!$A$3:$A$50,$C20,'Energy Projections'!J$3:J$50)</f>
        <v>0</v>
      </c>
      <c r="L20" s="7">
        <f>K20*SUMIF('Energy Projections'!$A$3:$A$50,$C20,'Energy Projections'!L$3:L$50)/SUMIF('Energy Projections'!$A$3:$A$50,$C20,'Energy Projections'!K$3:K$50)</f>
        <v>0</v>
      </c>
      <c r="M20" s="7">
        <f>L20*SUMIF('Energy Projections'!$A$3:$A$50,$C20,'Energy Projections'!M$3:M$50)/SUMIF('Energy Projections'!$A$3:$A$50,$C20,'Energy Projections'!L$3:L$50)</f>
        <v>0</v>
      </c>
      <c r="N20" s="7">
        <f>M20*SUMIF('Energy Projections'!$A$3:$A$50,$C20,'Energy Projections'!N$3:N$50)/SUMIF('Energy Projections'!$A$3:$A$50,$C20,'Energy Projections'!M$3:M$50)</f>
        <v>0</v>
      </c>
      <c r="O20" s="7">
        <f>N20*SUMIF('Energy Projections'!$A$3:$A$50,$C20,'Energy Projections'!O$3:O$50)/SUMIF('Energy Projections'!$A$3:$A$50,$C20,'Energy Projections'!N$3:N$50)</f>
        <v>0</v>
      </c>
      <c r="P20" s="7">
        <f>O20*SUMIF('Energy Projections'!$A$3:$A$50,$C20,'Energy Projections'!P$3:P$50)/SUMIF('Energy Projections'!$A$3:$A$50,$C20,'Energy Projections'!O$3:O$50)</f>
        <v>0</v>
      </c>
      <c r="Q20" s="7">
        <f>P20*SUMIF('Energy Projections'!$A$3:$A$50,$C20,'Energy Projections'!Q$3:Q$50)/SUMIF('Energy Projections'!$A$3:$A$50,$C20,'Energy Projections'!P$3:P$50)</f>
        <v>0</v>
      </c>
      <c r="R20" s="7">
        <f>Q20*SUMIF('Energy Projections'!$A$3:$A$50,$C20,'Energy Projections'!R$3:R$50)/SUMIF('Energy Projections'!$A$3:$A$50,$C20,'Energy Projections'!Q$3:Q$50)</f>
        <v>0</v>
      </c>
      <c r="S20" s="7">
        <f>R20*SUMIF('Energy Projections'!$A$3:$A$50,$C20,'Energy Projections'!S$3:S$50)/SUMIF('Energy Projections'!$A$3:$A$50,$C20,'Energy Projections'!R$3:R$50)</f>
        <v>0</v>
      </c>
      <c r="T20" s="7">
        <f>S20*SUMIF('Energy Projections'!$A$3:$A$50,$C20,'Energy Projections'!T$3:T$50)/SUMIF('Energy Projections'!$A$3:$A$50,$C20,'Energy Projections'!S$3:S$50)</f>
        <v>0</v>
      </c>
      <c r="U20" s="7">
        <f>T20*SUMIF('Energy Projections'!$A$3:$A$50,$C20,'Energy Projections'!U$3:U$50)/SUMIF('Energy Projections'!$A$3:$A$50,$C20,'Energy Projections'!T$3:T$50)</f>
        <v>0</v>
      </c>
      <c r="V20" s="7">
        <f>U20*SUMIF('Energy Projections'!$A$3:$A$50,$C20,'Energy Projections'!V$3:V$50)/SUMIF('Energy Projections'!$A$3:$A$50,$C20,'Energy Projections'!U$3:U$50)</f>
        <v>0</v>
      </c>
      <c r="W20" s="7">
        <f>V20*SUMIF('Energy Projections'!$A$3:$A$50,$C20,'Energy Projections'!W$3:W$50)/SUMIF('Energy Projections'!$A$3:$A$50,$C20,'Energy Projections'!V$3:V$50)</f>
        <v>0</v>
      </c>
      <c r="X20" s="7">
        <f>W20*SUMIF('Energy Projections'!$A$3:$A$50,$C20,'Energy Projections'!X$3:X$50)/SUMIF('Energy Projections'!$A$3:$A$50,$C20,'Energy Projections'!W$3:W$50)</f>
        <v>0</v>
      </c>
      <c r="Y20" s="7">
        <f>X20*SUMIF('Energy Projections'!$A$3:$A$50,$C20,'Energy Projections'!Y$3:Y$50)/SUMIF('Energy Projections'!$A$3:$A$50,$C20,'Energy Projections'!X$3:X$50)</f>
        <v>0</v>
      </c>
      <c r="Z20" s="7">
        <f>Y20*SUMIF('Energy Projections'!$A$3:$A$50,$C20,'Energy Projections'!Z$3:Z$50)/SUMIF('Energy Projections'!$A$3:$A$50,$C20,'Energy Projections'!Y$3:Y$50)</f>
        <v>0</v>
      </c>
      <c r="AA20" s="7">
        <f>Z20*SUMIF('Energy Projections'!$A$3:$A$50,$C20,'Energy Projections'!AA$3:AA$50)/SUMIF('Energy Projections'!$A$3:$A$50,$C20,'Energy Projections'!Z$3:Z$50)</f>
        <v>0</v>
      </c>
      <c r="AB20" s="7">
        <f>AA20*SUMIF('Energy Projections'!$A$3:$A$50,$C20,'Energy Projections'!AB$3:AB$50)/SUMIF('Energy Projections'!$A$3:$A$50,$C20,'Energy Projections'!AA$3:AA$50)</f>
        <v>0</v>
      </c>
      <c r="AC20" s="7">
        <f>AB20*SUMIF('Energy Projections'!$A$3:$A$50,$C20,'Energy Projections'!AC$3:AC$50)/SUMIF('Energy Projections'!$A$3:$A$50,$C20,'Energy Projections'!AB$3:AB$50)</f>
        <v>0</v>
      </c>
      <c r="AD20" s="7">
        <f>AC20*SUMIF('Energy Projections'!$A$3:$A$50,$C20,'Energy Projections'!AD$3:AD$50)/SUMIF('Energy Projections'!$A$3:$A$50,$C20,'Energy Projections'!AC$3:AC$50)</f>
        <v>0</v>
      </c>
      <c r="AE20" s="7">
        <f>AD20*SUMIF('Energy Projections'!$A$3:$A$50,$C20,'Energy Projections'!AE$3:AE$50)/SUMIF('Energy Projections'!$A$3:$A$50,$C20,'Energy Projections'!AD$3:AD$50)</f>
        <v>0</v>
      </c>
      <c r="AF20" s="7">
        <f>AE20*SUMIF('Energy Projections'!$A$3:$A$50,$C20,'Energy Projections'!AF$3:AF$50)/SUMIF('Energy Projections'!$A$3:$A$50,$C20,'Energy Projections'!AE$3:AE$50)</f>
        <v>0</v>
      </c>
      <c r="AG20" s="7">
        <f>AF20*SUMIF('Energy Projections'!$A$3:$A$50,$C20,'Energy Projections'!AG$3:AG$50)/SUMIF('Energy Projections'!$A$3:$A$50,$C20,'Energy Projections'!AF$3:AF$50)</f>
        <v>0</v>
      </c>
      <c r="AH20" s="7">
        <f>AG20*SUMIF('Energy Projections'!$A$3:$A$50,$C20,'Energy Projections'!AH$3:AH$50)/SUMIF('Energy Projections'!$A$3:$A$50,$C20,'Energy Projections'!AG$3:AG$50)</f>
        <v>0</v>
      </c>
      <c r="AI20" s="7">
        <f>AH20*SUMIF('Energy Projections'!$A$3:$A$50,$C20,'Energy Projections'!AI$3:AI$50)/SUMIF('Energy Projections'!$A$3:$A$50,$C20,'Energy Projections'!AH$3:AH$50)</f>
        <v>0</v>
      </c>
      <c r="AJ20" s="7">
        <f>AI20*SUMIF('Energy Projections'!$A$3:$A$50,$C20,'Energy Projections'!AJ$3:AJ$50)/SUMIF('Energy Projections'!$A$3:$A$50,$C20,'Energy Projections'!AI$3:AI$50)</f>
        <v>0</v>
      </c>
      <c r="AK20" s="7">
        <f>AJ20*SUMIF('Energy Projections'!$A$3:$A$50,$C20,'Energy Projections'!AK$3:AK$50)/SUMIF('Energy Projections'!$A$3:$A$50,$C20,'Energy Projections'!AJ$3:AJ$50)</f>
        <v>0</v>
      </c>
      <c r="AL20" s="7">
        <f>AK20*SUMIF('Energy Projections'!$A$3:$A$50,$C20,'Energy Projections'!AL$3:AL$50)/SUMIF('Energy Projections'!$A$3:$A$50,$C20,'Energy Projections'!AK$3:AK$50)</f>
        <v>0</v>
      </c>
      <c r="AM20" s="7">
        <f>AL20*SUMIF('Energy Projections'!$A$3:$A$50,$C20,'Energy Projections'!AM$3:AM$50)/SUMIF('Energy Projections'!$A$3:$A$50,$C20,'Energy Projections'!AL$3:AL$50)</f>
        <v>0</v>
      </c>
    </row>
    <row r="21" spans="1:39" x14ac:dyDescent="0.25">
      <c r="A21" s="12" t="s">
        <v>33</v>
      </c>
      <c r="B21" t="s">
        <v>46</v>
      </c>
      <c r="C21" t="s">
        <v>163</v>
      </c>
      <c r="D21" s="7">
        <f>INDEX('BUR_Historical Emissions'!$B$114:$E$121,MATCH(A21,'BUR_Historical Emissions'!$F$114:$F$121,0),MATCH(B21,'BUR_Historical Emissions'!$B$113:$E$113,0))*INDEX('Cross-Page Data'!$B$3:$B$16,MATCH(B21,'Cross-Page Data'!$A$3:$A$16,0),1)</f>
        <v>0</v>
      </c>
      <c r="E21" s="7">
        <f>D21*SUMIF('Energy Projections'!$A$3:$A$82,$C21,'Energy Projections'!E$3:E$82)/SUMIF('Energy Projections'!$A$3:$A$82,$C21,'Energy Projections'!D$3:D$82)</f>
        <v>0</v>
      </c>
      <c r="F21" s="7">
        <f>E21*SUMIF('Energy Projections'!$A$3:$A$50,$C21,'Energy Projections'!F$3:F$50)/SUMIF('Energy Projections'!$A$3:$A$50,$C21,'Energy Projections'!E$3:E$50)</f>
        <v>0</v>
      </c>
      <c r="G21" s="7">
        <f>F21*SUMIF('Energy Projections'!$A$3:$A$50,$C21,'Energy Projections'!G$3:G$50)/SUMIF('Energy Projections'!$A$3:$A$50,$C21,'Energy Projections'!F$3:F$50)</f>
        <v>0</v>
      </c>
      <c r="H21" s="7">
        <f>G21*SUMIF('Energy Projections'!$A$3:$A$50,$C21,'Energy Projections'!H$3:H$50)/SUMIF('Energy Projections'!$A$3:$A$50,$C21,'Energy Projections'!G$3:G$50)</f>
        <v>0</v>
      </c>
      <c r="I21" s="7">
        <f>H21*SUMIF('Energy Projections'!$A$3:$A$50,$C21,'Energy Projections'!I$3:I$50)/SUMIF('Energy Projections'!$A$3:$A$50,$C21,'Energy Projections'!H$3:H$50)</f>
        <v>0</v>
      </c>
      <c r="J21" s="7">
        <f>I21*SUMIF('Energy Projections'!$A$3:$A$50,$C21,'Energy Projections'!J$3:J$50)/SUMIF('Energy Projections'!$A$3:$A$50,$C21,'Energy Projections'!I$3:I$50)</f>
        <v>0</v>
      </c>
      <c r="K21" s="7">
        <f>J21*SUMIF('Energy Projections'!$A$3:$A$50,$C21,'Energy Projections'!K$3:K$50)/SUMIF('Energy Projections'!$A$3:$A$50,$C21,'Energy Projections'!J$3:J$50)</f>
        <v>0</v>
      </c>
      <c r="L21" s="7">
        <f>K21*SUMIF('Energy Projections'!$A$3:$A$50,$C21,'Energy Projections'!L$3:L$50)/SUMIF('Energy Projections'!$A$3:$A$50,$C21,'Energy Projections'!K$3:K$50)</f>
        <v>0</v>
      </c>
      <c r="M21" s="7">
        <f>L21*SUMIF('Energy Projections'!$A$3:$A$50,$C21,'Energy Projections'!M$3:M$50)/SUMIF('Energy Projections'!$A$3:$A$50,$C21,'Energy Projections'!L$3:L$50)</f>
        <v>0</v>
      </c>
      <c r="N21" s="7">
        <f>M21*SUMIF('Energy Projections'!$A$3:$A$50,$C21,'Energy Projections'!N$3:N$50)/SUMIF('Energy Projections'!$A$3:$A$50,$C21,'Energy Projections'!M$3:M$50)</f>
        <v>0</v>
      </c>
      <c r="O21" s="7">
        <f>N21*SUMIF('Energy Projections'!$A$3:$A$50,$C21,'Energy Projections'!O$3:O$50)/SUMIF('Energy Projections'!$A$3:$A$50,$C21,'Energy Projections'!N$3:N$50)</f>
        <v>0</v>
      </c>
      <c r="P21" s="7">
        <f>O21*SUMIF('Energy Projections'!$A$3:$A$50,$C21,'Energy Projections'!P$3:P$50)/SUMIF('Energy Projections'!$A$3:$A$50,$C21,'Energy Projections'!O$3:O$50)</f>
        <v>0</v>
      </c>
      <c r="Q21" s="7">
        <f>P21*SUMIF('Energy Projections'!$A$3:$A$50,$C21,'Energy Projections'!Q$3:Q$50)/SUMIF('Energy Projections'!$A$3:$A$50,$C21,'Energy Projections'!P$3:P$50)</f>
        <v>0</v>
      </c>
      <c r="R21" s="7">
        <f>Q21*SUMIF('Energy Projections'!$A$3:$A$50,$C21,'Energy Projections'!R$3:R$50)/SUMIF('Energy Projections'!$A$3:$A$50,$C21,'Energy Projections'!Q$3:Q$50)</f>
        <v>0</v>
      </c>
      <c r="S21" s="7">
        <f>R21*SUMIF('Energy Projections'!$A$3:$A$50,$C21,'Energy Projections'!S$3:S$50)/SUMIF('Energy Projections'!$A$3:$A$50,$C21,'Energy Projections'!R$3:R$50)</f>
        <v>0</v>
      </c>
      <c r="T21" s="7">
        <f>S21*SUMIF('Energy Projections'!$A$3:$A$50,$C21,'Energy Projections'!T$3:T$50)/SUMIF('Energy Projections'!$A$3:$A$50,$C21,'Energy Projections'!S$3:S$50)</f>
        <v>0</v>
      </c>
      <c r="U21" s="7">
        <f>T21*SUMIF('Energy Projections'!$A$3:$A$50,$C21,'Energy Projections'!U$3:U$50)/SUMIF('Energy Projections'!$A$3:$A$50,$C21,'Energy Projections'!T$3:T$50)</f>
        <v>0</v>
      </c>
      <c r="V21" s="7">
        <f>U21*SUMIF('Energy Projections'!$A$3:$A$50,$C21,'Energy Projections'!V$3:V$50)/SUMIF('Energy Projections'!$A$3:$A$50,$C21,'Energy Projections'!U$3:U$50)</f>
        <v>0</v>
      </c>
      <c r="W21" s="7">
        <f>V21*SUMIF('Energy Projections'!$A$3:$A$50,$C21,'Energy Projections'!W$3:W$50)/SUMIF('Energy Projections'!$A$3:$A$50,$C21,'Energy Projections'!V$3:V$50)</f>
        <v>0</v>
      </c>
      <c r="X21" s="7">
        <f>W21*SUMIF('Energy Projections'!$A$3:$A$50,$C21,'Energy Projections'!X$3:X$50)/SUMIF('Energy Projections'!$A$3:$A$50,$C21,'Energy Projections'!W$3:W$50)</f>
        <v>0</v>
      </c>
      <c r="Y21" s="7">
        <f>X21*SUMIF('Energy Projections'!$A$3:$A$50,$C21,'Energy Projections'!Y$3:Y$50)/SUMIF('Energy Projections'!$A$3:$A$50,$C21,'Energy Projections'!X$3:X$50)</f>
        <v>0</v>
      </c>
      <c r="Z21" s="7">
        <f>Y21*SUMIF('Energy Projections'!$A$3:$A$50,$C21,'Energy Projections'!Z$3:Z$50)/SUMIF('Energy Projections'!$A$3:$A$50,$C21,'Energy Projections'!Y$3:Y$50)</f>
        <v>0</v>
      </c>
      <c r="AA21" s="7">
        <f>Z21*SUMIF('Energy Projections'!$A$3:$A$50,$C21,'Energy Projections'!AA$3:AA$50)/SUMIF('Energy Projections'!$A$3:$A$50,$C21,'Energy Projections'!Z$3:Z$50)</f>
        <v>0</v>
      </c>
      <c r="AB21" s="7">
        <f>AA21*SUMIF('Energy Projections'!$A$3:$A$50,$C21,'Energy Projections'!AB$3:AB$50)/SUMIF('Energy Projections'!$A$3:$A$50,$C21,'Energy Projections'!AA$3:AA$50)</f>
        <v>0</v>
      </c>
      <c r="AC21" s="7">
        <f>AB21*SUMIF('Energy Projections'!$A$3:$A$50,$C21,'Energy Projections'!AC$3:AC$50)/SUMIF('Energy Projections'!$A$3:$A$50,$C21,'Energy Projections'!AB$3:AB$50)</f>
        <v>0</v>
      </c>
      <c r="AD21" s="7">
        <f>AC21*SUMIF('Energy Projections'!$A$3:$A$50,$C21,'Energy Projections'!AD$3:AD$50)/SUMIF('Energy Projections'!$A$3:$A$50,$C21,'Energy Projections'!AC$3:AC$50)</f>
        <v>0</v>
      </c>
      <c r="AE21" s="7">
        <f>AD21*SUMIF('Energy Projections'!$A$3:$A$50,$C21,'Energy Projections'!AE$3:AE$50)/SUMIF('Energy Projections'!$A$3:$A$50,$C21,'Energy Projections'!AD$3:AD$50)</f>
        <v>0</v>
      </c>
      <c r="AF21" s="7">
        <f>AE21*SUMIF('Energy Projections'!$A$3:$A$50,$C21,'Energy Projections'!AF$3:AF$50)/SUMIF('Energy Projections'!$A$3:$A$50,$C21,'Energy Projections'!AE$3:AE$50)</f>
        <v>0</v>
      </c>
      <c r="AG21" s="7">
        <f>AF21*SUMIF('Energy Projections'!$A$3:$A$50,$C21,'Energy Projections'!AG$3:AG$50)/SUMIF('Energy Projections'!$A$3:$A$50,$C21,'Energy Projections'!AF$3:AF$50)</f>
        <v>0</v>
      </c>
      <c r="AH21" s="7">
        <f>AG21*SUMIF('Energy Projections'!$A$3:$A$50,$C21,'Energy Projections'!AH$3:AH$50)/SUMIF('Energy Projections'!$A$3:$A$50,$C21,'Energy Projections'!AG$3:AG$50)</f>
        <v>0</v>
      </c>
      <c r="AI21" s="7">
        <f>AH21*SUMIF('Energy Projections'!$A$3:$A$50,$C21,'Energy Projections'!AI$3:AI$50)/SUMIF('Energy Projections'!$A$3:$A$50,$C21,'Energy Projections'!AH$3:AH$50)</f>
        <v>0</v>
      </c>
      <c r="AJ21" s="7">
        <f>AI21*SUMIF('Energy Projections'!$A$3:$A$50,$C21,'Energy Projections'!AJ$3:AJ$50)/SUMIF('Energy Projections'!$A$3:$A$50,$C21,'Energy Projections'!AI$3:AI$50)</f>
        <v>0</v>
      </c>
      <c r="AK21" s="7">
        <f>AJ21*SUMIF('Energy Projections'!$A$3:$A$50,$C21,'Energy Projections'!AK$3:AK$50)/SUMIF('Energy Projections'!$A$3:$A$50,$C21,'Energy Projections'!AJ$3:AJ$50)</f>
        <v>0</v>
      </c>
      <c r="AL21" s="7">
        <f>AK21*SUMIF('Energy Projections'!$A$3:$A$50,$C21,'Energy Projections'!AL$3:AL$50)/SUMIF('Energy Projections'!$A$3:$A$50,$C21,'Energy Projections'!AK$3:AK$50)</f>
        <v>0</v>
      </c>
      <c r="AM21" s="7">
        <f>AL21*SUMIF('Energy Projections'!$A$3:$A$50,$C21,'Energy Projections'!AM$3:AM$50)/SUMIF('Energy Projections'!$A$3:$A$50,$C21,'Energy Projections'!AL$3:AL$50)</f>
        <v>0</v>
      </c>
    </row>
    <row r="22" spans="1:39" x14ac:dyDescent="0.25">
      <c r="A22" s="99" t="s">
        <v>219</v>
      </c>
      <c r="B22" t="s">
        <v>46</v>
      </c>
      <c r="C22" t="s">
        <v>213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</row>
    <row r="23" spans="1:39" x14ac:dyDescent="0.25">
      <c r="A23" s="99" t="s">
        <v>186</v>
      </c>
      <c r="B23" t="s">
        <v>46</v>
      </c>
      <c r="C23" t="s">
        <v>145</v>
      </c>
      <c r="D23" s="7">
        <f>INDEX('BUR_Historical Emissions'!$B$114:$E$121,MATCH(A23,'BUR_Historical Emissions'!$F$114:$F$121,0),MATCH(B23,'BUR_Historical Emissions'!$B$113:$E$113,0))*INDEX('Cross-Page Data'!$B$3:$B$16,MATCH(B23,'Cross-Page Data'!$A$3:$A$16,0),1)</f>
        <v>1019539936708.8607</v>
      </c>
      <c r="E23" s="7">
        <f>D23*INDEX('Population Projections'!$B$2:$B$92,MATCH(E$1,'Population Projections'!$A$2:$A$92,0),1)/INDEX('Population Projections'!$B$2:$B$92,MATCH(D$1,'Population Projections'!$A$2:$A$92,0),1)</f>
        <v>1042754435610.9983</v>
      </c>
      <c r="F23" s="7">
        <f>E23*INDEX('Population Projections'!$B$2:$B$92,MATCH(F$1,'Population Projections'!$A$2:$A$92,0),1)/INDEX('Population Projections'!$B$2:$B$92,MATCH(E$1,'Population Projections'!$A$2:$A$92,0),1)</f>
        <v>1064159151960.1068</v>
      </c>
      <c r="G23" s="7">
        <f>F23*INDEX('Population Projections'!$B$2:$B$92,MATCH(G$1,'Population Projections'!$A$2:$A$92,0),1)/INDEX('Population Projections'!$B$2:$B$92,MATCH(F$1,'Population Projections'!$A$2:$A$92,0),1)</f>
        <v>1084053836948.2711</v>
      </c>
      <c r="H23" s="7">
        <f>G23*INDEX('Population Projections'!$B$2:$B$92,MATCH(H$1,'Population Projections'!$A$2:$A$92,0),1)/INDEX('Population Projections'!$B$2:$B$92,MATCH(G$1,'Population Projections'!$A$2:$A$92,0),1)</f>
        <v>1103018479085.9785</v>
      </c>
      <c r="I23" s="7">
        <f>H23*INDEX('Population Projections'!$B$2:$B$92,MATCH(I$1,'Population Projections'!$A$2:$A$92,0),1)/INDEX('Population Projections'!$B$2:$B$92,MATCH(H$1,'Population Projections'!$A$2:$A$92,0),1)</f>
        <v>1121401581941.78</v>
      </c>
      <c r="J23" s="7">
        <f>I23*INDEX('Population Projections'!$B$2:$B$92,MATCH(J$1,'Population Projections'!$A$2:$A$92,0),1)/INDEX('Population Projections'!$B$2:$B$92,MATCH(I$1,'Population Projections'!$A$2:$A$92,0),1)</f>
        <v>1139267760991.4431</v>
      </c>
      <c r="K23" s="7">
        <f>J23*INDEX('Population Projections'!$B$2:$B$92,MATCH(K$1,'Population Projections'!$A$2:$A$92,0),1)/INDEX('Population Projections'!$B$2:$B$92,MATCH(J$1,'Population Projections'!$A$2:$A$92,0),1)</f>
        <v>1156487785283.4331</v>
      </c>
      <c r="L23" s="7">
        <f>K23*INDEX('Population Projections'!$B$2:$B$92,MATCH(L$1,'Population Projections'!$A$2:$A$92,0),1)/INDEX('Population Projections'!$B$2:$B$92,MATCH(K$1,'Population Projections'!$A$2:$A$92,0),1)</f>
        <v>1173126270293.5171</v>
      </c>
      <c r="M23" s="7">
        <f>L23*INDEX('Population Projections'!$B$2:$B$92,MATCH(M$1,'Population Projections'!$A$2:$A$92,0),1)/INDEX('Population Projections'!$B$2:$B$92,MATCH(L$1,'Population Projections'!$A$2:$A$92,0),1)</f>
        <v>1189215523759.5789</v>
      </c>
      <c r="N23" s="7">
        <f>M23*INDEX('Population Projections'!$B$2:$B$92,MATCH(N$1,'Population Projections'!$A$2:$A$92,0),1)/INDEX('Population Projections'!$B$2:$B$92,MATCH(M$1,'Population Projections'!$A$2:$A$92,0),1)</f>
        <v>1204755545681.6187</v>
      </c>
      <c r="O23" s="7">
        <f>N23*INDEX('Population Projections'!$B$2:$B$92,MATCH(O$1,'Population Projections'!$A$2:$A$92,0),1)/INDEX('Population Projections'!$B$2:$B$92,MATCH(N$1,'Population Projections'!$A$2:$A$92,0),1)</f>
        <v>1219843259273.2871</v>
      </c>
      <c r="P23" s="7">
        <f>O23*INDEX('Population Projections'!$B$2:$B$92,MATCH(P$1,'Population Projections'!$A$2:$A$92,0),1)/INDEX('Population Projections'!$B$2:$B$92,MATCH(O$1,'Population Projections'!$A$2:$A$92,0),1)</f>
        <v>1234446356796.7007</v>
      </c>
      <c r="Q23" s="7">
        <f>P23*INDEX('Population Projections'!$B$2:$B$92,MATCH(Q$1,'Population Projections'!$A$2:$A$92,0),1)/INDEX('Population Projections'!$B$2:$B$92,MATCH(P$1,'Population Projections'!$A$2:$A$92,0),1)</f>
        <v>1248597145989.7429</v>
      </c>
      <c r="R23" s="7">
        <f>Q23*INDEX('Population Projections'!$B$2:$B$92,MATCH(R$1,'Population Projections'!$A$2:$A$92,0),1)/INDEX('Population Projections'!$B$2:$B$92,MATCH(Q$1,'Population Projections'!$A$2:$A$92,0),1)</f>
        <v>1262295626852.4141</v>
      </c>
      <c r="S23" s="7">
        <f>R23*INDEX('Population Projections'!$B$2:$B$92,MATCH(S$1,'Population Projections'!$A$2:$A$92,0),1)/INDEX('Population Projections'!$B$2:$B$92,MATCH(R$1,'Population Projections'!$A$2:$A$92,0),1)</f>
        <v>1275509491646.8303</v>
      </c>
      <c r="T23" s="7">
        <f>S23*INDEX('Population Projections'!$B$2:$B$92,MATCH(T$1,'Population Projections'!$A$2:$A$92,0),1)/INDEX('Population Projections'!$B$2:$B$92,MATCH(S$1,'Population Projections'!$A$2:$A$92,0),1)</f>
        <v>1288335663586.6426</v>
      </c>
      <c r="U23" s="7">
        <f>T23*INDEX('Population Projections'!$B$2:$B$92,MATCH(U$1,'Population Projections'!$A$2:$A$92,0),1)/INDEX('Population Projections'!$B$2:$B$92,MATCH(T$1,'Population Projections'!$A$2:$A$92,0),1)</f>
        <v>1300709527196.0835</v>
      </c>
      <c r="V23" s="7">
        <f>U23*INDEX('Population Projections'!$B$2:$B$92,MATCH(V$1,'Population Projections'!$A$2:$A$92,0),1)/INDEX('Population Projections'!$B$2:$B$92,MATCH(U$1,'Population Projections'!$A$2:$A$92,0),1)</f>
        <v>1312631082475.1533</v>
      </c>
      <c r="W23" s="7">
        <f>V23*INDEX('Population Projections'!$B$2:$B$92,MATCH(W$1,'Population Projections'!$A$2:$A$92,0),1)/INDEX('Population Projections'!$B$2:$B$92,MATCH(V$1,'Population Projections'!$A$2:$A$92,0),1)</f>
        <v>1324003406210.2012</v>
      </c>
      <c r="X23" s="7">
        <f>W23*INDEX('Population Projections'!$B$2:$B$92,MATCH(X$1,'Population Projections'!$A$2:$A$92,0),1)/INDEX('Population Projections'!$B$2:$B$92,MATCH(W$1,'Population Projections'!$A$2:$A$92,0),1)</f>
        <v>1334858806139.1104</v>
      </c>
      <c r="Y23" s="7">
        <f>X23*INDEX('Population Projections'!$B$2:$B$92,MATCH(Y$1,'Population Projections'!$A$2:$A$92,0),1)/INDEX('Population Projections'!$B$2:$B$92,MATCH(X$1,'Population Projections'!$A$2:$A$92,0),1)</f>
        <v>1345164974523.9973</v>
      </c>
      <c r="Z23" s="7">
        <f>Y23*INDEX('Population Projections'!$B$2:$B$92,MATCH(Z$1,'Population Projections'!$A$2:$A$92,0),1)/INDEX('Population Projections'!$B$2:$B$92,MATCH(Y$1,'Population Projections'!$A$2:$A$92,0),1)</f>
        <v>1354954219102.7456</v>
      </c>
      <c r="AA23" s="7">
        <f>Z23*INDEX('Population Projections'!$B$2:$B$92,MATCH(AA$1,'Population Projections'!$A$2:$A$92,0),1)/INDEX('Population Projections'!$B$2:$B$92,MATCH(Z$1,'Population Projections'!$A$2:$A$92,0),1)</f>
        <v>1364258847613.2393</v>
      </c>
      <c r="AB23" s="7">
        <f>AA23*INDEX('Population Projections'!$B$2:$B$92,MATCH(AB$1,'Population Projections'!$A$2:$A$92,0),1)/INDEX('Population Projections'!$B$2:$B$92,MATCH(AA$1,'Population Projections'!$A$2:$A$92,0),1)</f>
        <v>1373272706482.78</v>
      </c>
      <c r="AC23" s="7">
        <f>AB23*INDEX('Population Projections'!$B$2:$B$92,MATCH(AC$1,'Population Projections'!$A$2:$A$92,0),1)/INDEX('Population Projections'!$B$2:$B$92,MATCH(AB$1,'Population Projections'!$A$2:$A$92,0),1)</f>
        <v>1382060411187.135</v>
      </c>
      <c r="AD23" s="7">
        <f>AC23*INDEX('Population Projections'!$B$2:$B$92,MATCH(AD$1,'Population Projections'!$A$2:$A$92,0),1)/INDEX('Population Projections'!$B$2:$B$92,MATCH(AC$1,'Population Projections'!$A$2:$A$92,0),1)</f>
        <v>1390589653988.4209</v>
      </c>
      <c r="AE23" s="7">
        <f>AD23*INDEX('Population Projections'!$B$2:$B$92,MATCH(AE$1,'Population Projections'!$A$2:$A$92,0),1)/INDEX('Population Projections'!$B$2:$B$92,MATCH(AD$1,'Population Projections'!$A$2:$A$92,0),1)</f>
        <v>1398925050362.4048</v>
      </c>
      <c r="AF23" s="7">
        <f>AE23*INDEX('Population Projections'!$B$2:$B$92,MATCH(AF$1,'Population Projections'!$A$2:$A$92,0),1)/INDEX('Population Projections'!$B$2:$B$92,MATCH(AE$1,'Population Projections'!$A$2:$A$92,0),1)</f>
        <v>1407001984833.3193</v>
      </c>
      <c r="AG23" s="7">
        <f>AF23*INDEX('Population Projections'!$B$2:$B$92,MATCH(AG$1,'Population Projections'!$A$2:$A$92,0),1)/INDEX('Population Projections'!$B$2:$B$92,MATCH(AF$1,'Population Projections'!$A$2:$A$92,0),1)</f>
        <v>1414852765139.0483</v>
      </c>
      <c r="AH23" s="7">
        <f>AG23*INDEX('Population Projections'!$B$2:$B$92,MATCH(AH$1,'Population Projections'!$A$2:$A$92,0),1)/INDEX('Population Projections'!$B$2:$B$92,MATCH(AG$1,'Population Projections'!$A$2:$A$92,0),1)</f>
        <v>1422412775803.8245</v>
      </c>
      <c r="AI23" s="7">
        <f>AH23*INDEX('Population Projections'!$B$2:$B$92,MATCH(AI$1,'Population Projections'!$A$2:$A$92,0),1)/INDEX('Population Projections'!$B$2:$B$92,MATCH(AH$1,'Population Projections'!$A$2:$A$92,0),1)</f>
        <v>1429682016827.6477</v>
      </c>
      <c r="AJ23" s="7">
        <f>AI23*INDEX('Population Projections'!$B$2:$B$92,MATCH(AJ$1,'Population Projections'!$A$2:$A$92,0),1)/INDEX('Population Projections'!$B$2:$B$92,MATCH(AI$1,'Population Projections'!$A$2:$A$92,0),1)</f>
        <v>1436660488210.5178</v>
      </c>
      <c r="AK23" s="7">
        <f>AJ23*INDEX('Population Projections'!$B$2:$B$92,MATCH(AK$1,'Population Projections'!$A$2:$A$92,0),1)/INDEX('Population Projections'!$B$2:$B$92,MATCH(AJ$1,'Population Projections'!$A$2:$A$92,0),1)</f>
        <v>1443348189952.4351</v>
      </c>
      <c r="AL23" s="7">
        <f>AK23*INDEX('Population Projections'!$B$2:$B$92,MATCH(AL$1,'Population Projections'!$A$2:$A$92,0),1)/INDEX('Population Projections'!$B$2:$B$92,MATCH(AK$1,'Population Projections'!$A$2:$A$92,0),1)</f>
        <v>1449712814315.5156</v>
      </c>
      <c r="AM23" s="7">
        <f>AL23*INDEX('Population Projections'!$B$2:$B$92,MATCH(AM$1,'Population Projections'!$A$2:$A$92,0),1)/INDEX('Population Projections'!$B$2:$B$92,MATCH(AL$1,'Population Projections'!$A$2:$A$92,0),1)</f>
        <v>1455657438086.1089</v>
      </c>
    </row>
    <row r="24" spans="1:39" x14ac:dyDescent="0.25">
      <c r="A24" s="12" t="s">
        <v>34</v>
      </c>
      <c r="B24" t="s">
        <v>46</v>
      </c>
      <c r="C24" t="s">
        <v>5</v>
      </c>
      <c r="D24" s="7">
        <f>INDEX('BUR_Historical Emissions'!$B$114:$E$121,MATCH(A24,'BUR_Historical Emissions'!$F$114:$F$121,0),MATCH(B24,'BUR_Historical Emissions'!$B$113:$E$113,0))*INDEX('Cross-Page Data'!$B$3:$B$16,MATCH(B24,'Cross-Page Data'!$A$3:$A$16,0),1)</f>
        <v>9297813306466.6699</v>
      </c>
      <c r="E24" s="7">
        <f>D24*INDEX('Population Projections'!$B$2:$B$92,MATCH(E$1,'Population Projections'!$A$2:$A$92,0),1)/INDEX('Population Projections'!$B$2:$B$92,MATCH(D$1,'Population Projections'!$A$2:$A$92,0),1)</f>
        <v>9509520635452.7305</v>
      </c>
      <c r="F24" s="7">
        <f>E24*INDEX('Population Projections'!$B$2:$B$92,MATCH(F$1,'Population Projections'!$A$2:$A$92,0),1)/INDEX('Population Projections'!$B$2:$B$92,MATCH(E$1,'Population Projections'!$A$2:$A$92,0),1)</f>
        <v>9704723441469.6563</v>
      </c>
      <c r="G24" s="7">
        <f>F24*INDEX('Population Projections'!$B$2:$B$92,MATCH(G$1,'Population Projections'!$A$2:$A$92,0),1)/INDEX('Population Projections'!$B$2:$B$92,MATCH(F$1,'Population Projections'!$A$2:$A$92,0),1)</f>
        <v>9886155340457.3848</v>
      </c>
      <c r="H24" s="7">
        <f>G24*INDEX('Population Projections'!$B$2:$B$92,MATCH(H$1,'Population Projections'!$A$2:$A$92,0),1)/INDEX('Population Projections'!$B$2:$B$92,MATCH(G$1,'Population Projections'!$A$2:$A$92,0),1)</f>
        <v>10059105605249.912</v>
      </c>
      <c r="I24" s="7">
        <f>H24*INDEX('Population Projections'!$B$2:$B$92,MATCH(I$1,'Population Projections'!$A$2:$A$92,0),1)/INDEX('Population Projections'!$B$2:$B$92,MATCH(H$1,'Population Projections'!$A$2:$A$92,0),1)</f>
        <v>10226752454767.711</v>
      </c>
      <c r="J24" s="7">
        <f>I24*INDEX('Population Projections'!$B$2:$B$92,MATCH(J$1,'Population Projections'!$A$2:$A$92,0),1)/INDEX('Population Projections'!$B$2:$B$92,MATCH(I$1,'Population Projections'!$A$2:$A$92,0),1)</f>
        <v>10389685157374.641</v>
      </c>
      <c r="K24" s="7">
        <f>J24*INDEX('Population Projections'!$B$2:$B$92,MATCH(K$1,'Population Projections'!$A$2:$A$92,0),1)/INDEX('Population Projections'!$B$2:$B$92,MATCH(J$1,'Population Projections'!$A$2:$A$92,0),1)</f>
        <v>10546725176342.982</v>
      </c>
      <c r="L24" s="7">
        <f>K24*INDEX('Population Projections'!$B$2:$B$92,MATCH(L$1,'Population Projections'!$A$2:$A$92,0),1)/INDEX('Population Projections'!$B$2:$B$92,MATCH(K$1,'Population Projections'!$A$2:$A$92,0),1)</f>
        <v>10698461780036.598</v>
      </c>
      <c r="M24" s="7">
        <f>L24*INDEX('Population Projections'!$B$2:$B$92,MATCH(M$1,'Population Projections'!$A$2:$A$92,0),1)/INDEX('Population Projections'!$B$2:$B$92,MATCH(L$1,'Population Projections'!$A$2:$A$92,0),1)</f>
        <v>10845189602637.412</v>
      </c>
      <c r="N24" s="7">
        <f>M24*INDEX('Population Projections'!$B$2:$B$92,MATCH(N$1,'Population Projections'!$A$2:$A$92,0),1)/INDEX('Population Projections'!$B$2:$B$92,MATCH(M$1,'Population Projections'!$A$2:$A$92,0),1)</f>
        <v>10986908644145.428</v>
      </c>
      <c r="O24" s="7">
        <f>N24*INDEX('Population Projections'!$B$2:$B$92,MATCH(O$1,'Population Projections'!$A$2:$A$92,0),1)/INDEX('Population Projections'!$B$2:$B$92,MATCH(N$1,'Population Projections'!$A$2:$A$92,0),1)</f>
        <v>11124502807106.434</v>
      </c>
      <c r="P24" s="7">
        <f>O24*INDEX('Population Projections'!$B$2:$B$92,MATCH(P$1,'Population Projections'!$A$2:$A$92,0),1)/INDEX('Population Projections'!$B$2:$B$92,MATCH(O$1,'Population Projections'!$A$2:$A$92,0),1)</f>
        <v>11257677457338.5</v>
      </c>
      <c r="Q24" s="7">
        <f>P24*INDEX('Population Projections'!$B$2:$B$92,MATCH(Q$1,'Population Projections'!$A$2:$A$92,0),1)/INDEX('Population Projections'!$B$2:$B$92,MATCH(P$1,'Population Projections'!$A$2:$A$92,0),1)</f>
        <v>11386727229023.555</v>
      </c>
      <c r="R24" s="7">
        <f>Q24*INDEX('Population Projections'!$B$2:$B$92,MATCH(R$1,'Population Projections'!$A$2:$A$92,0),1)/INDEX('Population Projections'!$B$2:$B$92,MATCH(Q$1,'Population Projections'!$A$2:$A$92,0),1)</f>
        <v>11511652122161.6</v>
      </c>
      <c r="S24" s="7">
        <f>R24*INDEX('Population Projections'!$B$2:$B$92,MATCH(S$1,'Population Projections'!$A$2:$A$92,0),1)/INDEX('Population Projections'!$B$2:$B$92,MATCH(R$1,'Population Projections'!$A$2:$A$92,0),1)</f>
        <v>11632157502570.703</v>
      </c>
      <c r="T24" s="7">
        <f>S24*INDEX('Population Projections'!$B$2:$B$92,MATCH(T$1,'Population Projections'!$A$2:$A$92,0),1)/INDEX('Population Projections'!$B$2:$B$92,MATCH(S$1,'Population Projections'!$A$2:$A$92,0),1)</f>
        <v>11749127272796.656</v>
      </c>
      <c r="U24" s="7">
        <f>T24*INDEX('Population Projections'!$B$2:$B$92,MATCH(U$1,'Population Projections'!$A$2:$A$92,0),1)/INDEX('Population Projections'!$B$2:$B$92,MATCH(T$1,'Population Projections'!$A$2:$A$92,0),1)</f>
        <v>11861972164475.598</v>
      </c>
      <c r="V24" s="7">
        <f>U24*INDEX('Population Projections'!$B$2:$B$92,MATCH(V$1,'Population Projections'!$A$2:$A$92,0),1)/INDEX('Population Projections'!$B$2:$B$92,MATCH(U$1,'Population Projections'!$A$2:$A$92,0),1)</f>
        <v>11970692177607.527</v>
      </c>
      <c r="W24" s="7">
        <f>V24*INDEX('Population Projections'!$B$2:$B$92,MATCH(W$1,'Population Projections'!$A$2:$A$92,0),1)/INDEX('Population Projections'!$B$2:$B$92,MATCH(V$1,'Population Projections'!$A$2:$A$92,0),1)</f>
        <v>12074403409646.658</v>
      </c>
      <c r="X24" s="7">
        <f>W24*INDEX('Population Projections'!$B$2:$B$92,MATCH(X$1,'Population Projections'!$A$2:$A$92,0),1)/INDEX('Population Projections'!$B$2:$B$92,MATCH(W$1,'Population Projections'!$A$2:$A$92,0),1)</f>
        <v>12173400494774.92</v>
      </c>
      <c r="Y24" s="7">
        <f>X24*INDEX('Population Projections'!$B$2:$B$92,MATCH(Y$1,'Population Projections'!$A$2:$A$92,0),1)/INDEX('Population Projections'!$B$2:$B$92,MATCH(X$1,'Population Projections'!$A$2:$A$92,0),1)</f>
        <v>12267388798810.383</v>
      </c>
      <c r="Z24" s="7">
        <f>Y24*INDEX('Population Projections'!$B$2:$B$92,MATCH(Z$1,'Population Projections'!$A$2:$A$92,0),1)/INDEX('Population Projections'!$B$2:$B$92,MATCH(Y$1,'Population Projections'!$A$2:$A$92,0),1)</f>
        <v>12356662955934.977</v>
      </c>
      <c r="AA24" s="7">
        <f>Z24*INDEX('Population Projections'!$B$2:$B$92,MATCH(AA$1,'Population Projections'!$A$2:$A$92,0),1)/INDEX('Population Projections'!$B$2:$B$92,MATCH(Z$1,'Population Projections'!$A$2:$A$92,0),1)</f>
        <v>12441517600330.629</v>
      </c>
      <c r="AB24" s="7">
        <f>AA24*INDEX('Population Projections'!$B$2:$B$92,MATCH(AB$1,'Population Projections'!$A$2:$A$92,0),1)/INDEX('Population Projections'!$B$2:$B$92,MATCH(AA$1,'Population Projections'!$A$2:$A$92,0),1)</f>
        <v>12523720537088.916</v>
      </c>
      <c r="AC24" s="7">
        <f>AB24*INDEX('Population Projections'!$B$2:$B$92,MATCH(AC$1,'Population Projections'!$A$2:$A$92,0),1)/INDEX('Population Projections'!$B$2:$B$92,MATCH(AB$1,'Population Projections'!$A$2:$A$92,0),1)</f>
        <v>12603861034573.699</v>
      </c>
      <c r="AD24" s="7">
        <f>AC24*INDEX('Population Projections'!$B$2:$B$92,MATCH(AD$1,'Population Projections'!$A$2:$A$92,0),1)/INDEX('Population Projections'!$B$2:$B$92,MATCH(AC$1,'Population Projections'!$A$2:$A$92,0),1)</f>
        <v>12681644458603.047</v>
      </c>
      <c r="AE24" s="7">
        <f>AD24*INDEX('Population Projections'!$B$2:$B$92,MATCH(AE$1,'Population Projections'!$A$2:$A$92,0),1)/INDEX('Population Projections'!$B$2:$B$92,MATCH(AD$1,'Population Projections'!$A$2:$A$92,0),1)</f>
        <v>12757660077540.82</v>
      </c>
      <c r="AF24" s="7">
        <f>AE24*INDEX('Population Projections'!$B$2:$B$92,MATCH(AF$1,'Population Projections'!$A$2:$A$92,0),1)/INDEX('Population Projections'!$B$2:$B$92,MATCH(AE$1,'Population Projections'!$A$2:$A$92,0),1)</f>
        <v>12831318623023.158</v>
      </c>
      <c r="AG24" s="7">
        <f>AF24*INDEX('Population Projections'!$B$2:$B$92,MATCH(AG$1,'Population Projections'!$A$2:$A$92,0),1)/INDEX('Population Projections'!$B$2:$B$92,MATCH(AF$1,'Population Projections'!$A$2:$A$92,0),1)</f>
        <v>12902914729231.99</v>
      </c>
      <c r="AH24" s="7">
        <f>AG24*INDEX('Population Projections'!$B$2:$B$92,MATCH(AH$1,'Population Projections'!$A$2:$A$92,0),1)/INDEX('Population Projections'!$B$2:$B$92,MATCH(AG$1,'Population Projections'!$A$2:$A$92,0),1)</f>
        <v>12971859127803.459</v>
      </c>
      <c r="AI24" s="7">
        <f>AH24*INDEX('Population Projections'!$B$2:$B$92,MATCH(AI$1,'Population Projections'!$A$2:$A$92,0),1)/INDEX('Population Projections'!$B$2:$B$92,MATCH(AH$1,'Population Projections'!$A$2:$A$92,0),1)</f>
        <v>13038151818737.563</v>
      </c>
      <c r="AJ24" s="7">
        <f>AI24*INDEX('Population Projections'!$B$2:$B$92,MATCH(AJ$1,'Population Projections'!$A$2:$A$92,0),1)/INDEX('Population Projections'!$B$2:$B$92,MATCH(AI$1,'Population Projections'!$A$2:$A$92,0),1)</f>
        <v>13101792802034.303</v>
      </c>
      <c r="AK24" s="7">
        <f>AJ24*INDEX('Population Projections'!$B$2:$B$92,MATCH(AK$1,'Population Projections'!$A$2:$A$92,0),1)/INDEX('Population Projections'!$B$2:$B$92,MATCH(AJ$1,'Population Projections'!$A$2:$A$92,0),1)</f>
        <v>13162782077693.678</v>
      </c>
      <c r="AL24" s="7">
        <f>AK24*INDEX('Population Projections'!$B$2:$B$92,MATCH(AL$1,'Population Projections'!$A$2:$A$92,0),1)/INDEX('Population Projections'!$B$2:$B$92,MATCH(AK$1,'Population Projections'!$A$2:$A$92,0),1)</f>
        <v>13220825011533.76</v>
      </c>
      <c r="AM24" s="7">
        <f>AL24*INDEX('Population Projections'!$B$2:$B$92,MATCH(AM$1,'Population Projections'!$A$2:$A$92,0),1)/INDEX('Population Projections'!$B$2:$B$92,MATCH(AL$1,'Population Projections'!$A$2:$A$92,0),1)</f>
        <v>13275037701008.76</v>
      </c>
    </row>
    <row r="25" spans="1:39" x14ac:dyDescent="0.25">
      <c r="A25" s="12" t="s">
        <v>35</v>
      </c>
      <c r="B25" t="s">
        <v>46</v>
      </c>
      <c r="C25" t="s">
        <v>7</v>
      </c>
      <c r="D25" s="7">
        <f>INDEX('BUR_Historical Emissions'!$B$114:$E$121,MATCH(A25,'BUR_Historical Emissions'!$F$114:$F$121,0),MATCH(B25,'BUR_Historical Emissions'!$B$113:$E$113,0))*INDEX('Cross-Page Data'!$B$3:$B$16,MATCH(B25,'Cross-Page Data'!$A$3:$A$16,0),1)</f>
        <v>757646720.36823928</v>
      </c>
      <c r="E25" s="7">
        <f>D25*SUMIF('Energy Projections'!$A$3:$A$82,$C25,'Energy Projections'!E$3:E$82)/SUMIF('Energy Projections'!$A$3:$A$82,$C25,'Energy Projections'!D$3:D$82)</f>
        <v>783578982.2837497</v>
      </c>
      <c r="F25" s="7">
        <f>E25*SUMIF('Energy Projections'!$A$3:$A$50,$C25,'Energy Projections'!F$3:F$50)/SUMIF('Energy Projections'!$A$3:$A$50,$C25,'Energy Projections'!E$3:E$50)</f>
        <v>802576348.52221715</v>
      </c>
      <c r="G25" s="7">
        <f>F25*SUMIF('Energy Projections'!$A$3:$A$50,$C25,'Energy Projections'!G$3:G$50)/SUMIF('Energy Projections'!$A$3:$A$50,$C25,'Energy Projections'!F$3:F$50)</f>
        <v>823891588.68208623</v>
      </c>
      <c r="H25" s="7">
        <f>G25*SUMIF('Energy Projections'!$A$3:$A$50,$C25,'Energy Projections'!H$3:H$50)/SUMIF('Energy Projections'!$A$3:$A$50,$C25,'Energy Projections'!G$3:G$50)</f>
        <v>846023159.70733356</v>
      </c>
      <c r="I25" s="7">
        <f>H25*SUMIF('Energy Projections'!$A$3:$A$50,$C25,'Energy Projections'!I$3:I$50)/SUMIF('Energy Projections'!$A$3:$A$50,$C25,'Energy Projections'!H$3:H$50)</f>
        <v>865798546.85595942</v>
      </c>
      <c r="J25" s="7">
        <f>I25*SUMIF('Energy Projections'!$A$3:$A$50,$C25,'Energy Projections'!J$3:J$50)/SUMIF('Energy Projections'!$A$3:$A$50,$C25,'Energy Projections'!I$3:I$50)</f>
        <v>888789428.01299965</v>
      </c>
      <c r="K25" s="7">
        <f>J25*SUMIF('Energy Projections'!$A$3:$A$50,$C25,'Energy Projections'!K$3:K$50)/SUMIF('Energy Projections'!$A$3:$A$50,$C25,'Energy Projections'!J$3:J$50)</f>
        <v>915076637.98556781</v>
      </c>
      <c r="L25" s="7">
        <f>K25*SUMIF('Energy Projections'!$A$3:$A$50,$C25,'Energy Projections'!L$3:L$50)/SUMIF('Energy Projections'!$A$3:$A$50,$C25,'Energy Projections'!K$3:K$50)</f>
        <v>941482371.5517174</v>
      </c>
      <c r="M25" s="7">
        <f>L25*SUMIF('Energy Projections'!$A$3:$A$50,$C25,'Energy Projections'!M$3:M$50)/SUMIF('Energy Projections'!$A$3:$A$50,$C25,'Energy Projections'!L$3:L$50)</f>
        <v>966001328.09110761</v>
      </c>
      <c r="N25" s="7">
        <f>M25*SUMIF('Energy Projections'!$A$3:$A$50,$C25,'Energy Projections'!N$3:N$50)/SUMIF('Energy Projections'!$A$3:$A$50,$C25,'Energy Projections'!M$3:M$50)</f>
        <v>991007996.70389569</v>
      </c>
      <c r="O25" s="7">
        <f>N25*SUMIF('Energy Projections'!$A$3:$A$50,$C25,'Energy Projections'!O$3:O$50)/SUMIF('Energy Projections'!$A$3:$A$50,$C25,'Energy Projections'!N$3:N$50)</f>
        <v>1014743973.0427586</v>
      </c>
      <c r="P25" s="7">
        <f>O25*SUMIF('Energy Projections'!$A$3:$A$50,$C25,'Energy Projections'!P$3:P$50)/SUMIF('Energy Projections'!$A$3:$A$50,$C25,'Energy Projections'!O$3:O$50)</f>
        <v>1035247737.2473007</v>
      </c>
      <c r="Q25" s="7">
        <f>P25*SUMIF('Energy Projections'!$A$3:$A$50,$C25,'Energy Projections'!Q$3:Q$50)/SUMIF('Energy Projections'!$A$3:$A$50,$C25,'Energy Projections'!P$3:P$50)</f>
        <v>1041418032.5105065</v>
      </c>
      <c r="R25" s="7">
        <f>Q25*SUMIF('Energy Projections'!$A$3:$A$50,$C25,'Energy Projections'!R$3:R$50)/SUMIF('Energy Projections'!$A$3:$A$50,$C25,'Energy Projections'!Q$3:Q$50)</f>
        <v>1047768160.4756724</v>
      </c>
      <c r="S25" s="7">
        <f>R25*SUMIF('Energy Projections'!$A$3:$A$50,$C25,'Energy Projections'!S$3:S$50)/SUMIF('Energy Projections'!$A$3:$A$50,$C25,'Energy Projections'!R$3:R$50)</f>
        <v>1054025435.8392106</v>
      </c>
      <c r="T25" s="7">
        <f>S25*SUMIF('Energy Projections'!$A$3:$A$50,$C25,'Energy Projections'!T$3:T$50)/SUMIF('Energy Projections'!$A$3:$A$50,$C25,'Energy Projections'!S$3:S$50)</f>
        <v>1059882405.2875968</v>
      </c>
      <c r="U25" s="7">
        <f>T25*SUMIF('Energy Projections'!$A$3:$A$50,$C25,'Energy Projections'!U$3:U$50)/SUMIF('Energy Projections'!$A$3:$A$50,$C25,'Energy Projections'!T$3:T$50)</f>
        <v>1063724552.6919384</v>
      </c>
      <c r="V25" s="7">
        <f>U25*SUMIF('Energy Projections'!$A$3:$A$50,$C25,'Energy Projections'!V$3:V$50)/SUMIF('Energy Projections'!$A$3:$A$50,$C25,'Energy Projections'!U$3:U$50)</f>
        <v>1067817636.5682373</v>
      </c>
      <c r="W25" s="7">
        <f>V25*SUMIF('Energy Projections'!$A$3:$A$50,$C25,'Energy Projections'!W$3:W$50)/SUMIF('Energy Projections'!$A$3:$A$50,$C25,'Energy Projections'!V$3:V$50)</f>
        <v>1071692189.0060648</v>
      </c>
      <c r="X25" s="7">
        <f>W25*SUMIF('Energy Projections'!$A$3:$A$50,$C25,'Energy Projections'!X$3:X$50)/SUMIF('Energy Projections'!$A$3:$A$50,$C25,'Energy Projections'!W$3:W$50)</f>
        <v>1083529445.138278</v>
      </c>
      <c r="Y25" s="7">
        <f>X25*SUMIF('Energy Projections'!$A$3:$A$50,$C25,'Energy Projections'!Y$3:Y$50)/SUMIF('Energy Projections'!$A$3:$A$50,$C25,'Energy Projections'!X$3:X$50)</f>
        <v>1095366701.2704916</v>
      </c>
      <c r="Z25" s="7">
        <f>Y25*SUMIF('Energy Projections'!$A$3:$A$50,$C25,'Energy Projections'!Z$3:Z$50)/SUMIF('Energy Projections'!$A$3:$A$50,$C25,'Energy Projections'!Y$3:Y$50)</f>
        <v>1107203957.4027052</v>
      </c>
      <c r="AA25" s="7">
        <f>Z25*SUMIF('Energy Projections'!$A$3:$A$50,$C25,'Energy Projections'!AA$3:AA$50)/SUMIF('Energy Projections'!$A$3:$A$50,$C25,'Energy Projections'!Z$3:Z$50)</f>
        <v>1119041213.5349188</v>
      </c>
      <c r="AB25" s="7">
        <f>AA25*SUMIF('Energy Projections'!$A$3:$A$50,$C25,'Energy Projections'!AB$3:AB$50)/SUMIF('Energy Projections'!$A$3:$A$50,$C25,'Energy Projections'!AA$3:AA$50)</f>
        <v>1130878469.6671321</v>
      </c>
      <c r="AC25" s="7">
        <f>AB25*SUMIF('Energy Projections'!$A$3:$A$50,$C25,'Energy Projections'!AC$3:AC$50)/SUMIF('Energy Projections'!$A$3:$A$50,$C25,'Energy Projections'!AB$3:AB$50)</f>
        <v>1142715725.7993457</v>
      </c>
      <c r="AD25" s="7">
        <f>AC25*SUMIF('Energy Projections'!$A$3:$A$50,$C25,'Energy Projections'!AD$3:AD$50)/SUMIF('Energy Projections'!$A$3:$A$50,$C25,'Energy Projections'!AC$3:AC$50)</f>
        <v>1154552981.9315593</v>
      </c>
      <c r="AE25" s="7">
        <f>AD25*SUMIF('Energy Projections'!$A$3:$A$50,$C25,'Energy Projections'!AE$3:AE$50)/SUMIF('Energy Projections'!$A$3:$A$50,$C25,'Energy Projections'!AD$3:AD$50)</f>
        <v>1166390238.0637727</v>
      </c>
      <c r="AF25" s="7">
        <f>AE25*SUMIF('Energy Projections'!$A$3:$A$50,$C25,'Energy Projections'!AF$3:AF$50)/SUMIF('Energy Projections'!$A$3:$A$50,$C25,'Energy Projections'!AE$3:AE$50)</f>
        <v>1178227494.1959863</v>
      </c>
      <c r="AG25" s="7">
        <f>AF25*SUMIF('Energy Projections'!$A$3:$A$50,$C25,'Energy Projections'!AG$3:AG$50)/SUMIF('Energy Projections'!$A$3:$A$50,$C25,'Energy Projections'!AF$3:AF$50)</f>
        <v>1190064750.3281996</v>
      </c>
      <c r="AH25" s="7">
        <f>AG25*SUMIF('Energy Projections'!$A$3:$A$50,$C25,'Energy Projections'!AH$3:AH$50)/SUMIF('Energy Projections'!$A$3:$A$50,$C25,'Energy Projections'!AG$3:AG$50)</f>
        <v>1201902006.4604132</v>
      </c>
      <c r="AI25" s="7">
        <f>AH25*SUMIF('Energy Projections'!$A$3:$A$50,$C25,'Energy Projections'!AI$3:AI$50)/SUMIF('Energy Projections'!$A$3:$A$50,$C25,'Energy Projections'!AH$3:AH$50)</f>
        <v>1213739262.5926268</v>
      </c>
      <c r="AJ25" s="7">
        <f>AI25*SUMIF('Energy Projections'!$A$3:$A$50,$C25,'Energy Projections'!AJ$3:AJ$50)/SUMIF('Energy Projections'!$A$3:$A$50,$C25,'Energy Projections'!AI$3:AI$50)</f>
        <v>1225576518.7248402</v>
      </c>
      <c r="AK25" s="7">
        <f>AJ25*SUMIF('Energy Projections'!$A$3:$A$50,$C25,'Energy Projections'!AK$3:AK$50)/SUMIF('Energy Projections'!$A$3:$A$50,$C25,'Energy Projections'!AJ$3:AJ$50)</f>
        <v>1237413774.8570535</v>
      </c>
      <c r="AL25" s="7">
        <f>AK25*SUMIF('Energy Projections'!$A$3:$A$50,$C25,'Energy Projections'!AL$3:AL$50)/SUMIF('Energy Projections'!$A$3:$A$50,$C25,'Energy Projections'!AK$3:AK$50)</f>
        <v>1249251030.9892666</v>
      </c>
      <c r="AM25" s="7">
        <f>AL25*SUMIF('Energy Projections'!$A$3:$A$50,$C25,'Energy Projections'!AM$3:AM$50)/SUMIF('Energy Projections'!$A$3:$A$50,$C25,'Energy Projections'!AL$3:AL$50)</f>
        <v>1261088287.12148</v>
      </c>
    </row>
    <row r="26" spans="1:39" x14ac:dyDescent="0.25">
      <c r="A26" s="12" t="s">
        <v>30</v>
      </c>
      <c r="B26" t="s">
        <v>187</v>
      </c>
      <c r="C26" t="s">
        <v>6</v>
      </c>
      <c r="D26" s="7">
        <f>INDEX('BUR_Historical Emissions'!$B$114:$E$121,MATCH(A26,'BUR_Historical Emissions'!$F$114:$F$121,0),MATCH(B26,'BUR_Historical Emissions'!$B$113:$E$113,0))*INDEX('Cross-Page Data'!$B$3:$B$16,MATCH(B26,'Cross-Page Data'!$A$3:$A$16,0),1)</f>
        <v>0</v>
      </c>
      <c r="E26" s="7">
        <f>D26*SUMIF('Energy Projections'!$A$3:$A$82,$C26,'Energy Projections'!E$3:E$82)/SUMIF('Energy Projections'!$A$3:$A$82,$C26,'Energy Projections'!D$3:D$82)</f>
        <v>0</v>
      </c>
      <c r="F26" s="7">
        <f>E26*SUMIF('Energy Projections'!$A$3:$A$50,$C26,'Energy Projections'!F$3:F$50)/SUMIF('Energy Projections'!$A$3:$A$50,$C26,'Energy Projections'!E$3:E$50)</f>
        <v>0</v>
      </c>
      <c r="G26" s="7">
        <f>F26*SUMIF('Energy Projections'!$A$3:$A$50,$C26,'Energy Projections'!G$3:G$50)/SUMIF('Energy Projections'!$A$3:$A$50,$C26,'Energy Projections'!F$3:F$50)</f>
        <v>0</v>
      </c>
      <c r="H26" s="7">
        <f>G26*SUMIF('Energy Projections'!$A$3:$A$50,$C26,'Energy Projections'!H$3:H$50)/SUMIF('Energy Projections'!$A$3:$A$50,$C26,'Energy Projections'!G$3:G$50)</f>
        <v>0</v>
      </c>
      <c r="I26" s="7">
        <f>H26*SUMIF('Energy Projections'!$A$3:$A$50,$C26,'Energy Projections'!I$3:I$50)/SUMIF('Energy Projections'!$A$3:$A$50,$C26,'Energy Projections'!H$3:H$50)</f>
        <v>0</v>
      </c>
      <c r="J26" s="7">
        <f>I26*SUMIF('Energy Projections'!$A$3:$A$50,$C26,'Energy Projections'!J$3:J$50)/SUMIF('Energy Projections'!$A$3:$A$50,$C26,'Energy Projections'!I$3:I$50)</f>
        <v>0</v>
      </c>
      <c r="K26" s="7">
        <f>J26*SUMIF('Energy Projections'!$A$3:$A$50,$C26,'Energy Projections'!K$3:K$50)/SUMIF('Energy Projections'!$A$3:$A$50,$C26,'Energy Projections'!J$3:J$50)</f>
        <v>0</v>
      </c>
      <c r="L26" s="7">
        <f>K26*SUMIF('Energy Projections'!$A$3:$A$50,$C26,'Energy Projections'!L$3:L$50)/SUMIF('Energy Projections'!$A$3:$A$50,$C26,'Energy Projections'!K$3:K$50)</f>
        <v>0</v>
      </c>
      <c r="M26" s="7">
        <f>L26*SUMIF('Energy Projections'!$A$3:$A$50,$C26,'Energy Projections'!M$3:M$50)/SUMIF('Energy Projections'!$A$3:$A$50,$C26,'Energy Projections'!L$3:L$50)</f>
        <v>0</v>
      </c>
      <c r="N26" s="7">
        <f>M26*SUMIF('Energy Projections'!$A$3:$A$50,$C26,'Energy Projections'!N$3:N$50)/SUMIF('Energy Projections'!$A$3:$A$50,$C26,'Energy Projections'!M$3:M$50)</f>
        <v>0</v>
      </c>
      <c r="O26" s="7">
        <f>N26*SUMIF('Energy Projections'!$A$3:$A$50,$C26,'Energy Projections'!O$3:O$50)/SUMIF('Energy Projections'!$A$3:$A$50,$C26,'Energy Projections'!N$3:N$50)</f>
        <v>0</v>
      </c>
      <c r="P26" s="7">
        <f>O26*SUMIF('Energy Projections'!$A$3:$A$50,$C26,'Energy Projections'!P$3:P$50)/SUMIF('Energy Projections'!$A$3:$A$50,$C26,'Energy Projections'!O$3:O$50)</f>
        <v>0</v>
      </c>
      <c r="Q26" s="7">
        <f>P26*SUMIF('Energy Projections'!$A$3:$A$50,$C26,'Energy Projections'!Q$3:Q$50)/SUMIF('Energy Projections'!$A$3:$A$50,$C26,'Energy Projections'!P$3:P$50)</f>
        <v>0</v>
      </c>
      <c r="R26" s="7">
        <f>Q26*SUMIF('Energy Projections'!$A$3:$A$50,$C26,'Energy Projections'!R$3:R$50)/SUMIF('Energy Projections'!$A$3:$A$50,$C26,'Energy Projections'!Q$3:Q$50)</f>
        <v>0</v>
      </c>
      <c r="S26" s="7">
        <f>R26*SUMIF('Energy Projections'!$A$3:$A$50,$C26,'Energy Projections'!S$3:S$50)/SUMIF('Energy Projections'!$A$3:$A$50,$C26,'Energy Projections'!R$3:R$50)</f>
        <v>0</v>
      </c>
      <c r="T26" s="7">
        <f>S26*SUMIF('Energy Projections'!$A$3:$A$50,$C26,'Energy Projections'!T$3:T$50)/SUMIF('Energy Projections'!$A$3:$A$50,$C26,'Energy Projections'!S$3:S$50)</f>
        <v>0</v>
      </c>
      <c r="U26" s="7">
        <f>T26*SUMIF('Energy Projections'!$A$3:$A$50,$C26,'Energy Projections'!U$3:U$50)/SUMIF('Energy Projections'!$A$3:$A$50,$C26,'Energy Projections'!T$3:T$50)</f>
        <v>0</v>
      </c>
      <c r="V26" s="7">
        <f>U26*SUMIF('Energy Projections'!$A$3:$A$50,$C26,'Energy Projections'!V$3:V$50)/SUMIF('Energy Projections'!$A$3:$A$50,$C26,'Energy Projections'!U$3:U$50)</f>
        <v>0</v>
      </c>
      <c r="W26" s="7">
        <f>V26*SUMIF('Energy Projections'!$A$3:$A$50,$C26,'Energy Projections'!W$3:W$50)/SUMIF('Energy Projections'!$A$3:$A$50,$C26,'Energy Projections'!V$3:V$50)</f>
        <v>0</v>
      </c>
      <c r="X26" s="7">
        <f>W26*SUMIF('Energy Projections'!$A$3:$A$50,$C26,'Energy Projections'!X$3:X$50)/SUMIF('Energy Projections'!$A$3:$A$50,$C26,'Energy Projections'!W$3:W$50)</f>
        <v>0</v>
      </c>
      <c r="Y26" s="7">
        <f>X26*SUMIF('Energy Projections'!$A$3:$A$50,$C26,'Energy Projections'!Y$3:Y$50)/SUMIF('Energy Projections'!$A$3:$A$50,$C26,'Energy Projections'!X$3:X$50)</f>
        <v>0</v>
      </c>
      <c r="Z26" s="7">
        <f>Y26*SUMIF('Energy Projections'!$A$3:$A$50,$C26,'Energy Projections'!Z$3:Z$50)/SUMIF('Energy Projections'!$A$3:$A$50,$C26,'Energy Projections'!Y$3:Y$50)</f>
        <v>0</v>
      </c>
      <c r="AA26" s="7">
        <f>Z26*SUMIF('Energy Projections'!$A$3:$A$50,$C26,'Energy Projections'!AA$3:AA$50)/SUMIF('Energy Projections'!$A$3:$A$50,$C26,'Energy Projections'!Z$3:Z$50)</f>
        <v>0</v>
      </c>
      <c r="AB26" s="7">
        <f>AA26*SUMIF('Energy Projections'!$A$3:$A$50,$C26,'Energy Projections'!AB$3:AB$50)/SUMIF('Energy Projections'!$A$3:$A$50,$C26,'Energy Projections'!AA$3:AA$50)</f>
        <v>0</v>
      </c>
      <c r="AC26" s="7">
        <f>AB26*SUMIF('Energy Projections'!$A$3:$A$50,$C26,'Energy Projections'!AC$3:AC$50)/SUMIF('Energy Projections'!$A$3:$A$50,$C26,'Energy Projections'!AB$3:AB$50)</f>
        <v>0</v>
      </c>
      <c r="AD26" s="7">
        <f>AC26*SUMIF('Energy Projections'!$A$3:$A$50,$C26,'Energy Projections'!AD$3:AD$50)/SUMIF('Energy Projections'!$A$3:$A$50,$C26,'Energy Projections'!AC$3:AC$50)</f>
        <v>0</v>
      </c>
      <c r="AE26" s="7">
        <f>AD26*SUMIF('Energy Projections'!$A$3:$A$50,$C26,'Energy Projections'!AE$3:AE$50)/SUMIF('Energy Projections'!$A$3:$A$50,$C26,'Energy Projections'!AD$3:AD$50)</f>
        <v>0</v>
      </c>
      <c r="AF26" s="7">
        <f>AE26*SUMIF('Energy Projections'!$A$3:$A$50,$C26,'Energy Projections'!AF$3:AF$50)/SUMIF('Energy Projections'!$A$3:$A$50,$C26,'Energy Projections'!AE$3:AE$50)</f>
        <v>0</v>
      </c>
      <c r="AG26" s="7">
        <f>AF26*SUMIF('Energy Projections'!$A$3:$A$50,$C26,'Energy Projections'!AG$3:AG$50)/SUMIF('Energy Projections'!$A$3:$A$50,$C26,'Energy Projections'!AF$3:AF$50)</f>
        <v>0</v>
      </c>
      <c r="AH26" s="7">
        <f>AG26*SUMIF('Energy Projections'!$A$3:$A$50,$C26,'Energy Projections'!AH$3:AH$50)/SUMIF('Energy Projections'!$A$3:$A$50,$C26,'Energy Projections'!AG$3:AG$50)</f>
        <v>0</v>
      </c>
      <c r="AI26" s="7">
        <f>AH26*SUMIF('Energy Projections'!$A$3:$A$50,$C26,'Energy Projections'!AI$3:AI$50)/SUMIF('Energy Projections'!$A$3:$A$50,$C26,'Energy Projections'!AH$3:AH$50)</f>
        <v>0</v>
      </c>
      <c r="AJ26" s="7">
        <f>AI26*SUMIF('Energy Projections'!$A$3:$A$50,$C26,'Energy Projections'!AJ$3:AJ$50)/SUMIF('Energy Projections'!$A$3:$A$50,$C26,'Energy Projections'!AI$3:AI$50)</f>
        <v>0</v>
      </c>
      <c r="AK26" s="7">
        <f>AJ26*SUMIF('Energy Projections'!$A$3:$A$50,$C26,'Energy Projections'!AK$3:AK$50)/SUMIF('Energy Projections'!$A$3:$A$50,$C26,'Energy Projections'!AJ$3:AJ$50)</f>
        <v>0</v>
      </c>
      <c r="AL26" s="7">
        <f>AK26*SUMIF('Energy Projections'!$A$3:$A$50,$C26,'Energy Projections'!AL$3:AL$50)/SUMIF('Energy Projections'!$A$3:$A$50,$C26,'Energy Projections'!AK$3:AK$50)</f>
        <v>0</v>
      </c>
      <c r="AM26" s="7">
        <f>AL26*SUMIF('Energy Projections'!$A$3:$A$50,$C26,'Energy Projections'!AM$3:AM$50)/SUMIF('Energy Projections'!$A$3:$A$50,$C26,'Energy Projections'!AL$3:AL$50)</f>
        <v>0</v>
      </c>
    </row>
    <row r="27" spans="1:39" x14ac:dyDescent="0.25">
      <c r="A27" s="12" t="s">
        <v>31</v>
      </c>
      <c r="B27" t="s">
        <v>187</v>
      </c>
      <c r="C27" t="s">
        <v>8</v>
      </c>
      <c r="D27" s="7">
        <f>INDEX('BUR_Historical Emissions'!$B$114:$E$121,MATCH(A27,'BUR_Historical Emissions'!$F$114:$F$121,0),MATCH(B27,'BUR_Historical Emissions'!$B$113:$E$113,0))*INDEX('Cross-Page Data'!$B$3:$B$16,MATCH(B27,'Cross-Page Data'!$A$3:$A$16,0),1)</f>
        <v>0</v>
      </c>
      <c r="E27" s="7">
        <f>D27*SUMIF('Energy Projections'!$A$3:$A$82,$C27,'Energy Projections'!E$3:E$82)/SUMIF('Energy Projections'!$A$3:$A$82,$C27,'Energy Projections'!D$3:D$82)</f>
        <v>0</v>
      </c>
      <c r="F27" s="7">
        <f>E27*SUMIF('Energy Projections'!$A$3:$A$50,$C27,'Energy Projections'!F$3:F$50)/SUMIF('Energy Projections'!$A$3:$A$50,$C27,'Energy Projections'!E$3:E$50)</f>
        <v>0</v>
      </c>
      <c r="G27" s="7">
        <f>F27*SUMIF('Energy Projections'!$A$3:$A$50,$C27,'Energy Projections'!G$3:G$50)/SUMIF('Energy Projections'!$A$3:$A$50,$C27,'Energy Projections'!F$3:F$50)</f>
        <v>0</v>
      </c>
      <c r="H27" s="7">
        <f>G27*SUMIF('Energy Projections'!$A$3:$A$50,$C27,'Energy Projections'!H$3:H$50)/SUMIF('Energy Projections'!$A$3:$A$50,$C27,'Energy Projections'!G$3:G$50)</f>
        <v>0</v>
      </c>
      <c r="I27" s="7">
        <f>H27*SUMIF('Energy Projections'!$A$3:$A$50,$C27,'Energy Projections'!I$3:I$50)/SUMIF('Energy Projections'!$A$3:$A$50,$C27,'Energy Projections'!H$3:H$50)</f>
        <v>0</v>
      </c>
      <c r="J27" s="7">
        <f>I27*SUMIF('Energy Projections'!$A$3:$A$50,$C27,'Energy Projections'!J$3:J$50)/SUMIF('Energy Projections'!$A$3:$A$50,$C27,'Energy Projections'!I$3:I$50)</f>
        <v>0</v>
      </c>
      <c r="K27" s="7">
        <f>J27*SUMIF('Energy Projections'!$A$3:$A$50,$C27,'Energy Projections'!K$3:K$50)/SUMIF('Energy Projections'!$A$3:$A$50,$C27,'Energy Projections'!J$3:J$50)</f>
        <v>0</v>
      </c>
      <c r="L27" s="7">
        <f>K27*SUMIF('Energy Projections'!$A$3:$A$50,$C27,'Energy Projections'!L$3:L$50)/SUMIF('Energy Projections'!$A$3:$A$50,$C27,'Energy Projections'!K$3:K$50)</f>
        <v>0</v>
      </c>
      <c r="M27" s="7">
        <f>L27*SUMIF('Energy Projections'!$A$3:$A$50,$C27,'Energy Projections'!M$3:M$50)/SUMIF('Energy Projections'!$A$3:$A$50,$C27,'Energy Projections'!L$3:L$50)</f>
        <v>0</v>
      </c>
      <c r="N27" s="7">
        <f>M27*SUMIF('Energy Projections'!$A$3:$A$50,$C27,'Energy Projections'!N$3:N$50)/SUMIF('Energy Projections'!$A$3:$A$50,$C27,'Energy Projections'!M$3:M$50)</f>
        <v>0</v>
      </c>
      <c r="O27" s="7">
        <f>N27*SUMIF('Energy Projections'!$A$3:$A$50,$C27,'Energy Projections'!O$3:O$50)/SUMIF('Energy Projections'!$A$3:$A$50,$C27,'Energy Projections'!N$3:N$50)</f>
        <v>0</v>
      </c>
      <c r="P27" s="7">
        <f>O27*SUMIF('Energy Projections'!$A$3:$A$50,$C27,'Energy Projections'!P$3:P$50)/SUMIF('Energy Projections'!$A$3:$A$50,$C27,'Energy Projections'!O$3:O$50)</f>
        <v>0</v>
      </c>
      <c r="Q27" s="7">
        <f>P27*SUMIF('Energy Projections'!$A$3:$A$50,$C27,'Energy Projections'!Q$3:Q$50)/SUMIF('Energy Projections'!$A$3:$A$50,$C27,'Energy Projections'!P$3:P$50)</f>
        <v>0</v>
      </c>
      <c r="R27" s="7">
        <f>Q27*SUMIF('Energy Projections'!$A$3:$A$50,$C27,'Energy Projections'!R$3:R$50)/SUMIF('Energy Projections'!$A$3:$A$50,$C27,'Energy Projections'!Q$3:Q$50)</f>
        <v>0</v>
      </c>
      <c r="S27" s="7">
        <f>R27*SUMIF('Energy Projections'!$A$3:$A$50,$C27,'Energy Projections'!S$3:S$50)/SUMIF('Energy Projections'!$A$3:$A$50,$C27,'Energy Projections'!R$3:R$50)</f>
        <v>0</v>
      </c>
      <c r="T27" s="7">
        <f>S27*SUMIF('Energy Projections'!$A$3:$A$50,$C27,'Energy Projections'!T$3:T$50)/SUMIF('Energy Projections'!$A$3:$A$50,$C27,'Energy Projections'!S$3:S$50)</f>
        <v>0</v>
      </c>
      <c r="U27" s="7">
        <f>T27*SUMIF('Energy Projections'!$A$3:$A$50,$C27,'Energy Projections'!U$3:U$50)/SUMIF('Energy Projections'!$A$3:$A$50,$C27,'Energy Projections'!T$3:T$50)</f>
        <v>0</v>
      </c>
      <c r="V27" s="7">
        <f>U27*SUMIF('Energy Projections'!$A$3:$A$50,$C27,'Energy Projections'!V$3:V$50)/SUMIF('Energy Projections'!$A$3:$A$50,$C27,'Energy Projections'!U$3:U$50)</f>
        <v>0</v>
      </c>
      <c r="W27" s="7">
        <f>V27*SUMIF('Energy Projections'!$A$3:$A$50,$C27,'Energy Projections'!W$3:W$50)/SUMIF('Energy Projections'!$A$3:$A$50,$C27,'Energy Projections'!V$3:V$50)</f>
        <v>0</v>
      </c>
      <c r="X27" s="7">
        <f>W27*SUMIF('Energy Projections'!$A$3:$A$50,$C27,'Energy Projections'!X$3:X$50)/SUMIF('Energy Projections'!$A$3:$A$50,$C27,'Energy Projections'!W$3:W$50)</f>
        <v>0</v>
      </c>
      <c r="Y27" s="7">
        <f>X27*SUMIF('Energy Projections'!$A$3:$A$50,$C27,'Energy Projections'!Y$3:Y$50)/SUMIF('Energy Projections'!$A$3:$A$50,$C27,'Energy Projections'!X$3:X$50)</f>
        <v>0</v>
      </c>
      <c r="Z27" s="7">
        <f>Y27*SUMIF('Energy Projections'!$A$3:$A$50,$C27,'Energy Projections'!Z$3:Z$50)/SUMIF('Energy Projections'!$A$3:$A$50,$C27,'Energy Projections'!Y$3:Y$50)</f>
        <v>0</v>
      </c>
      <c r="AA27" s="7">
        <f>Z27*SUMIF('Energy Projections'!$A$3:$A$50,$C27,'Energy Projections'!AA$3:AA$50)/SUMIF('Energy Projections'!$A$3:$A$50,$C27,'Energy Projections'!Z$3:Z$50)</f>
        <v>0</v>
      </c>
      <c r="AB27" s="7">
        <f>AA27*SUMIF('Energy Projections'!$A$3:$A$50,$C27,'Energy Projections'!AB$3:AB$50)/SUMIF('Energy Projections'!$A$3:$A$50,$C27,'Energy Projections'!AA$3:AA$50)</f>
        <v>0</v>
      </c>
      <c r="AC27" s="7">
        <f>AB27*SUMIF('Energy Projections'!$A$3:$A$50,$C27,'Energy Projections'!AC$3:AC$50)/SUMIF('Energy Projections'!$A$3:$A$50,$C27,'Energy Projections'!AB$3:AB$50)</f>
        <v>0</v>
      </c>
      <c r="AD27" s="7">
        <f>AC27*SUMIF('Energy Projections'!$A$3:$A$50,$C27,'Energy Projections'!AD$3:AD$50)/SUMIF('Energy Projections'!$A$3:$A$50,$C27,'Energy Projections'!AC$3:AC$50)</f>
        <v>0</v>
      </c>
      <c r="AE27" s="7">
        <f>AD27*SUMIF('Energy Projections'!$A$3:$A$50,$C27,'Energy Projections'!AE$3:AE$50)/SUMIF('Energy Projections'!$A$3:$A$50,$C27,'Energy Projections'!AD$3:AD$50)</f>
        <v>0</v>
      </c>
      <c r="AF27" s="7">
        <f>AE27*SUMIF('Energy Projections'!$A$3:$A$50,$C27,'Energy Projections'!AF$3:AF$50)/SUMIF('Energy Projections'!$A$3:$A$50,$C27,'Energy Projections'!AE$3:AE$50)</f>
        <v>0</v>
      </c>
      <c r="AG27" s="7">
        <f>AF27*SUMIF('Energy Projections'!$A$3:$A$50,$C27,'Energy Projections'!AG$3:AG$50)/SUMIF('Energy Projections'!$A$3:$A$50,$C27,'Energy Projections'!AF$3:AF$50)</f>
        <v>0</v>
      </c>
      <c r="AH27" s="7">
        <f>AG27*SUMIF('Energy Projections'!$A$3:$A$50,$C27,'Energy Projections'!AH$3:AH$50)/SUMIF('Energy Projections'!$A$3:$A$50,$C27,'Energy Projections'!AG$3:AG$50)</f>
        <v>0</v>
      </c>
      <c r="AI27" s="7">
        <f>AH27*SUMIF('Energy Projections'!$A$3:$A$50,$C27,'Energy Projections'!AI$3:AI$50)/SUMIF('Energy Projections'!$A$3:$A$50,$C27,'Energy Projections'!AH$3:AH$50)</f>
        <v>0</v>
      </c>
      <c r="AJ27" s="7">
        <f>AI27*SUMIF('Energy Projections'!$A$3:$A$50,$C27,'Energy Projections'!AJ$3:AJ$50)/SUMIF('Energy Projections'!$A$3:$A$50,$C27,'Energy Projections'!AI$3:AI$50)</f>
        <v>0</v>
      </c>
      <c r="AK27" s="7">
        <f>AJ27*SUMIF('Energy Projections'!$A$3:$A$50,$C27,'Energy Projections'!AK$3:AK$50)/SUMIF('Energy Projections'!$A$3:$A$50,$C27,'Energy Projections'!AJ$3:AJ$50)</f>
        <v>0</v>
      </c>
      <c r="AL27" s="7">
        <f>AK27*SUMIF('Energy Projections'!$A$3:$A$50,$C27,'Energy Projections'!AL$3:AL$50)/SUMIF('Energy Projections'!$A$3:$A$50,$C27,'Energy Projections'!AK$3:AK$50)</f>
        <v>0</v>
      </c>
      <c r="AM27" s="7">
        <f>AL27*SUMIF('Energy Projections'!$A$3:$A$50,$C27,'Energy Projections'!AM$3:AM$50)/SUMIF('Energy Projections'!$A$3:$A$50,$C27,'Energy Projections'!AL$3:AL$50)</f>
        <v>0</v>
      </c>
    </row>
    <row r="28" spans="1:39" x14ac:dyDescent="0.25">
      <c r="A28" s="12" t="s">
        <v>32</v>
      </c>
      <c r="B28" t="s">
        <v>187</v>
      </c>
      <c r="C28" t="s">
        <v>0</v>
      </c>
      <c r="D28" s="7">
        <f>INDEX('BUR_Historical Emissions'!$B$114:$E$121,MATCH(A28,'BUR_Historical Emissions'!$F$114:$F$121,0),MATCH(B28,'BUR_Historical Emissions'!$B$113:$E$113,0))*INDEX('Cross-Page Data'!$B$3:$B$16,MATCH(B28,'Cross-Page Data'!$A$3:$A$16,0),1)</f>
        <v>0</v>
      </c>
      <c r="E28" s="7">
        <f>D28*SUMIF('Energy Projections'!$A$3:$A$82,$C28,'Energy Projections'!E$3:E$82)/SUMIF('Energy Projections'!$A$3:$A$82,$C28,'Energy Projections'!D$3:D$82)</f>
        <v>0</v>
      </c>
      <c r="F28" s="7">
        <f>E28*SUMIF('Energy Projections'!$A$3:$A$50,$C28,'Energy Projections'!F$3:F$50)/SUMIF('Energy Projections'!$A$3:$A$50,$C28,'Energy Projections'!E$3:E$50)</f>
        <v>0</v>
      </c>
      <c r="G28" s="7">
        <f>F28*SUMIF('Energy Projections'!$A$3:$A$50,$C28,'Energy Projections'!G$3:G$50)/SUMIF('Energy Projections'!$A$3:$A$50,$C28,'Energy Projections'!F$3:F$50)</f>
        <v>0</v>
      </c>
      <c r="H28" s="7">
        <f>G28*SUMIF('Energy Projections'!$A$3:$A$50,$C28,'Energy Projections'!H$3:H$50)/SUMIF('Energy Projections'!$A$3:$A$50,$C28,'Energy Projections'!G$3:G$50)</f>
        <v>0</v>
      </c>
      <c r="I28" s="7">
        <f>H28*SUMIF('Energy Projections'!$A$3:$A$50,$C28,'Energy Projections'!I$3:I$50)/SUMIF('Energy Projections'!$A$3:$A$50,$C28,'Energy Projections'!H$3:H$50)</f>
        <v>0</v>
      </c>
      <c r="J28" s="7">
        <f>I28*SUMIF('Energy Projections'!$A$3:$A$50,$C28,'Energy Projections'!J$3:J$50)/SUMIF('Energy Projections'!$A$3:$A$50,$C28,'Energy Projections'!I$3:I$50)</f>
        <v>0</v>
      </c>
      <c r="K28" s="7">
        <f>J28*SUMIF('Energy Projections'!$A$3:$A$50,$C28,'Energy Projections'!K$3:K$50)/SUMIF('Energy Projections'!$A$3:$A$50,$C28,'Energy Projections'!J$3:J$50)</f>
        <v>0</v>
      </c>
      <c r="L28" s="7">
        <f>K28*SUMIF('Energy Projections'!$A$3:$A$50,$C28,'Energy Projections'!L$3:L$50)/SUMIF('Energy Projections'!$A$3:$A$50,$C28,'Energy Projections'!K$3:K$50)</f>
        <v>0</v>
      </c>
      <c r="M28" s="7">
        <f>L28*SUMIF('Energy Projections'!$A$3:$A$50,$C28,'Energy Projections'!M$3:M$50)/SUMIF('Energy Projections'!$A$3:$A$50,$C28,'Energy Projections'!L$3:L$50)</f>
        <v>0</v>
      </c>
      <c r="N28" s="7">
        <f>M28*SUMIF('Energy Projections'!$A$3:$A$50,$C28,'Energy Projections'!N$3:N$50)/SUMIF('Energy Projections'!$A$3:$A$50,$C28,'Energy Projections'!M$3:M$50)</f>
        <v>0</v>
      </c>
      <c r="O28" s="7">
        <f>N28*SUMIF('Energy Projections'!$A$3:$A$50,$C28,'Energy Projections'!O$3:O$50)/SUMIF('Energy Projections'!$A$3:$A$50,$C28,'Energy Projections'!N$3:N$50)</f>
        <v>0</v>
      </c>
      <c r="P28" s="7">
        <f>O28*SUMIF('Energy Projections'!$A$3:$A$50,$C28,'Energy Projections'!P$3:P$50)/SUMIF('Energy Projections'!$A$3:$A$50,$C28,'Energy Projections'!O$3:O$50)</f>
        <v>0</v>
      </c>
      <c r="Q28" s="7">
        <f>P28*SUMIF('Energy Projections'!$A$3:$A$50,$C28,'Energy Projections'!Q$3:Q$50)/SUMIF('Energy Projections'!$A$3:$A$50,$C28,'Energy Projections'!P$3:P$50)</f>
        <v>0</v>
      </c>
      <c r="R28" s="7">
        <f>Q28*SUMIF('Energy Projections'!$A$3:$A$50,$C28,'Energy Projections'!R$3:R$50)/SUMIF('Energy Projections'!$A$3:$A$50,$C28,'Energy Projections'!Q$3:Q$50)</f>
        <v>0</v>
      </c>
      <c r="S28" s="7">
        <f>R28*SUMIF('Energy Projections'!$A$3:$A$50,$C28,'Energy Projections'!S$3:S$50)/SUMIF('Energy Projections'!$A$3:$A$50,$C28,'Energy Projections'!R$3:R$50)</f>
        <v>0</v>
      </c>
      <c r="T28" s="7">
        <f>S28*SUMIF('Energy Projections'!$A$3:$A$50,$C28,'Energy Projections'!T$3:T$50)/SUMIF('Energy Projections'!$A$3:$A$50,$C28,'Energy Projections'!S$3:S$50)</f>
        <v>0</v>
      </c>
      <c r="U28" s="7">
        <f>T28*SUMIF('Energy Projections'!$A$3:$A$50,$C28,'Energy Projections'!U$3:U$50)/SUMIF('Energy Projections'!$A$3:$A$50,$C28,'Energy Projections'!T$3:T$50)</f>
        <v>0</v>
      </c>
      <c r="V28" s="7">
        <f>U28*SUMIF('Energy Projections'!$A$3:$A$50,$C28,'Energy Projections'!V$3:V$50)/SUMIF('Energy Projections'!$A$3:$A$50,$C28,'Energy Projections'!U$3:U$50)</f>
        <v>0</v>
      </c>
      <c r="W28" s="7">
        <f>V28*SUMIF('Energy Projections'!$A$3:$A$50,$C28,'Energy Projections'!W$3:W$50)/SUMIF('Energy Projections'!$A$3:$A$50,$C28,'Energy Projections'!V$3:V$50)</f>
        <v>0</v>
      </c>
      <c r="X28" s="7">
        <f>W28*SUMIF('Energy Projections'!$A$3:$A$50,$C28,'Energy Projections'!X$3:X$50)/SUMIF('Energy Projections'!$A$3:$A$50,$C28,'Energy Projections'!W$3:W$50)</f>
        <v>0</v>
      </c>
      <c r="Y28" s="7">
        <f>X28*SUMIF('Energy Projections'!$A$3:$A$50,$C28,'Energy Projections'!Y$3:Y$50)/SUMIF('Energy Projections'!$A$3:$A$50,$C28,'Energy Projections'!X$3:X$50)</f>
        <v>0</v>
      </c>
      <c r="Z28" s="7">
        <f>Y28*SUMIF('Energy Projections'!$A$3:$A$50,$C28,'Energy Projections'!Z$3:Z$50)/SUMIF('Energy Projections'!$A$3:$A$50,$C28,'Energy Projections'!Y$3:Y$50)</f>
        <v>0</v>
      </c>
      <c r="AA28" s="7">
        <f>Z28*SUMIF('Energy Projections'!$A$3:$A$50,$C28,'Energy Projections'!AA$3:AA$50)/SUMIF('Energy Projections'!$A$3:$A$50,$C28,'Energy Projections'!Z$3:Z$50)</f>
        <v>0</v>
      </c>
      <c r="AB28" s="7">
        <f>AA28*SUMIF('Energy Projections'!$A$3:$A$50,$C28,'Energy Projections'!AB$3:AB$50)/SUMIF('Energy Projections'!$A$3:$A$50,$C28,'Energy Projections'!AA$3:AA$50)</f>
        <v>0</v>
      </c>
      <c r="AC28" s="7">
        <f>AB28*SUMIF('Energy Projections'!$A$3:$A$50,$C28,'Energy Projections'!AC$3:AC$50)/SUMIF('Energy Projections'!$A$3:$A$50,$C28,'Energy Projections'!AB$3:AB$50)</f>
        <v>0</v>
      </c>
      <c r="AD28" s="7">
        <f>AC28*SUMIF('Energy Projections'!$A$3:$A$50,$C28,'Energy Projections'!AD$3:AD$50)/SUMIF('Energy Projections'!$A$3:$A$50,$C28,'Energy Projections'!AC$3:AC$50)</f>
        <v>0</v>
      </c>
      <c r="AE28" s="7">
        <f>AD28*SUMIF('Energy Projections'!$A$3:$A$50,$C28,'Energy Projections'!AE$3:AE$50)/SUMIF('Energy Projections'!$A$3:$A$50,$C28,'Energy Projections'!AD$3:AD$50)</f>
        <v>0</v>
      </c>
      <c r="AF28" s="7">
        <f>AE28*SUMIF('Energy Projections'!$A$3:$A$50,$C28,'Energy Projections'!AF$3:AF$50)/SUMIF('Energy Projections'!$A$3:$A$50,$C28,'Energy Projections'!AE$3:AE$50)</f>
        <v>0</v>
      </c>
      <c r="AG28" s="7">
        <f>AF28*SUMIF('Energy Projections'!$A$3:$A$50,$C28,'Energy Projections'!AG$3:AG$50)/SUMIF('Energy Projections'!$A$3:$A$50,$C28,'Energy Projections'!AF$3:AF$50)</f>
        <v>0</v>
      </c>
      <c r="AH28" s="7">
        <f>AG28*SUMIF('Energy Projections'!$A$3:$A$50,$C28,'Energy Projections'!AH$3:AH$50)/SUMIF('Energy Projections'!$A$3:$A$50,$C28,'Energy Projections'!AG$3:AG$50)</f>
        <v>0</v>
      </c>
      <c r="AI28" s="7">
        <f>AH28*SUMIF('Energy Projections'!$A$3:$A$50,$C28,'Energy Projections'!AI$3:AI$50)/SUMIF('Energy Projections'!$A$3:$A$50,$C28,'Energy Projections'!AH$3:AH$50)</f>
        <v>0</v>
      </c>
      <c r="AJ28" s="7">
        <f>AI28*SUMIF('Energy Projections'!$A$3:$A$50,$C28,'Energy Projections'!AJ$3:AJ$50)/SUMIF('Energy Projections'!$A$3:$A$50,$C28,'Energy Projections'!AI$3:AI$50)</f>
        <v>0</v>
      </c>
      <c r="AK28" s="7">
        <f>AJ28*SUMIF('Energy Projections'!$A$3:$A$50,$C28,'Energy Projections'!AK$3:AK$50)/SUMIF('Energy Projections'!$A$3:$A$50,$C28,'Energy Projections'!AJ$3:AJ$50)</f>
        <v>0</v>
      </c>
      <c r="AL28" s="7">
        <f>AK28*SUMIF('Energy Projections'!$A$3:$A$50,$C28,'Energy Projections'!AL$3:AL$50)/SUMIF('Energy Projections'!$A$3:$A$50,$C28,'Energy Projections'!AK$3:AK$50)</f>
        <v>0</v>
      </c>
      <c r="AM28" s="7">
        <f>AL28*SUMIF('Energy Projections'!$A$3:$A$50,$C28,'Energy Projections'!AM$3:AM$50)/SUMIF('Energy Projections'!$A$3:$A$50,$C28,'Energy Projections'!AL$3:AL$50)</f>
        <v>0</v>
      </c>
    </row>
    <row r="29" spans="1:39" x14ac:dyDescent="0.25">
      <c r="A29" s="12" t="s">
        <v>33</v>
      </c>
      <c r="B29" t="s">
        <v>187</v>
      </c>
      <c r="C29" t="s">
        <v>163</v>
      </c>
      <c r="D29" s="7">
        <f>INDEX('BUR_Historical Emissions'!$B$114:$E$121,MATCH(A29,'BUR_Historical Emissions'!$F$114:$F$121,0),MATCH(B29,'BUR_Historical Emissions'!$B$113:$E$113,0))*INDEX('Cross-Page Data'!$B$3:$B$16,MATCH(B29,'Cross-Page Data'!$A$3:$A$16,0),1)</f>
        <v>5408667833182.9033</v>
      </c>
      <c r="E29" s="7">
        <f>D29*SUMIF('Energy Projections'!$A$3:$A$82,$C29,'Energy Projections'!E$3:E$82)/SUMIF('Energy Projections'!$A$3:$A$82,$C29,'Energy Projections'!D$3:D$82)</f>
        <v>5726895677185.21</v>
      </c>
      <c r="F29" s="7">
        <f>E29*SUMIF('Energy Projections'!$A$3:$A$50,$C29,'Energy Projections'!F$3:F$50)/SUMIF('Energy Projections'!$A$3:$A$50,$C29,'Energy Projections'!E$3:E$50)</f>
        <v>6067023568148.7393</v>
      </c>
      <c r="G29" s="7">
        <f>F29*SUMIF('Energy Projections'!$A$3:$A$50,$C29,'Energy Projections'!G$3:G$50)/SUMIF('Energy Projections'!$A$3:$A$50,$C29,'Energy Projections'!F$3:F$50)</f>
        <v>6373222982496.9551</v>
      </c>
      <c r="H29" s="7">
        <f>G29*SUMIF('Energy Projections'!$A$3:$A$50,$C29,'Energy Projections'!H$3:H$50)/SUMIF('Energy Projections'!$A$3:$A$50,$C29,'Energy Projections'!G$3:G$50)</f>
        <v>6717534222274.9639</v>
      </c>
      <c r="I29" s="7">
        <f>H29*SUMIF('Energy Projections'!$A$3:$A$50,$C29,'Energy Projections'!I$3:I$50)/SUMIF('Energy Projections'!$A$3:$A$50,$C29,'Energy Projections'!H$3:H$50)</f>
        <v>7109236899062.8262</v>
      </c>
      <c r="J29" s="7">
        <f>I29*SUMIF('Energy Projections'!$A$3:$A$50,$C29,'Energy Projections'!J$3:J$50)/SUMIF('Energy Projections'!$A$3:$A$50,$C29,'Energy Projections'!I$3:I$50)</f>
        <v>7552005393267.8672</v>
      </c>
      <c r="K29" s="7">
        <f>J29*SUMIF('Energy Projections'!$A$3:$A$50,$C29,'Energy Projections'!K$3:K$50)/SUMIF('Energy Projections'!$A$3:$A$50,$C29,'Energy Projections'!J$3:J$50)</f>
        <v>7950098714214.5449</v>
      </c>
      <c r="L29" s="7">
        <f>K29*SUMIF('Energy Projections'!$A$3:$A$50,$C29,'Energy Projections'!L$3:L$50)/SUMIF('Energy Projections'!$A$3:$A$50,$C29,'Energy Projections'!K$3:K$50)</f>
        <v>8407428917547.7705</v>
      </c>
      <c r="M29" s="7">
        <f>L29*SUMIF('Energy Projections'!$A$3:$A$50,$C29,'Energy Projections'!M$3:M$50)/SUMIF('Energy Projections'!$A$3:$A$50,$C29,'Energy Projections'!L$3:L$50)</f>
        <v>8848925687562.832</v>
      </c>
      <c r="N29" s="7">
        <f>M29*SUMIF('Energy Projections'!$A$3:$A$50,$C29,'Energy Projections'!N$3:N$50)/SUMIF('Energy Projections'!$A$3:$A$50,$C29,'Energy Projections'!M$3:M$50)</f>
        <v>9334800176735.2168</v>
      </c>
      <c r="O29" s="7">
        <f>N29*SUMIF('Energy Projections'!$A$3:$A$50,$C29,'Energy Projections'!O$3:O$50)/SUMIF('Energy Projections'!$A$3:$A$50,$C29,'Energy Projections'!N$3:N$50)</f>
        <v>9826913419117.8945</v>
      </c>
      <c r="P29" s="7">
        <f>O29*SUMIF('Energy Projections'!$A$3:$A$50,$C29,'Energy Projections'!P$3:P$50)/SUMIF('Energy Projections'!$A$3:$A$50,$C29,'Energy Projections'!O$3:O$50)</f>
        <v>10361867464940.164</v>
      </c>
      <c r="Q29" s="7">
        <f>P29*SUMIF('Energy Projections'!$A$3:$A$50,$C29,'Energy Projections'!Q$3:Q$50)/SUMIF('Energy Projections'!$A$3:$A$50,$C29,'Energy Projections'!P$3:P$50)</f>
        <v>10361867464950.967</v>
      </c>
      <c r="R29" s="7">
        <f>Q29*SUMIF('Energy Projections'!$A$3:$A$50,$C29,'Energy Projections'!R$3:R$50)/SUMIF('Energy Projections'!$A$3:$A$50,$C29,'Energy Projections'!Q$3:Q$50)</f>
        <v>10361867464941.781</v>
      </c>
      <c r="S29" s="7">
        <f>R29*SUMIF('Energy Projections'!$A$3:$A$50,$C29,'Energy Projections'!S$3:S$50)/SUMIF('Energy Projections'!$A$3:$A$50,$C29,'Energy Projections'!R$3:R$50)</f>
        <v>10361867464941.787</v>
      </c>
      <c r="T29" s="7">
        <f>S29*SUMIF('Energy Projections'!$A$3:$A$50,$C29,'Energy Projections'!T$3:T$50)/SUMIF('Energy Projections'!$A$3:$A$50,$C29,'Energy Projections'!S$3:S$50)</f>
        <v>10361867464941.791</v>
      </c>
      <c r="U29" s="7">
        <f>T29*SUMIF('Energy Projections'!$A$3:$A$50,$C29,'Energy Projections'!U$3:U$50)/SUMIF('Energy Projections'!$A$3:$A$50,$C29,'Energy Projections'!T$3:T$50)</f>
        <v>10361867464943.041</v>
      </c>
      <c r="V29" s="7">
        <f>U29*SUMIF('Energy Projections'!$A$3:$A$50,$C29,'Energy Projections'!V$3:V$50)/SUMIF('Energy Projections'!$A$3:$A$50,$C29,'Energy Projections'!U$3:U$50)</f>
        <v>10365223393859.891</v>
      </c>
      <c r="W29" s="7">
        <f>V29*SUMIF('Energy Projections'!$A$3:$A$50,$C29,'Energy Projections'!W$3:W$50)/SUMIF('Energy Projections'!$A$3:$A$50,$C29,'Energy Projections'!V$3:V$50)</f>
        <v>10365223398413.756</v>
      </c>
      <c r="X29" s="7">
        <f>W29*SUMIF('Energy Projections'!$A$3:$A$50,$C29,'Energy Projections'!X$3:X$50)/SUMIF('Energy Projections'!$A$3:$A$50,$C29,'Energy Projections'!W$3:W$50)</f>
        <v>10543204714856.119</v>
      </c>
      <c r="Y29" s="7">
        <f>X29*SUMIF('Energy Projections'!$A$3:$A$50,$C29,'Energy Projections'!Y$3:Y$50)/SUMIF('Energy Projections'!$A$3:$A$50,$C29,'Energy Projections'!X$3:X$50)</f>
        <v>10721186031298.482</v>
      </c>
      <c r="Z29" s="7">
        <f>Y29*SUMIF('Energy Projections'!$A$3:$A$50,$C29,'Energy Projections'!Z$3:Z$50)/SUMIF('Energy Projections'!$A$3:$A$50,$C29,'Energy Projections'!Y$3:Y$50)</f>
        <v>10899167347740.844</v>
      </c>
      <c r="AA29" s="7">
        <f>Z29*SUMIF('Energy Projections'!$A$3:$A$50,$C29,'Energy Projections'!AA$3:AA$50)/SUMIF('Energy Projections'!$A$3:$A$50,$C29,'Energy Projections'!Z$3:Z$50)</f>
        <v>11077148664183.207</v>
      </c>
      <c r="AB29" s="7">
        <f>AA29*SUMIF('Energy Projections'!$A$3:$A$50,$C29,'Energy Projections'!AB$3:AB$50)/SUMIF('Energy Projections'!$A$3:$A$50,$C29,'Energy Projections'!AA$3:AA$50)</f>
        <v>11255129980625.568</v>
      </c>
      <c r="AC29" s="7">
        <f>AB29*SUMIF('Energy Projections'!$A$3:$A$50,$C29,'Energy Projections'!AC$3:AC$50)/SUMIF('Energy Projections'!$A$3:$A$50,$C29,'Energy Projections'!AB$3:AB$50)</f>
        <v>11433111297067.932</v>
      </c>
      <c r="AD29" s="7">
        <f>AC29*SUMIF('Energy Projections'!$A$3:$A$50,$C29,'Energy Projections'!AD$3:AD$50)/SUMIF('Energy Projections'!$A$3:$A$50,$C29,'Energy Projections'!AC$3:AC$50)</f>
        <v>11611092613510.295</v>
      </c>
      <c r="AE29" s="7">
        <f>AD29*SUMIF('Energy Projections'!$A$3:$A$50,$C29,'Energy Projections'!AE$3:AE$50)/SUMIF('Energy Projections'!$A$3:$A$50,$C29,'Energy Projections'!AD$3:AD$50)</f>
        <v>11789073929952.656</v>
      </c>
      <c r="AF29" s="7">
        <f>AE29*SUMIF('Energy Projections'!$A$3:$A$50,$C29,'Energy Projections'!AF$3:AF$50)/SUMIF('Energy Projections'!$A$3:$A$50,$C29,'Energy Projections'!AE$3:AE$50)</f>
        <v>11967055246395.02</v>
      </c>
      <c r="AG29" s="7">
        <f>AF29*SUMIF('Energy Projections'!$A$3:$A$50,$C29,'Energy Projections'!AG$3:AG$50)/SUMIF('Energy Projections'!$A$3:$A$50,$C29,'Energy Projections'!AF$3:AF$50)</f>
        <v>12145036562837.379</v>
      </c>
      <c r="AH29" s="7">
        <f>AG29*SUMIF('Energy Projections'!$A$3:$A$50,$C29,'Energy Projections'!AH$3:AH$50)/SUMIF('Energy Projections'!$A$3:$A$50,$C29,'Energy Projections'!AG$3:AG$50)</f>
        <v>12323017879279.742</v>
      </c>
      <c r="AI29" s="7">
        <f>AH29*SUMIF('Energy Projections'!$A$3:$A$50,$C29,'Energy Projections'!AI$3:AI$50)/SUMIF('Energy Projections'!$A$3:$A$50,$C29,'Energy Projections'!AH$3:AH$50)</f>
        <v>12500999195722.105</v>
      </c>
      <c r="AJ29" s="7">
        <f>AI29*SUMIF('Energy Projections'!$A$3:$A$50,$C29,'Energy Projections'!AJ$3:AJ$50)/SUMIF('Energy Projections'!$A$3:$A$50,$C29,'Energy Projections'!AI$3:AI$50)</f>
        <v>12678980512164.469</v>
      </c>
      <c r="AK29" s="7">
        <f>AJ29*SUMIF('Energy Projections'!$A$3:$A$50,$C29,'Energy Projections'!AK$3:AK$50)/SUMIF('Energy Projections'!$A$3:$A$50,$C29,'Energy Projections'!AJ$3:AJ$50)</f>
        <v>12856961828606.83</v>
      </c>
      <c r="AL29" s="7">
        <f>AK29*SUMIF('Energy Projections'!$A$3:$A$50,$C29,'Energy Projections'!AL$3:AL$50)/SUMIF('Energy Projections'!$A$3:$A$50,$C29,'Energy Projections'!AK$3:AK$50)</f>
        <v>13034943145049.191</v>
      </c>
      <c r="AM29" s="7">
        <f>AL29*SUMIF('Energy Projections'!$A$3:$A$50,$C29,'Energy Projections'!AM$3:AM$50)/SUMIF('Energy Projections'!$A$3:$A$50,$C29,'Energy Projections'!AL$3:AL$50)</f>
        <v>13212924461491.555</v>
      </c>
    </row>
    <row r="30" spans="1:39" x14ac:dyDescent="0.25">
      <c r="A30" s="99" t="s">
        <v>219</v>
      </c>
      <c r="B30" t="s">
        <v>187</v>
      </c>
      <c r="C30" t="s">
        <v>213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</row>
    <row r="31" spans="1:39" x14ac:dyDescent="0.25">
      <c r="A31" s="99" t="s">
        <v>186</v>
      </c>
      <c r="B31" t="s">
        <v>187</v>
      </c>
      <c r="C31" t="s">
        <v>145</v>
      </c>
      <c r="D31" s="7">
        <f>INDEX('BUR_Historical Emissions'!$B$114:$E$121,MATCH(A31,'BUR_Historical Emissions'!$F$114:$F$121,0),MATCH(B31,'BUR_Historical Emissions'!$B$113:$E$113,0))*INDEX('Cross-Page Data'!$B$3:$B$16,MATCH(B31,'Cross-Page Data'!$A$3:$A$16,0),1)</f>
        <v>0</v>
      </c>
      <c r="E31" s="7">
        <f>D31*INDEX('Population Projections'!$B$2:$B$92,MATCH(E$1,'Population Projections'!$A$2:$A$92,0),1)/INDEX('Population Projections'!$B$2:$B$92,MATCH(D$1,'Population Projections'!$A$2:$A$92,0),1)</f>
        <v>0</v>
      </c>
      <c r="F31" s="7">
        <f>E31*INDEX('Population Projections'!$B$2:$B$92,MATCH(F$1,'Population Projections'!$A$2:$A$92,0),1)/INDEX('Population Projections'!$B$2:$B$92,MATCH(E$1,'Population Projections'!$A$2:$A$92,0),1)</f>
        <v>0</v>
      </c>
      <c r="G31" s="7">
        <f>F31*INDEX('Population Projections'!$B$2:$B$92,MATCH(G$1,'Population Projections'!$A$2:$A$92,0),1)/INDEX('Population Projections'!$B$2:$B$92,MATCH(F$1,'Population Projections'!$A$2:$A$92,0),1)</f>
        <v>0</v>
      </c>
      <c r="H31" s="7">
        <f>G31*INDEX('Population Projections'!$B$2:$B$92,MATCH(H$1,'Population Projections'!$A$2:$A$92,0),1)/INDEX('Population Projections'!$B$2:$B$92,MATCH(G$1,'Population Projections'!$A$2:$A$92,0),1)</f>
        <v>0</v>
      </c>
      <c r="I31" s="7">
        <f>H31*INDEX('Population Projections'!$B$2:$B$92,MATCH(I$1,'Population Projections'!$A$2:$A$92,0),1)/INDEX('Population Projections'!$B$2:$B$92,MATCH(H$1,'Population Projections'!$A$2:$A$92,0),1)</f>
        <v>0</v>
      </c>
      <c r="J31" s="7">
        <f>I31*INDEX('Population Projections'!$B$2:$B$92,MATCH(J$1,'Population Projections'!$A$2:$A$92,0),1)/INDEX('Population Projections'!$B$2:$B$92,MATCH(I$1,'Population Projections'!$A$2:$A$92,0),1)</f>
        <v>0</v>
      </c>
      <c r="K31" s="7">
        <f>J31*INDEX('Population Projections'!$B$2:$B$92,MATCH(K$1,'Population Projections'!$A$2:$A$92,0),1)/INDEX('Population Projections'!$B$2:$B$92,MATCH(J$1,'Population Projections'!$A$2:$A$92,0),1)</f>
        <v>0</v>
      </c>
      <c r="L31" s="7">
        <f>K31*INDEX('Population Projections'!$B$2:$B$92,MATCH(L$1,'Population Projections'!$A$2:$A$92,0),1)/INDEX('Population Projections'!$B$2:$B$92,MATCH(K$1,'Population Projections'!$A$2:$A$92,0),1)</f>
        <v>0</v>
      </c>
      <c r="M31" s="7">
        <f>L31*INDEX('Population Projections'!$B$2:$B$92,MATCH(M$1,'Population Projections'!$A$2:$A$92,0),1)/INDEX('Population Projections'!$B$2:$B$92,MATCH(L$1,'Population Projections'!$A$2:$A$92,0),1)</f>
        <v>0</v>
      </c>
      <c r="N31" s="7">
        <f>M31*INDEX('Population Projections'!$B$2:$B$92,MATCH(N$1,'Population Projections'!$A$2:$A$92,0),1)/INDEX('Population Projections'!$B$2:$B$92,MATCH(M$1,'Population Projections'!$A$2:$A$92,0),1)</f>
        <v>0</v>
      </c>
      <c r="O31" s="7">
        <f>N31*INDEX('Population Projections'!$B$2:$B$92,MATCH(O$1,'Population Projections'!$A$2:$A$92,0),1)/INDEX('Population Projections'!$B$2:$B$92,MATCH(N$1,'Population Projections'!$A$2:$A$92,0),1)</f>
        <v>0</v>
      </c>
      <c r="P31" s="7">
        <f>O31*INDEX('Population Projections'!$B$2:$B$92,MATCH(P$1,'Population Projections'!$A$2:$A$92,0),1)/INDEX('Population Projections'!$B$2:$B$92,MATCH(O$1,'Population Projections'!$A$2:$A$92,0),1)</f>
        <v>0</v>
      </c>
      <c r="Q31" s="7">
        <f>P31*INDEX('Population Projections'!$B$2:$B$92,MATCH(Q$1,'Population Projections'!$A$2:$A$92,0),1)/INDEX('Population Projections'!$B$2:$B$92,MATCH(P$1,'Population Projections'!$A$2:$A$92,0),1)</f>
        <v>0</v>
      </c>
      <c r="R31" s="7">
        <f>Q31*INDEX('Population Projections'!$B$2:$B$92,MATCH(R$1,'Population Projections'!$A$2:$A$92,0),1)/INDEX('Population Projections'!$B$2:$B$92,MATCH(Q$1,'Population Projections'!$A$2:$A$92,0),1)</f>
        <v>0</v>
      </c>
      <c r="S31" s="7">
        <f>R31*INDEX('Population Projections'!$B$2:$B$92,MATCH(S$1,'Population Projections'!$A$2:$A$92,0),1)/INDEX('Population Projections'!$B$2:$B$92,MATCH(R$1,'Population Projections'!$A$2:$A$92,0),1)</f>
        <v>0</v>
      </c>
      <c r="T31" s="7">
        <f>S31*INDEX('Population Projections'!$B$2:$B$92,MATCH(T$1,'Population Projections'!$A$2:$A$92,0),1)/INDEX('Population Projections'!$B$2:$B$92,MATCH(S$1,'Population Projections'!$A$2:$A$92,0),1)</f>
        <v>0</v>
      </c>
      <c r="U31" s="7">
        <f>T31*INDEX('Population Projections'!$B$2:$B$92,MATCH(U$1,'Population Projections'!$A$2:$A$92,0),1)/INDEX('Population Projections'!$B$2:$B$92,MATCH(T$1,'Population Projections'!$A$2:$A$92,0),1)</f>
        <v>0</v>
      </c>
      <c r="V31" s="7">
        <f>U31*INDEX('Population Projections'!$B$2:$B$92,MATCH(V$1,'Population Projections'!$A$2:$A$92,0),1)/INDEX('Population Projections'!$B$2:$B$92,MATCH(U$1,'Population Projections'!$A$2:$A$92,0),1)</f>
        <v>0</v>
      </c>
      <c r="W31" s="7">
        <f>V31*INDEX('Population Projections'!$B$2:$B$92,MATCH(W$1,'Population Projections'!$A$2:$A$92,0),1)/INDEX('Population Projections'!$B$2:$B$92,MATCH(V$1,'Population Projections'!$A$2:$A$92,0),1)</f>
        <v>0</v>
      </c>
      <c r="X31" s="7">
        <f>W31*INDEX('Population Projections'!$B$2:$B$92,MATCH(X$1,'Population Projections'!$A$2:$A$92,0),1)/INDEX('Population Projections'!$B$2:$B$92,MATCH(W$1,'Population Projections'!$A$2:$A$92,0),1)</f>
        <v>0</v>
      </c>
      <c r="Y31" s="7">
        <f>X31*INDEX('Population Projections'!$B$2:$B$92,MATCH(Y$1,'Population Projections'!$A$2:$A$92,0),1)/INDEX('Population Projections'!$B$2:$B$92,MATCH(X$1,'Population Projections'!$A$2:$A$92,0),1)</f>
        <v>0</v>
      </c>
      <c r="Z31" s="7">
        <f>Y31*INDEX('Population Projections'!$B$2:$B$92,MATCH(Z$1,'Population Projections'!$A$2:$A$92,0),1)/INDEX('Population Projections'!$B$2:$B$92,MATCH(Y$1,'Population Projections'!$A$2:$A$92,0),1)</f>
        <v>0</v>
      </c>
      <c r="AA31" s="7">
        <f>Z31*INDEX('Population Projections'!$B$2:$B$92,MATCH(AA$1,'Population Projections'!$A$2:$A$92,0),1)/INDEX('Population Projections'!$B$2:$B$92,MATCH(Z$1,'Population Projections'!$A$2:$A$92,0),1)</f>
        <v>0</v>
      </c>
      <c r="AB31" s="7">
        <f>AA31*INDEX('Population Projections'!$B$2:$B$92,MATCH(AB$1,'Population Projections'!$A$2:$A$92,0),1)/INDEX('Population Projections'!$B$2:$B$92,MATCH(AA$1,'Population Projections'!$A$2:$A$92,0),1)</f>
        <v>0</v>
      </c>
      <c r="AC31" s="7">
        <f>AB31*INDEX('Population Projections'!$B$2:$B$92,MATCH(AC$1,'Population Projections'!$A$2:$A$92,0),1)/INDEX('Population Projections'!$B$2:$B$92,MATCH(AB$1,'Population Projections'!$A$2:$A$92,0),1)</f>
        <v>0</v>
      </c>
      <c r="AD31" s="7">
        <f>AC31*INDEX('Population Projections'!$B$2:$B$92,MATCH(AD$1,'Population Projections'!$A$2:$A$92,0),1)/INDEX('Population Projections'!$B$2:$B$92,MATCH(AC$1,'Population Projections'!$A$2:$A$92,0),1)</f>
        <v>0</v>
      </c>
      <c r="AE31" s="7">
        <f>AD31*INDEX('Population Projections'!$B$2:$B$92,MATCH(AE$1,'Population Projections'!$A$2:$A$92,0),1)/INDEX('Population Projections'!$B$2:$B$92,MATCH(AD$1,'Population Projections'!$A$2:$A$92,0),1)</f>
        <v>0</v>
      </c>
      <c r="AF31" s="7">
        <f>AE31*INDEX('Population Projections'!$B$2:$B$92,MATCH(AF$1,'Population Projections'!$A$2:$A$92,0),1)/INDEX('Population Projections'!$B$2:$B$92,MATCH(AE$1,'Population Projections'!$A$2:$A$92,0),1)</f>
        <v>0</v>
      </c>
      <c r="AG31" s="7">
        <f>AF31*INDEX('Population Projections'!$B$2:$B$92,MATCH(AG$1,'Population Projections'!$A$2:$A$92,0),1)/INDEX('Population Projections'!$B$2:$B$92,MATCH(AF$1,'Population Projections'!$A$2:$A$92,0),1)</f>
        <v>0</v>
      </c>
      <c r="AH31" s="7">
        <f>AG31*INDEX('Population Projections'!$B$2:$B$92,MATCH(AH$1,'Population Projections'!$A$2:$A$92,0),1)/INDEX('Population Projections'!$B$2:$B$92,MATCH(AG$1,'Population Projections'!$A$2:$A$92,0),1)</f>
        <v>0</v>
      </c>
      <c r="AI31" s="7">
        <f>AH31*INDEX('Population Projections'!$B$2:$B$92,MATCH(AI$1,'Population Projections'!$A$2:$A$92,0),1)/INDEX('Population Projections'!$B$2:$B$92,MATCH(AH$1,'Population Projections'!$A$2:$A$92,0),1)</f>
        <v>0</v>
      </c>
      <c r="AJ31" s="7">
        <f>AI31*INDEX('Population Projections'!$B$2:$B$92,MATCH(AJ$1,'Population Projections'!$A$2:$A$92,0),1)/INDEX('Population Projections'!$B$2:$B$92,MATCH(AI$1,'Population Projections'!$A$2:$A$92,0),1)</f>
        <v>0</v>
      </c>
      <c r="AK31" s="7">
        <f>AJ31*INDEX('Population Projections'!$B$2:$B$92,MATCH(AK$1,'Population Projections'!$A$2:$A$92,0),1)/INDEX('Population Projections'!$B$2:$B$92,MATCH(AJ$1,'Population Projections'!$A$2:$A$92,0),1)</f>
        <v>0</v>
      </c>
      <c r="AL31" s="7">
        <f>AK31*INDEX('Population Projections'!$B$2:$B$92,MATCH(AL$1,'Population Projections'!$A$2:$A$92,0),1)/INDEX('Population Projections'!$B$2:$B$92,MATCH(AK$1,'Population Projections'!$A$2:$A$92,0),1)</f>
        <v>0</v>
      </c>
      <c r="AM31" s="7">
        <f>AL31*INDEX('Population Projections'!$B$2:$B$92,MATCH(AM$1,'Population Projections'!$A$2:$A$92,0),1)/INDEX('Population Projections'!$B$2:$B$92,MATCH(AL$1,'Population Projections'!$A$2:$A$92,0),1)</f>
        <v>0</v>
      </c>
    </row>
    <row r="32" spans="1:39" x14ac:dyDescent="0.25">
      <c r="A32" s="12" t="s">
        <v>34</v>
      </c>
      <c r="B32" t="s">
        <v>187</v>
      </c>
      <c r="C32" t="s">
        <v>5</v>
      </c>
      <c r="D32" s="7">
        <f>INDEX('BUR_Historical Emissions'!$B$114:$E$121,MATCH(A32,'BUR_Historical Emissions'!$F$114:$F$121,0),MATCH(B32,'BUR_Historical Emissions'!$B$113:$E$113,0))*INDEX('Cross-Page Data'!$B$3:$B$16,MATCH(B32,'Cross-Page Data'!$A$3:$A$16,0),1)</f>
        <v>0</v>
      </c>
      <c r="E32" s="7">
        <f>D32*INDEX('Population Projections'!$B$2:$B$92,MATCH(E$1,'Population Projections'!$A$2:$A$92,0),1)/INDEX('Population Projections'!$B$2:$B$92,MATCH(D$1,'Population Projections'!$A$2:$A$92,0),1)</f>
        <v>0</v>
      </c>
      <c r="F32" s="7">
        <f>E32*INDEX('Population Projections'!$B$2:$B$92,MATCH(F$1,'Population Projections'!$A$2:$A$92,0),1)/INDEX('Population Projections'!$B$2:$B$92,MATCH(E$1,'Population Projections'!$A$2:$A$92,0),1)</f>
        <v>0</v>
      </c>
      <c r="G32" s="7">
        <f>F32*INDEX('Population Projections'!$B$2:$B$92,MATCH(G$1,'Population Projections'!$A$2:$A$92,0),1)/INDEX('Population Projections'!$B$2:$B$92,MATCH(F$1,'Population Projections'!$A$2:$A$92,0),1)</f>
        <v>0</v>
      </c>
      <c r="H32" s="7">
        <f>G32*INDEX('Population Projections'!$B$2:$B$92,MATCH(H$1,'Population Projections'!$A$2:$A$92,0),1)/INDEX('Population Projections'!$B$2:$B$92,MATCH(G$1,'Population Projections'!$A$2:$A$92,0),1)</f>
        <v>0</v>
      </c>
      <c r="I32" s="7">
        <f>H32*INDEX('Population Projections'!$B$2:$B$92,MATCH(I$1,'Population Projections'!$A$2:$A$92,0),1)/INDEX('Population Projections'!$B$2:$B$92,MATCH(H$1,'Population Projections'!$A$2:$A$92,0),1)</f>
        <v>0</v>
      </c>
      <c r="J32" s="7">
        <f>I32*INDEX('Population Projections'!$B$2:$B$92,MATCH(J$1,'Population Projections'!$A$2:$A$92,0),1)/INDEX('Population Projections'!$B$2:$B$92,MATCH(I$1,'Population Projections'!$A$2:$A$92,0),1)</f>
        <v>0</v>
      </c>
      <c r="K32" s="7">
        <f>J32*INDEX('Population Projections'!$B$2:$B$92,MATCH(K$1,'Population Projections'!$A$2:$A$92,0),1)/INDEX('Population Projections'!$B$2:$B$92,MATCH(J$1,'Population Projections'!$A$2:$A$92,0),1)</f>
        <v>0</v>
      </c>
      <c r="L32" s="7">
        <f>K32*INDEX('Population Projections'!$B$2:$B$92,MATCH(L$1,'Population Projections'!$A$2:$A$92,0),1)/INDEX('Population Projections'!$B$2:$B$92,MATCH(K$1,'Population Projections'!$A$2:$A$92,0),1)</f>
        <v>0</v>
      </c>
      <c r="M32" s="7">
        <f>L32*INDEX('Population Projections'!$B$2:$B$92,MATCH(M$1,'Population Projections'!$A$2:$A$92,0),1)/INDEX('Population Projections'!$B$2:$B$92,MATCH(L$1,'Population Projections'!$A$2:$A$92,0),1)</f>
        <v>0</v>
      </c>
      <c r="N32" s="7">
        <f>M32*INDEX('Population Projections'!$B$2:$B$92,MATCH(N$1,'Population Projections'!$A$2:$A$92,0),1)/INDEX('Population Projections'!$B$2:$B$92,MATCH(M$1,'Population Projections'!$A$2:$A$92,0),1)</f>
        <v>0</v>
      </c>
      <c r="O32" s="7">
        <f>N32*INDEX('Population Projections'!$B$2:$B$92,MATCH(O$1,'Population Projections'!$A$2:$A$92,0),1)/INDEX('Population Projections'!$B$2:$B$92,MATCH(N$1,'Population Projections'!$A$2:$A$92,0),1)</f>
        <v>0</v>
      </c>
      <c r="P32" s="7">
        <f>O32*INDEX('Population Projections'!$B$2:$B$92,MATCH(P$1,'Population Projections'!$A$2:$A$92,0),1)/INDEX('Population Projections'!$B$2:$B$92,MATCH(O$1,'Population Projections'!$A$2:$A$92,0),1)</f>
        <v>0</v>
      </c>
      <c r="Q32" s="7">
        <f>P32*INDEX('Population Projections'!$B$2:$B$92,MATCH(Q$1,'Population Projections'!$A$2:$A$92,0),1)/INDEX('Population Projections'!$B$2:$B$92,MATCH(P$1,'Population Projections'!$A$2:$A$92,0),1)</f>
        <v>0</v>
      </c>
      <c r="R32" s="7">
        <f>Q32*INDEX('Population Projections'!$B$2:$B$92,MATCH(R$1,'Population Projections'!$A$2:$A$92,0),1)/INDEX('Population Projections'!$B$2:$B$92,MATCH(Q$1,'Population Projections'!$A$2:$A$92,0),1)</f>
        <v>0</v>
      </c>
      <c r="S32" s="7">
        <f>R32*INDEX('Population Projections'!$B$2:$B$92,MATCH(S$1,'Population Projections'!$A$2:$A$92,0),1)/INDEX('Population Projections'!$B$2:$B$92,MATCH(R$1,'Population Projections'!$A$2:$A$92,0),1)</f>
        <v>0</v>
      </c>
      <c r="T32" s="7">
        <f>S32*INDEX('Population Projections'!$B$2:$B$92,MATCH(T$1,'Population Projections'!$A$2:$A$92,0),1)/INDEX('Population Projections'!$B$2:$B$92,MATCH(S$1,'Population Projections'!$A$2:$A$92,0),1)</f>
        <v>0</v>
      </c>
      <c r="U32" s="7">
        <f>T32*INDEX('Population Projections'!$B$2:$B$92,MATCH(U$1,'Population Projections'!$A$2:$A$92,0),1)/INDEX('Population Projections'!$B$2:$B$92,MATCH(T$1,'Population Projections'!$A$2:$A$92,0),1)</f>
        <v>0</v>
      </c>
      <c r="V32" s="7">
        <f>U32*INDEX('Population Projections'!$B$2:$B$92,MATCH(V$1,'Population Projections'!$A$2:$A$92,0),1)/INDEX('Population Projections'!$B$2:$B$92,MATCH(U$1,'Population Projections'!$A$2:$A$92,0),1)</f>
        <v>0</v>
      </c>
      <c r="W32" s="7">
        <f>V32*INDEX('Population Projections'!$B$2:$B$92,MATCH(W$1,'Population Projections'!$A$2:$A$92,0),1)/INDEX('Population Projections'!$B$2:$B$92,MATCH(V$1,'Population Projections'!$A$2:$A$92,0),1)</f>
        <v>0</v>
      </c>
      <c r="X32" s="7">
        <f>W32*INDEX('Population Projections'!$B$2:$B$92,MATCH(X$1,'Population Projections'!$A$2:$A$92,0),1)/INDEX('Population Projections'!$B$2:$B$92,MATCH(W$1,'Population Projections'!$A$2:$A$92,0),1)</f>
        <v>0</v>
      </c>
      <c r="Y32" s="7">
        <f>X32*INDEX('Population Projections'!$B$2:$B$92,MATCH(Y$1,'Population Projections'!$A$2:$A$92,0),1)/INDEX('Population Projections'!$B$2:$B$92,MATCH(X$1,'Population Projections'!$A$2:$A$92,0),1)</f>
        <v>0</v>
      </c>
      <c r="Z32" s="7">
        <f>Y32*INDEX('Population Projections'!$B$2:$B$92,MATCH(Z$1,'Population Projections'!$A$2:$A$92,0),1)/INDEX('Population Projections'!$B$2:$B$92,MATCH(Y$1,'Population Projections'!$A$2:$A$92,0),1)</f>
        <v>0</v>
      </c>
      <c r="AA32" s="7">
        <f>Z32*INDEX('Population Projections'!$B$2:$B$92,MATCH(AA$1,'Population Projections'!$A$2:$A$92,0),1)/INDEX('Population Projections'!$B$2:$B$92,MATCH(Z$1,'Population Projections'!$A$2:$A$92,0),1)</f>
        <v>0</v>
      </c>
      <c r="AB32" s="7">
        <f>AA32*INDEX('Population Projections'!$B$2:$B$92,MATCH(AB$1,'Population Projections'!$A$2:$A$92,0),1)/INDEX('Population Projections'!$B$2:$B$92,MATCH(AA$1,'Population Projections'!$A$2:$A$92,0),1)</f>
        <v>0</v>
      </c>
      <c r="AC32" s="7">
        <f>AB32*INDEX('Population Projections'!$B$2:$B$92,MATCH(AC$1,'Population Projections'!$A$2:$A$92,0),1)/INDEX('Population Projections'!$B$2:$B$92,MATCH(AB$1,'Population Projections'!$A$2:$A$92,0),1)</f>
        <v>0</v>
      </c>
      <c r="AD32" s="7">
        <f>AC32*INDEX('Population Projections'!$B$2:$B$92,MATCH(AD$1,'Population Projections'!$A$2:$A$92,0),1)/INDEX('Population Projections'!$B$2:$B$92,MATCH(AC$1,'Population Projections'!$A$2:$A$92,0),1)</f>
        <v>0</v>
      </c>
      <c r="AE32" s="7">
        <f>AD32*INDEX('Population Projections'!$B$2:$B$92,MATCH(AE$1,'Population Projections'!$A$2:$A$92,0),1)/INDEX('Population Projections'!$B$2:$B$92,MATCH(AD$1,'Population Projections'!$A$2:$A$92,0),1)</f>
        <v>0</v>
      </c>
      <c r="AF32" s="7">
        <f>AE32*INDEX('Population Projections'!$B$2:$B$92,MATCH(AF$1,'Population Projections'!$A$2:$A$92,0),1)/INDEX('Population Projections'!$B$2:$B$92,MATCH(AE$1,'Population Projections'!$A$2:$A$92,0),1)</f>
        <v>0</v>
      </c>
      <c r="AG32" s="7">
        <f>AF32*INDEX('Population Projections'!$B$2:$B$92,MATCH(AG$1,'Population Projections'!$A$2:$A$92,0),1)/INDEX('Population Projections'!$B$2:$B$92,MATCH(AF$1,'Population Projections'!$A$2:$A$92,0),1)</f>
        <v>0</v>
      </c>
      <c r="AH32" s="7">
        <f>AG32*INDEX('Population Projections'!$B$2:$B$92,MATCH(AH$1,'Population Projections'!$A$2:$A$92,0),1)/INDEX('Population Projections'!$B$2:$B$92,MATCH(AG$1,'Population Projections'!$A$2:$A$92,0),1)</f>
        <v>0</v>
      </c>
      <c r="AI32" s="7">
        <f>AH32*INDEX('Population Projections'!$B$2:$B$92,MATCH(AI$1,'Population Projections'!$A$2:$A$92,0),1)/INDEX('Population Projections'!$B$2:$B$92,MATCH(AH$1,'Population Projections'!$A$2:$A$92,0),1)</f>
        <v>0</v>
      </c>
      <c r="AJ32" s="7">
        <f>AI32*INDEX('Population Projections'!$B$2:$B$92,MATCH(AJ$1,'Population Projections'!$A$2:$A$92,0),1)/INDEX('Population Projections'!$B$2:$B$92,MATCH(AI$1,'Population Projections'!$A$2:$A$92,0),1)</f>
        <v>0</v>
      </c>
      <c r="AK32" s="7">
        <f>AJ32*INDEX('Population Projections'!$B$2:$B$92,MATCH(AK$1,'Population Projections'!$A$2:$A$92,0),1)/INDEX('Population Projections'!$B$2:$B$92,MATCH(AJ$1,'Population Projections'!$A$2:$A$92,0),1)</f>
        <v>0</v>
      </c>
      <c r="AL32" s="7">
        <f>AK32*INDEX('Population Projections'!$B$2:$B$92,MATCH(AL$1,'Population Projections'!$A$2:$A$92,0),1)/INDEX('Population Projections'!$B$2:$B$92,MATCH(AK$1,'Population Projections'!$A$2:$A$92,0),1)</f>
        <v>0</v>
      </c>
      <c r="AM32" s="7">
        <f>AL32*INDEX('Population Projections'!$B$2:$B$92,MATCH(AM$1,'Population Projections'!$A$2:$A$92,0),1)/INDEX('Population Projections'!$B$2:$B$92,MATCH(AL$1,'Population Projections'!$A$2:$A$92,0),1)</f>
        <v>0</v>
      </c>
    </row>
    <row r="33" spans="1:39" x14ac:dyDescent="0.25">
      <c r="A33" s="12" t="s">
        <v>35</v>
      </c>
      <c r="B33" t="s">
        <v>187</v>
      </c>
      <c r="C33" t="s">
        <v>7</v>
      </c>
      <c r="D33" s="7">
        <f>INDEX('BUR_Historical Emissions'!$B$114:$E$121,MATCH(A33,'BUR_Historical Emissions'!$F$114:$F$121,0),MATCH(B33,'BUR_Historical Emissions'!$B$113:$E$113,0))*INDEX('Cross-Page Data'!$B$3:$B$16,MATCH(B33,'Cross-Page Data'!$A$3:$A$16,0),1)</f>
        <v>739361135468.28064</v>
      </c>
      <c r="E33" s="7">
        <f>D33*SUMIF('Energy Projections'!$A$3:$A$82,$C33,'Energy Projections'!E$3:E$82)/SUMIF('Energy Projections'!$A$3:$A$82,$C33,'Energy Projections'!D$3:D$82)</f>
        <v>764667529727.85571</v>
      </c>
      <c r="F33" s="7">
        <f>E33*SUMIF('Energy Projections'!$A$3:$A$50,$C33,'Energy Projections'!F$3:F$50)/SUMIF('Energy Projections'!$A$3:$A$50,$C33,'Energy Projections'!E$3:E$50)</f>
        <v>783206400015.78259</v>
      </c>
      <c r="G33" s="7">
        <f>F33*SUMIF('Energy Projections'!$A$3:$A$50,$C33,'Energy Projections'!G$3:G$50)/SUMIF('Energy Projections'!$A$3:$A$50,$C33,'Energy Projections'!F$3:F$50)</f>
        <v>804007203007.07678</v>
      </c>
      <c r="H33" s="7">
        <f>G33*SUMIF('Energy Projections'!$A$3:$A$50,$C33,'Energy Projections'!H$3:H$50)/SUMIF('Energy Projections'!$A$3:$A$50,$C33,'Energy Projections'!G$3:G$50)</f>
        <v>825604634953.94873</v>
      </c>
      <c r="I33" s="7">
        <f>H33*SUMIF('Energy Projections'!$A$3:$A$50,$C33,'Energy Projections'!I$3:I$50)/SUMIF('Energy Projections'!$A$3:$A$50,$C33,'Energy Projections'!H$3:H$50)</f>
        <v>844902748841.94458</v>
      </c>
      <c r="J33" s="7">
        <f>I33*SUMIF('Energy Projections'!$A$3:$A$50,$C33,'Energy Projections'!J$3:J$50)/SUMIF('Energy Projections'!$A$3:$A$50,$C33,'Energy Projections'!I$3:I$50)</f>
        <v>867338751718.62012</v>
      </c>
      <c r="K33" s="7">
        <f>J33*SUMIF('Energy Projections'!$A$3:$A$50,$C33,'Energy Projections'!K$3:K$50)/SUMIF('Energy Projections'!$A$3:$A$50,$C33,'Energy Projections'!J$3:J$50)</f>
        <v>892991527466.35217</v>
      </c>
      <c r="L33" s="7">
        <f>K33*SUMIF('Energy Projections'!$A$3:$A$50,$C33,'Energy Projections'!L$3:L$50)/SUMIF('Energy Projections'!$A$3:$A$50,$C33,'Energy Projections'!K$3:K$50)</f>
        <v>918759966274.94666</v>
      </c>
      <c r="M33" s="7">
        <f>L33*SUMIF('Energy Projections'!$A$3:$A$50,$C33,'Energy Projections'!M$3:M$50)/SUMIF('Energy Projections'!$A$3:$A$50,$C33,'Energy Projections'!L$3:L$50)</f>
        <v>942687164875.70081</v>
      </c>
      <c r="N33" s="7">
        <f>M33*SUMIF('Energy Projections'!$A$3:$A$50,$C33,'Energy Projections'!N$3:N$50)/SUMIF('Energy Projections'!$A$3:$A$50,$C33,'Energy Projections'!M$3:M$50)</f>
        <v>967090304759.74036</v>
      </c>
      <c r="O33" s="7">
        <f>N33*SUMIF('Energy Projections'!$A$3:$A$50,$C33,'Energy Projections'!O$3:O$50)/SUMIF('Energy Projections'!$A$3:$A$50,$C33,'Energy Projections'!N$3:N$50)</f>
        <v>990253420161.09839</v>
      </c>
      <c r="P33" s="7">
        <f>O33*SUMIF('Energy Projections'!$A$3:$A$50,$C33,'Energy Projections'!P$3:P$50)/SUMIF('Energy Projections'!$A$3:$A$50,$C33,'Energy Projections'!O$3:O$50)</f>
        <v>1010262331935.0134</v>
      </c>
      <c r="Q33" s="7">
        <f>P33*SUMIF('Energy Projections'!$A$3:$A$50,$C33,'Energy Projections'!Q$3:Q$50)/SUMIF('Energy Projections'!$A$3:$A$50,$C33,'Energy Projections'!P$3:P$50)</f>
        <v>1016283708903.1089</v>
      </c>
      <c r="R33" s="7">
        <f>Q33*SUMIF('Energy Projections'!$A$3:$A$50,$C33,'Energy Projections'!R$3:R$50)/SUMIF('Energy Projections'!$A$3:$A$50,$C33,'Energy Projections'!Q$3:Q$50)</f>
        <v>1022480578362.8116</v>
      </c>
      <c r="S33" s="7">
        <f>R33*SUMIF('Energy Projections'!$A$3:$A$50,$C33,'Energy Projections'!S$3:S$50)/SUMIF('Energy Projections'!$A$3:$A$50,$C33,'Energy Projections'!R$3:R$50)</f>
        <v>1028586836191.625</v>
      </c>
      <c r="T33" s="7">
        <f>S33*SUMIF('Energy Projections'!$A$3:$A$50,$C33,'Energy Projections'!T$3:T$50)/SUMIF('Energy Projections'!$A$3:$A$50,$C33,'Energy Projections'!S$3:S$50)</f>
        <v>1034302449372.9994</v>
      </c>
      <c r="U33" s="7">
        <f>T33*SUMIF('Energy Projections'!$A$3:$A$50,$C33,'Energy Projections'!U$3:U$50)/SUMIF('Energy Projections'!$A$3:$A$50,$C33,'Energy Projections'!T$3:T$50)</f>
        <v>1038051867658.78</v>
      </c>
      <c r="V33" s="7">
        <f>U33*SUMIF('Energy Projections'!$A$3:$A$50,$C33,'Energy Projections'!V$3:V$50)/SUMIF('Energy Projections'!$A$3:$A$50,$C33,'Energy Projections'!U$3:U$50)</f>
        <v>1042046166137.2007</v>
      </c>
      <c r="W33" s="7">
        <f>V33*SUMIF('Energy Projections'!$A$3:$A$50,$C33,'Energy Projections'!W$3:W$50)/SUMIF('Energy Projections'!$A$3:$A$50,$C33,'Energy Projections'!V$3:V$50)</f>
        <v>1045827207370.338</v>
      </c>
      <c r="X33" s="7">
        <f>W33*SUMIF('Energy Projections'!$A$3:$A$50,$C33,'Energy Projections'!X$3:X$50)/SUMIF('Energy Projections'!$A$3:$A$50,$C33,'Energy Projections'!W$3:W$50)</f>
        <v>1057378774742.6462</v>
      </c>
      <c r="Y33" s="7">
        <f>X33*SUMIF('Energy Projections'!$A$3:$A$50,$C33,'Energy Projections'!Y$3:Y$50)/SUMIF('Energy Projections'!$A$3:$A$50,$C33,'Energy Projections'!X$3:X$50)</f>
        <v>1068930342114.9547</v>
      </c>
      <c r="Z33" s="7">
        <f>Y33*SUMIF('Energy Projections'!$A$3:$A$50,$C33,'Energy Projections'!Z$3:Z$50)/SUMIF('Energy Projections'!$A$3:$A$50,$C33,'Energy Projections'!Y$3:Y$50)</f>
        <v>1080481909487.2633</v>
      </c>
      <c r="AA33" s="7">
        <f>Z33*SUMIF('Energy Projections'!$A$3:$A$50,$C33,'Energy Projections'!AA$3:AA$50)/SUMIF('Energy Projections'!$A$3:$A$50,$C33,'Energy Projections'!Z$3:Z$50)</f>
        <v>1092033476859.5718</v>
      </c>
      <c r="AB33" s="7">
        <f>AA33*SUMIF('Energy Projections'!$A$3:$A$50,$C33,'Energy Projections'!AB$3:AB$50)/SUMIF('Energy Projections'!$A$3:$A$50,$C33,'Energy Projections'!AA$3:AA$50)</f>
        <v>1103585044231.8799</v>
      </c>
      <c r="AC33" s="7">
        <f>AB33*SUMIF('Energy Projections'!$A$3:$A$50,$C33,'Energy Projections'!AC$3:AC$50)/SUMIF('Energy Projections'!$A$3:$A$50,$C33,'Energy Projections'!AB$3:AB$50)</f>
        <v>1115136611604.1885</v>
      </c>
      <c r="AD33" s="7">
        <f>AC33*SUMIF('Energy Projections'!$A$3:$A$50,$C33,'Energy Projections'!AD$3:AD$50)/SUMIF('Energy Projections'!$A$3:$A$50,$C33,'Energy Projections'!AC$3:AC$50)</f>
        <v>1126688178976.4971</v>
      </c>
      <c r="AE33" s="7">
        <f>AD33*SUMIF('Energy Projections'!$A$3:$A$50,$C33,'Energy Projections'!AE$3:AE$50)/SUMIF('Energy Projections'!$A$3:$A$50,$C33,'Energy Projections'!AD$3:AD$50)</f>
        <v>1138239746348.8054</v>
      </c>
      <c r="AF33" s="7">
        <f>AE33*SUMIF('Energy Projections'!$A$3:$A$50,$C33,'Energy Projections'!AF$3:AF$50)/SUMIF('Energy Projections'!$A$3:$A$50,$C33,'Energy Projections'!AE$3:AE$50)</f>
        <v>1149791313721.1138</v>
      </c>
      <c r="AG33" s="7">
        <f>AF33*SUMIF('Energy Projections'!$A$3:$A$50,$C33,'Energy Projections'!AG$3:AG$50)/SUMIF('Energy Projections'!$A$3:$A$50,$C33,'Energy Projections'!AF$3:AF$50)</f>
        <v>1161342881093.4219</v>
      </c>
      <c r="AH33" s="7">
        <f>AG33*SUMIF('Energy Projections'!$A$3:$A$50,$C33,'Energy Projections'!AH$3:AH$50)/SUMIF('Energy Projections'!$A$3:$A$50,$C33,'Energy Projections'!AG$3:AG$50)</f>
        <v>1172894448465.7302</v>
      </c>
      <c r="AI33" s="7">
        <f>AH33*SUMIF('Energy Projections'!$A$3:$A$50,$C33,'Energy Projections'!AI$3:AI$50)/SUMIF('Energy Projections'!$A$3:$A$50,$C33,'Energy Projections'!AH$3:AH$50)</f>
        <v>1184446015838.0386</v>
      </c>
      <c r="AJ33" s="7">
        <f>AI33*SUMIF('Energy Projections'!$A$3:$A$50,$C33,'Energy Projections'!AJ$3:AJ$50)/SUMIF('Energy Projections'!$A$3:$A$50,$C33,'Energy Projections'!AI$3:AI$50)</f>
        <v>1195997583210.3467</v>
      </c>
      <c r="AK33" s="7">
        <f>AJ33*SUMIF('Energy Projections'!$A$3:$A$50,$C33,'Energy Projections'!AK$3:AK$50)/SUMIF('Energy Projections'!$A$3:$A$50,$C33,'Energy Projections'!AJ$3:AJ$50)</f>
        <v>1207549150582.6553</v>
      </c>
      <c r="AL33" s="7">
        <f>AK33*SUMIF('Energy Projections'!$A$3:$A$50,$C33,'Energy Projections'!AL$3:AL$50)/SUMIF('Energy Projections'!$A$3:$A$50,$C33,'Energy Projections'!AK$3:AK$50)</f>
        <v>1219100717954.9634</v>
      </c>
      <c r="AM33" s="7">
        <f>AL33*SUMIF('Energy Projections'!$A$3:$A$50,$C33,'Energy Projections'!AM$3:AM$50)/SUMIF('Energy Projections'!$A$3:$A$50,$C33,'Energy Projections'!AL$3:AL$50)</f>
        <v>1230652285327.2717</v>
      </c>
    </row>
    <row r="35" spans="1:39" x14ac:dyDescent="0.25">
      <c r="E35" s="113"/>
    </row>
    <row r="39" spans="1:39" x14ac:dyDescent="0.25">
      <c r="E39" s="1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outlinePr summaryBelow="0"/>
  </sheetPr>
  <dimension ref="A1:AJ45"/>
  <sheetViews>
    <sheetView zoomScaleNormal="100" workbookViewId="0">
      <selection activeCell="A28" sqref="A28:A29"/>
    </sheetView>
  </sheetViews>
  <sheetFormatPr defaultColWidth="12.5703125" defaultRowHeight="15" x14ac:dyDescent="0.25"/>
  <cols>
    <col min="1" max="1" width="61.28515625" style="10" customWidth="1"/>
    <col min="2" max="2" width="28.7109375" style="10" bestFit="1" customWidth="1"/>
    <col min="3" max="9" width="12.5703125" style="10"/>
    <col min="10" max="10" width="10.28515625" style="10" customWidth="1"/>
    <col min="11" max="11" width="10.42578125" style="12" customWidth="1"/>
    <col min="12" max="16384" width="12.5703125" style="10"/>
  </cols>
  <sheetData>
    <row r="1" spans="1:36" x14ac:dyDescent="0.25">
      <c r="A1" s="11" t="s">
        <v>12</v>
      </c>
    </row>
    <row r="2" spans="1:36" x14ac:dyDescent="0.25">
      <c r="A2" s="13"/>
      <c r="B2" s="14">
        <v>2016</v>
      </c>
      <c r="C2" s="14">
        <v>2017</v>
      </c>
      <c r="D2" s="14">
        <v>2018</v>
      </c>
      <c r="E2" s="14">
        <v>2019</v>
      </c>
      <c r="F2" s="14">
        <v>2020</v>
      </c>
      <c r="G2" s="14">
        <v>2021</v>
      </c>
      <c r="H2" s="14">
        <v>2022</v>
      </c>
      <c r="I2" s="14">
        <v>2023</v>
      </c>
      <c r="J2" s="14">
        <v>2024</v>
      </c>
      <c r="K2" s="14">
        <v>2025</v>
      </c>
      <c r="L2" s="14">
        <v>2026</v>
      </c>
      <c r="M2" s="14">
        <v>2027</v>
      </c>
      <c r="N2" s="14">
        <v>2028</v>
      </c>
      <c r="O2" s="14">
        <v>2029</v>
      </c>
      <c r="P2" s="14">
        <v>2030</v>
      </c>
      <c r="Q2" s="14">
        <v>2031</v>
      </c>
      <c r="R2" s="14">
        <v>2032</v>
      </c>
      <c r="S2" s="14">
        <v>2033</v>
      </c>
      <c r="T2" s="14">
        <v>2034</v>
      </c>
      <c r="U2" s="14">
        <v>2035</v>
      </c>
      <c r="V2" s="14">
        <v>2036</v>
      </c>
      <c r="W2" s="14">
        <v>2037</v>
      </c>
      <c r="X2" s="14">
        <v>2038</v>
      </c>
      <c r="Y2" s="14">
        <v>2039</v>
      </c>
      <c r="Z2" s="14">
        <v>2040</v>
      </c>
      <c r="AA2" s="14">
        <v>2041</v>
      </c>
      <c r="AB2" s="14">
        <v>2042</v>
      </c>
      <c r="AC2" s="14">
        <v>2043</v>
      </c>
      <c r="AD2" s="14">
        <v>2044</v>
      </c>
      <c r="AE2" s="14">
        <v>2045</v>
      </c>
      <c r="AF2" s="14">
        <v>2046</v>
      </c>
      <c r="AG2" s="14">
        <v>2047</v>
      </c>
      <c r="AH2" s="14">
        <v>2048</v>
      </c>
      <c r="AI2" s="14">
        <v>2049</v>
      </c>
      <c r="AJ2" s="14">
        <v>2050</v>
      </c>
    </row>
    <row r="3" spans="1:36" x14ac:dyDescent="0.25">
      <c r="A3" s="15" t="s">
        <v>13</v>
      </c>
      <c r="B3" s="16"/>
      <c r="C3" s="16"/>
      <c r="D3" s="16"/>
      <c r="E3" s="16"/>
      <c r="F3" s="16"/>
      <c r="G3" s="16"/>
      <c r="H3" s="16"/>
      <c r="I3" s="16"/>
    </row>
    <row r="4" spans="1:36" x14ac:dyDescent="0.25">
      <c r="A4" s="17" t="s">
        <v>14</v>
      </c>
      <c r="B4" s="19">
        <f>'Emissions Forecasts'!E2/10^12</f>
        <v>28.345585994476728</v>
      </c>
      <c r="C4" s="19">
        <f>'Emissions Forecasts'!F2/10^12</f>
        <v>29.627258083248766</v>
      </c>
      <c r="D4" s="19">
        <f>'Emissions Forecasts'!G2/10^12</f>
        <v>31.130837196024498</v>
      </c>
      <c r="E4" s="19">
        <f>'Emissions Forecasts'!H2/10^12</f>
        <v>32.633130816674786</v>
      </c>
      <c r="F4" s="19">
        <f>'Emissions Forecasts'!I2/10^12</f>
        <v>33.9153697974903</v>
      </c>
      <c r="G4" s="19">
        <f>'Emissions Forecasts'!J2/10^12</f>
        <v>35.402159863058813</v>
      </c>
      <c r="H4" s="19">
        <f>'Emissions Forecasts'!K2/10^12</f>
        <v>36.930226074549694</v>
      </c>
      <c r="I4" s="19">
        <f>'Emissions Forecasts'!L2/10^12</f>
        <v>38.176023131499875</v>
      </c>
      <c r="J4" s="19">
        <f>'Emissions Forecasts'!M2/10^12</f>
        <v>39.408213563045869</v>
      </c>
      <c r="K4" s="19">
        <f>'Emissions Forecasts'!N2/10^12</f>
        <v>40.643150969285784</v>
      </c>
      <c r="L4" s="19">
        <f>'Emissions Forecasts'!O2/10^12</f>
        <v>42.190563061586367</v>
      </c>
      <c r="M4" s="19">
        <f>'Emissions Forecasts'!P2/10^12</f>
        <v>43.347021418197897</v>
      </c>
      <c r="N4" s="19">
        <f>'Emissions Forecasts'!Q2/10^12</f>
        <v>43.347021705904147</v>
      </c>
      <c r="O4" s="19">
        <f>'Emissions Forecasts'!R2/10^12</f>
        <v>43.347021708489756</v>
      </c>
      <c r="P4" s="19">
        <f>'Emissions Forecasts'!S2/10^12</f>
        <v>43.34702170807072</v>
      </c>
      <c r="Q4" s="19">
        <f>'Emissions Forecasts'!T2/10^12</f>
        <v>43.347021708077726</v>
      </c>
      <c r="R4" s="19">
        <f>'Emissions Forecasts'!U2/10^12</f>
        <v>43.347021708077271</v>
      </c>
      <c r="S4" s="19">
        <f>'Emissions Forecasts'!V2/10^12</f>
        <v>43.347021705903934</v>
      </c>
      <c r="T4" s="19">
        <f>'Emissions Forecasts'!W2/10^12</f>
        <v>43.347021705941799</v>
      </c>
      <c r="U4" s="19">
        <f>'Emissions Forecasts'!X2/10^12</f>
        <v>43.817112485436525</v>
      </c>
      <c r="V4" s="19">
        <f>'Emissions Forecasts'!Y2/10^12</f>
        <v>44.287203264931236</v>
      </c>
      <c r="W4" s="19">
        <f>'Emissions Forecasts'!Z2/10^12</f>
        <v>44.757294044425961</v>
      </c>
      <c r="X4" s="19">
        <f>'Emissions Forecasts'!AA2/10^12</f>
        <v>45.227384823920673</v>
      </c>
      <c r="Y4" s="19">
        <f>'Emissions Forecasts'!AB2/10^12</f>
        <v>45.697475603415398</v>
      </c>
      <c r="Z4" s="19">
        <f>'Emissions Forecasts'!AC2/10^12</f>
        <v>46.16756638291011</v>
      </c>
      <c r="AA4" s="19">
        <f>'Emissions Forecasts'!AD2/10^12</f>
        <v>46.637657162404835</v>
      </c>
      <c r="AB4" s="19">
        <f>'Emissions Forecasts'!AE2/10^12</f>
        <v>47.107747941899547</v>
      </c>
      <c r="AC4" s="19">
        <f>'Emissions Forecasts'!AF2/10^12</f>
        <v>47.577838721394265</v>
      </c>
      <c r="AD4" s="19">
        <f>'Emissions Forecasts'!AG2/10^12</f>
        <v>48.047929500888976</v>
      </c>
      <c r="AE4" s="19">
        <f>'Emissions Forecasts'!AH2/10^12</f>
        <v>48.518020280383702</v>
      </c>
      <c r="AF4" s="19">
        <f>'Emissions Forecasts'!AI2/10^12</f>
        <v>48.988111059878413</v>
      </c>
      <c r="AG4" s="19">
        <f>'Emissions Forecasts'!AJ2/10^12</f>
        <v>49.458201839373139</v>
      </c>
      <c r="AH4" s="19">
        <f>'Emissions Forecasts'!AK2/10^12</f>
        <v>49.92829261886785</v>
      </c>
      <c r="AI4" s="19">
        <f>'Emissions Forecasts'!AL2/10^12</f>
        <v>50.398383398362576</v>
      </c>
      <c r="AJ4" s="19">
        <f>'Emissions Forecasts'!AM2/10^12</f>
        <v>50.868474177857294</v>
      </c>
    </row>
    <row r="5" spans="1:36" x14ac:dyDescent="0.25">
      <c r="A5" s="15"/>
      <c r="B5" s="20"/>
      <c r="C5" s="20"/>
      <c r="D5" s="20"/>
      <c r="E5" s="20"/>
      <c r="F5" s="20"/>
      <c r="G5" s="20"/>
      <c r="H5" s="20"/>
      <c r="I5" s="20"/>
    </row>
    <row r="6" spans="1:36" x14ac:dyDescent="0.25">
      <c r="A6" s="15" t="s">
        <v>15</v>
      </c>
      <c r="B6" s="20"/>
      <c r="C6" s="20"/>
      <c r="D6" s="20"/>
      <c r="E6" s="20"/>
      <c r="F6" s="20"/>
      <c r="G6" s="20"/>
      <c r="H6" s="20"/>
      <c r="I6" s="20"/>
    </row>
    <row r="7" spans="1:36" x14ac:dyDescent="0.25">
      <c r="A7" s="17" t="s">
        <v>16</v>
      </c>
      <c r="B7" s="21">
        <f>'Emissions Forecasts'!E11/10^12</f>
        <v>15.149797311137222</v>
      </c>
      <c r="C7" s="21">
        <f>'Emissions Forecasts'!F11/10^12</f>
        <v>15.150334408427707</v>
      </c>
      <c r="D7" s="21">
        <f>'Emissions Forecasts'!G11/10^12</f>
        <v>15.151167014453881</v>
      </c>
      <c r="E7" s="21">
        <f>'Emissions Forecasts'!H11/10^12</f>
        <v>15.151768311969905</v>
      </c>
      <c r="F7" s="21">
        <f>'Emissions Forecasts'!I11/10^12</f>
        <v>15.152396070645215</v>
      </c>
      <c r="G7" s="21">
        <f>'Emissions Forecasts'!J11/10^12</f>
        <v>15.153176570438548</v>
      </c>
      <c r="H7" s="21">
        <f>'Emissions Forecasts'!K11/10^12</f>
        <v>15.154029690026061</v>
      </c>
      <c r="I7" s="21">
        <f>'Emissions Forecasts'!L11/10^12</f>
        <v>15.154732007667814</v>
      </c>
      <c r="J7" s="21">
        <f>'Emissions Forecasts'!M11/10^12</f>
        <v>15.155433265353579</v>
      </c>
      <c r="K7" s="21">
        <f>'Emissions Forecasts'!N11/10^12</f>
        <v>15.156043376090997</v>
      </c>
      <c r="L7" s="21">
        <f>'Emissions Forecasts'!O11/10^12</f>
        <v>15.156877506986637</v>
      </c>
      <c r="M7" s="21">
        <f>'Emissions Forecasts'!P11/10^12</f>
        <v>15.157568011026473</v>
      </c>
      <c r="N7" s="21">
        <f>'Emissions Forecasts'!Q11/10^12</f>
        <v>15.1575680110276</v>
      </c>
      <c r="O7" s="21">
        <f>'Emissions Forecasts'!R11/10^12</f>
        <v>15.157568011026878</v>
      </c>
      <c r="P7" s="21">
        <f>'Emissions Forecasts'!S11/10^12</f>
        <v>15.157568011026834</v>
      </c>
      <c r="Q7" s="21">
        <f>'Emissions Forecasts'!T11/10^12</f>
        <v>15.15756801102682</v>
      </c>
      <c r="R7" s="21">
        <f>'Emissions Forecasts'!U11/10^12</f>
        <v>15.157568011026875</v>
      </c>
      <c r="S7" s="21">
        <f>'Emissions Forecasts'!V11/10^12</f>
        <v>15.157568011126507</v>
      </c>
      <c r="T7" s="21">
        <f>'Emissions Forecasts'!W11/10^12</f>
        <v>15.157568011580263</v>
      </c>
      <c r="U7" s="21">
        <f>'Emissions Forecasts'!X11/10^12</f>
        <v>15.15782583011776</v>
      </c>
      <c r="V7" s="21">
        <f>'Emissions Forecasts'!Y11/10^12</f>
        <v>15.158083648655253</v>
      </c>
      <c r="W7" s="21">
        <f>'Emissions Forecasts'!Z11/10^12</f>
        <v>15.158341467192749</v>
      </c>
      <c r="X7" s="21">
        <f>'Emissions Forecasts'!AA11/10^12</f>
        <v>15.158599285730242</v>
      </c>
      <c r="Y7" s="21">
        <f>'Emissions Forecasts'!AB11/10^12</f>
        <v>15.158857104267739</v>
      </c>
      <c r="Z7" s="21">
        <f>'Emissions Forecasts'!AC11/10^12</f>
        <v>15.159114922805234</v>
      </c>
      <c r="AA7" s="21">
        <f>'Emissions Forecasts'!AD11/10^12</f>
        <v>15.159372741342731</v>
      </c>
      <c r="AB7" s="21">
        <f>'Emissions Forecasts'!AE11/10^12</f>
        <v>15.159630559880224</v>
      </c>
      <c r="AC7" s="21">
        <f>'Emissions Forecasts'!AF11/10^12</f>
        <v>15.159888378417719</v>
      </c>
      <c r="AD7" s="21">
        <f>'Emissions Forecasts'!AG11/10^12</f>
        <v>15.160146196955212</v>
      </c>
      <c r="AE7" s="21">
        <f>'Emissions Forecasts'!AH11/10^12</f>
        <v>15.160404015492709</v>
      </c>
      <c r="AF7" s="21">
        <f>'Emissions Forecasts'!AI11/10^12</f>
        <v>15.160661834030206</v>
      </c>
      <c r="AG7" s="21">
        <f>'Emissions Forecasts'!AJ11/10^12</f>
        <v>15.160919652567701</v>
      </c>
      <c r="AH7" s="21">
        <f>'Emissions Forecasts'!AK11/10^12</f>
        <v>15.161177471105193</v>
      </c>
      <c r="AI7" s="21">
        <f>'Emissions Forecasts'!AL11/10^12</f>
        <v>15.161435289642688</v>
      </c>
      <c r="AJ7" s="21">
        <f>'Emissions Forecasts'!AM11/10^12</f>
        <v>15.161693108180181</v>
      </c>
    </row>
    <row r="8" spans="1:36" x14ac:dyDescent="0.25">
      <c r="A8" s="17" t="s">
        <v>17</v>
      </c>
      <c r="B8" s="21">
        <f>'Emissions Forecasts'!E3/10^12</f>
        <v>2.4997433805544387</v>
      </c>
      <c r="C8" s="21">
        <f>'Emissions Forecasts'!F3/10^12</f>
        <v>2.4998320025583527</v>
      </c>
      <c r="D8" s="21">
        <f>'Emissions Forecasts'!G3/10^12</f>
        <v>2.4999693840268824</v>
      </c>
      <c r="E8" s="21">
        <f>'Emissions Forecasts'!H3/10^12</f>
        <v>2.5000685991816831</v>
      </c>
      <c r="F8" s="21">
        <f>'Emissions Forecasts'!I3/10^12</f>
        <v>2.500172180474618</v>
      </c>
      <c r="G8" s="21">
        <f>'Emissions Forecasts'!J3/10^12</f>
        <v>2.5003009643224701</v>
      </c>
      <c r="H8" s="21">
        <f>'Emissions Forecasts'!K3/10^12</f>
        <v>2.5004417305649422</v>
      </c>
      <c r="I8" s="21">
        <f>'Emissions Forecasts'!L3/10^12</f>
        <v>2.5005576142193551</v>
      </c>
      <c r="J8" s="21">
        <f>'Emissions Forecasts'!M3/10^12</f>
        <v>2.5006733229791522</v>
      </c>
      <c r="K8" s="21">
        <f>'Emissions Forecasts'!N3/10^12</f>
        <v>2.5007739923310872</v>
      </c>
      <c r="L8" s="21">
        <f>'Emissions Forecasts'!O3/10^12</f>
        <v>2.5009116254057795</v>
      </c>
      <c r="M8" s="21">
        <f>'Emissions Forecasts'!P3/10^12</f>
        <v>2.5010255597949582</v>
      </c>
      <c r="N8" s="21">
        <f>'Emissions Forecasts'!Q3/10^12</f>
        <v>2.5010255597951434</v>
      </c>
      <c r="O8" s="21">
        <f>'Emissions Forecasts'!R3/10^12</f>
        <v>2.5010255597950244</v>
      </c>
      <c r="P8" s="21">
        <f>'Emissions Forecasts'!S3/10^12</f>
        <v>2.5010255597950173</v>
      </c>
      <c r="Q8" s="21">
        <f>'Emissions Forecasts'!T3/10^12</f>
        <v>2.5010255597950146</v>
      </c>
      <c r="R8" s="21">
        <f>'Emissions Forecasts'!U3/10^12</f>
        <v>2.5010255597950235</v>
      </c>
      <c r="S8" s="21">
        <f>'Emissions Forecasts'!V3/10^12</f>
        <v>2.5010255598114632</v>
      </c>
      <c r="T8" s="21">
        <f>'Emissions Forecasts'!W3/10^12</f>
        <v>2.5010255598863336</v>
      </c>
      <c r="U8" s="21">
        <f>'Emissions Forecasts'!X3/10^12</f>
        <v>2.5010681004015134</v>
      </c>
      <c r="V8" s="21">
        <f>'Emissions Forecasts'!Y3/10^12</f>
        <v>2.5011106409166928</v>
      </c>
      <c r="W8" s="21">
        <f>'Emissions Forecasts'!Z3/10^12</f>
        <v>2.5011531814318726</v>
      </c>
      <c r="X8" s="21">
        <f>'Emissions Forecasts'!AA3/10^12</f>
        <v>2.5011957219470524</v>
      </c>
      <c r="Y8" s="21">
        <f>'Emissions Forecasts'!AB3/10^12</f>
        <v>2.5012382624622318</v>
      </c>
      <c r="Z8" s="21">
        <f>'Emissions Forecasts'!AC3/10^12</f>
        <v>2.5012808029774116</v>
      </c>
      <c r="AA8" s="21">
        <f>'Emissions Forecasts'!AD3/10^12</f>
        <v>2.5013233434925914</v>
      </c>
      <c r="AB8" s="21">
        <f>'Emissions Forecasts'!AE3/10^12</f>
        <v>2.5013658840077713</v>
      </c>
      <c r="AC8" s="21">
        <f>'Emissions Forecasts'!AF3/10^12</f>
        <v>2.5014084245229511</v>
      </c>
      <c r="AD8" s="21">
        <f>'Emissions Forecasts'!AG3/10^12</f>
        <v>2.5014509650381314</v>
      </c>
      <c r="AE8" s="21">
        <f>'Emissions Forecasts'!AH3/10^12</f>
        <v>2.5014935055533116</v>
      </c>
      <c r="AF8" s="21">
        <f>'Emissions Forecasts'!AI3/10^12</f>
        <v>2.501536046068491</v>
      </c>
      <c r="AG8" s="21">
        <f>'Emissions Forecasts'!AJ3/10^12</f>
        <v>2.5015785865836708</v>
      </c>
      <c r="AH8" s="21">
        <f>'Emissions Forecasts'!AK3/10^12</f>
        <v>2.5016211270988506</v>
      </c>
      <c r="AI8" s="21">
        <f>'Emissions Forecasts'!AL3/10^12</f>
        <v>2.5016636676140305</v>
      </c>
      <c r="AJ8" s="21">
        <f>'Emissions Forecasts'!AM3/10^12</f>
        <v>2.5017062081292099</v>
      </c>
    </row>
    <row r="9" spans="1:36" x14ac:dyDescent="0.25">
      <c r="A9" s="24"/>
      <c r="B9" s="21"/>
      <c r="C9" s="21"/>
      <c r="D9" s="21"/>
      <c r="E9" s="21"/>
      <c r="F9" s="21"/>
      <c r="G9" s="21"/>
      <c r="H9" s="21"/>
      <c r="I9" s="21"/>
    </row>
    <row r="10" spans="1:36" x14ac:dyDescent="0.25">
      <c r="A10" s="15" t="s">
        <v>18</v>
      </c>
      <c r="B10" s="40"/>
      <c r="C10" s="18"/>
      <c r="D10" s="18"/>
      <c r="E10" s="18"/>
      <c r="F10" s="18"/>
      <c r="G10" s="18"/>
      <c r="H10" s="18"/>
      <c r="I10" s="18"/>
    </row>
    <row r="11" spans="1:36" x14ac:dyDescent="0.25">
      <c r="A11" s="17" t="s">
        <v>19</v>
      </c>
      <c r="B11" s="19">
        <f>'Emissions Forecasts'!E4/10^12</f>
        <v>20.033722432186558</v>
      </c>
      <c r="C11" s="19">
        <f>'Emissions Forecasts'!F4/10^12</f>
        <v>20.939565863348751</v>
      </c>
      <c r="D11" s="19">
        <f>'Emissions Forecasts'!G4/10^12</f>
        <v>22.002245837791747</v>
      </c>
      <c r="E11" s="19">
        <f>'Emissions Forecasts'!H4/10^12</f>
        <v>23.064017268928044</v>
      </c>
      <c r="F11" s="19">
        <f>'Emissions Forecasts'!I4/10^12</f>
        <v>23.970261360632239</v>
      </c>
      <c r="G11" s="19">
        <f>'Emissions Forecasts'!J4/10^12</f>
        <v>25.021075391936296</v>
      </c>
      <c r="H11" s="19">
        <f>'Emissions Forecasts'!K4/10^12</f>
        <v>26.101062037651666</v>
      </c>
      <c r="I11" s="19">
        <f>'Emissions Forecasts'!L4/10^12</f>
        <v>26.981550183165332</v>
      </c>
      <c r="J11" s="19">
        <f>'Emissions Forecasts'!M4/10^12</f>
        <v>27.8524216159873</v>
      </c>
      <c r="K11" s="19">
        <f>'Emissions Forecasts'!N4/10^12</f>
        <v>28.725234519645589</v>
      </c>
      <c r="L11" s="19">
        <f>'Emissions Forecasts'!O4/10^12</f>
        <v>29.818894193903148</v>
      </c>
      <c r="M11" s="19">
        <f>'Emissions Forecasts'!P4/10^12</f>
        <v>30.636240701583475</v>
      </c>
      <c r="N11" s="19">
        <f>'Emissions Forecasts'!Q4/10^12</f>
        <v>30.636240904924744</v>
      </c>
      <c r="O11" s="19">
        <f>'Emissions Forecasts'!R4/10^12</f>
        <v>30.63624090675216</v>
      </c>
      <c r="P11" s="19">
        <f>'Emissions Forecasts'!S4/10^12</f>
        <v>30.636240906455999</v>
      </c>
      <c r="Q11" s="19">
        <f>'Emissions Forecasts'!T4/10^12</f>
        <v>30.636240906460952</v>
      </c>
      <c r="R11" s="19">
        <f>'Emissions Forecasts'!U4/10^12</f>
        <v>30.636240906460625</v>
      </c>
      <c r="S11" s="19">
        <f>'Emissions Forecasts'!V4/10^12</f>
        <v>30.636240904924591</v>
      </c>
      <c r="T11" s="19">
        <f>'Emissions Forecasts'!W4/10^12</f>
        <v>30.636240904951347</v>
      </c>
      <c r="U11" s="19">
        <f>'Emissions Forecasts'!X4/10^12</f>
        <v>30.968485516022813</v>
      </c>
      <c r="V11" s="19">
        <f>'Emissions Forecasts'!Y4/10^12</f>
        <v>31.300730127094265</v>
      </c>
      <c r="W11" s="19">
        <f>'Emissions Forecasts'!Z4/10^12</f>
        <v>31.632974738165732</v>
      </c>
      <c r="X11" s="19">
        <f>'Emissions Forecasts'!AA4/10^12</f>
        <v>31.965219349237188</v>
      </c>
      <c r="Y11" s="19">
        <f>'Emissions Forecasts'!AB4/10^12</f>
        <v>32.297463960308647</v>
      </c>
      <c r="Z11" s="19">
        <f>'Emissions Forecasts'!AC4/10^12</f>
        <v>32.629708571380107</v>
      </c>
      <c r="AA11" s="19">
        <f>'Emissions Forecasts'!AD4/10^12</f>
        <v>32.961953182451559</v>
      </c>
      <c r="AB11" s="19">
        <f>'Emissions Forecasts'!AE4/10^12</f>
        <v>33.294197793523026</v>
      </c>
      <c r="AC11" s="19">
        <f>'Emissions Forecasts'!AF4/10^12</f>
        <v>33.626442404594471</v>
      </c>
      <c r="AD11" s="19">
        <f>'Emissions Forecasts'!AG4/10^12</f>
        <v>33.95868701566593</v>
      </c>
      <c r="AE11" s="19">
        <f>'Emissions Forecasts'!AH4/10^12</f>
        <v>34.29093162673739</v>
      </c>
      <c r="AF11" s="19">
        <f>'Emissions Forecasts'!AI4/10^12</f>
        <v>34.623176237808849</v>
      </c>
      <c r="AG11" s="19">
        <f>'Emissions Forecasts'!AJ4/10^12</f>
        <v>34.955420848880308</v>
      </c>
      <c r="AH11" s="19">
        <f>'Emissions Forecasts'!AK4/10^12</f>
        <v>35.287665459951768</v>
      </c>
      <c r="AI11" s="19">
        <f>'Emissions Forecasts'!AL4/10^12</f>
        <v>35.619910071023227</v>
      </c>
      <c r="AJ11" s="19">
        <f>'Emissions Forecasts'!AM4/10^12</f>
        <v>35.95215468209468</v>
      </c>
    </row>
    <row r="12" spans="1:36" x14ac:dyDescent="0.25">
      <c r="A12" s="17" t="s">
        <v>48</v>
      </c>
      <c r="B12" s="38">
        <f>'Emissions Forecasts'!E12/10^12</f>
        <v>0</v>
      </c>
      <c r="C12" s="38">
        <f>'Emissions Forecasts'!F12/10^12</f>
        <v>0</v>
      </c>
      <c r="D12" s="38">
        <f>'Emissions Forecasts'!G12/10^12</f>
        <v>0</v>
      </c>
      <c r="E12" s="38">
        <f>'Emissions Forecasts'!H12/10^12</f>
        <v>0</v>
      </c>
      <c r="F12" s="38">
        <f>'Emissions Forecasts'!I12/10^12</f>
        <v>0</v>
      </c>
      <c r="G12" s="38">
        <f>'Emissions Forecasts'!J12/10^12</f>
        <v>0</v>
      </c>
      <c r="H12" s="38">
        <f>'Emissions Forecasts'!K12/10^12</f>
        <v>0</v>
      </c>
      <c r="I12" s="38">
        <f>'Emissions Forecasts'!L12/10^12</f>
        <v>0</v>
      </c>
      <c r="J12" s="38">
        <f>'Emissions Forecasts'!M12/10^12</f>
        <v>0</v>
      </c>
      <c r="K12" s="38">
        <f>'Emissions Forecasts'!N12/10^12</f>
        <v>0</v>
      </c>
      <c r="L12" s="38">
        <f>'Emissions Forecasts'!O12/10^12</f>
        <v>0</v>
      </c>
      <c r="M12" s="38">
        <f>'Emissions Forecasts'!P12/10^12</f>
        <v>0</v>
      </c>
      <c r="N12" s="38">
        <f>'Emissions Forecasts'!Q12/10^12</f>
        <v>0</v>
      </c>
      <c r="O12" s="38">
        <f>'Emissions Forecasts'!R12/10^12</f>
        <v>0</v>
      </c>
      <c r="P12" s="38">
        <f>'Emissions Forecasts'!S12/10^12</f>
        <v>0</v>
      </c>
      <c r="Q12" s="38">
        <f>'Emissions Forecasts'!T12/10^12</f>
        <v>0</v>
      </c>
      <c r="R12" s="38">
        <f>'Emissions Forecasts'!U12/10^12</f>
        <v>0</v>
      </c>
      <c r="S12" s="38">
        <f>'Emissions Forecasts'!V12/10^12</f>
        <v>0</v>
      </c>
      <c r="T12" s="38">
        <f>'Emissions Forecasts'!W12/10^12</f>
        <v>0</v>
      </c>
      <c r="U12" s="38">
        <f>'Emissions Forecasts'!X12/10^12</f>
        <v>0</v>
      </c>
      <c r="V12" s="38">
        <f>'Emissions Forecasts'!Y12/10^12</f>
        <v>0</v>
      </c>
      <c r="W12" s="38">
        <f>'Emissions Forecasts'!Z12/10^12</f>
        <v>0</v>
      </c>
      <c r="X12" s="38">
        <f>'Emissions Forecasts'!AA12/10^12</f>
        <v>0</v>
      </c>
      <c r="Y12" s="38">
        <f>'Emissions Forecasts'!AB12/10^12</f>
        <v>0</v>
      </c>
      <c r="Z12" s="38">
        <f>'Emissions Forecasts'!AC12/10^12</f>
        <v>0</v>
      </c>
      <c r="AA12" s="38">
        <f>'Emissions Forecasts'!AD12/10^12</f>
        <v>0</v>
      </c>
      <c r="AB12" s="38">
        <f>'Emissions Forecasts'!AE12/10^12</f>
        <v>0</v>
      </c>
      <c r="AC12" s="38">
        <f>'Emissions Forecasts'!AF12/10^12</f>
        <v>0</v>
      </c>
      <c r="AD12" s="38">
        <f>'Emissions Forecasts'!AG12/10^12</f>
        <v>0</v>
      </c>
      <c r="AE12" s="38">
        <f>'Emissions Forecasts'!AH12/10^12</f>
        <v>0</v>
      </c>
      <c r="AF12" s="38">
        <f>'Emissions Forecasts'!AI12/10^12</f>
        <v>0</v>
      </c>
      <c r="AG12" s="38">
        <f>'Emissions Forecasts'!AJ12/10^12</f>
        <v>0</v>
      </c>
      <c r="AH12" s="38">
        <f>'Emissions Forecasts'!AK12/10^12</f>
        <v>0</v>
      </c>
      <c r="AI12" s="38">
        <f>'Emissions Forecasts'!AL12/10^12</f>
        <v>0</v>
      </c>
      <c r="AJ12" s="38">
        <f>'Emissions Forecasts'!AM12/10^12</f>
        <v>0</v>
      </c>
    </row>
    <row r="13" spans="1:36" x14ac:dyDescent="0.25">
      <c r="B13" s="12"/>
      <c r="C13" s="12"/>
      <c r="D13" s="12"/>
      <c r="E13" s="12"/>
      <c r="F13" s="12"/>
      <c r="G13" s="12"/>
      <c r="H13" s="12"/>
      <c r="I13" s="12"/>
    </row>
    <row r="14" spans="1:36" x14ac:dyDescent="0.25">
      <c r="A14" s="15" t="s">
        <v>1</v>
      </c>
      <c r="B14" s="20"/>
      <c r="C14" s="20"/>
      <c r="D14" s="20"/>
      <c r="E14" s="20"/>
      <c r="F14" s="20"/>
      <c r="G14" s="20"/>
      <c r="H14" s="20"/>
      <c r="I14" s="20"/>
    </row>
    <row r="15" spans="1:36" x14ac:dyDescent="0.25">
      <c r="A15" s="17" t="s">
        <v>20</v>
      </c>
      <c r="B15" s="21">
        <f>'Emissions Forecasts'!E21/10^12</f>
        <v>0</v>
      </c>
      <c r="C15" s="21">
        <f>'Emissions Forecasts'!F21/10^12</f>
        <v>0</v>
      </c>
      <c r="D15" s="21">
        <f>'Emissions Forecasts'!G21/10^12</f>
        <v>0</v>
      </c>
      <c r="E15" s="21">
        <f>'Emissions Forecasts'!H21/10^12</f>
        <v>0</v>
      </c>
      <c r="F15" s="21">
        <f>'Emissions Forecasts'!I21/10^12</f>
        <v>0</v>
      </c>
      <c r="G15" s="21">
        <f>'Emissions Forecasts'!J21/10^12</f>
        <v>0</v>
      </c>
      <c r="H15" s="21">
        <f>'Emissions Forecasts'!K21/10^12</f>
        <v>0</v>
      </c>
      <c r="I15" s="21">
        <f>'Emissions Forecasts'!L21/10^12</f>
        <v>0</v>
      </c>
      <c r="J15" s="21">
        <f>'Emissions Forecasts'!M21/10^12</f>
        <v>0</v>
      </c>
      <c r="K15" s="21">
        <f>'Emissions Forecasts'!N21/10^12</f>
        <v>0</v>
      </c>
      <c r="L15" s="21">
        <f>'Emissions Forecasts'!O21/10^12</f>
        <v>0</v>
      </c>
      <c r="M15" s="21">
        <f>'Emissions Forecasts'!P21/10^12</f>
        <v>0</v>
      </c>
      <c r="N15" s="21">
        <f>'Emissions Forecasts'!Q21/10^12</f>
        <v>0</v>
      </c>
      <c r="O15" s="21">
        <f>'Emissions Forecasts'!R21/10^12</f>
        <v>0</v>
      </c>
      <c r="P15" s="21">
        <f>'Emissions Forecasts'!S21/10^12</f>
        <v>0</v>
      </c>
      <c r="Q15" s="21">
        <f>'Emissions Forecasts'!T21/10^12</f>
        <v>0</v>
      </c>
      <c r="R15" s="21">
        <f>'Emissions Forecasts'!U21/10^12</f>
        <v>0</v>
      </c>
      <c r="S15" s="21">
        <f>'Emissions Forecasts'!V21/10^12</f>
        <v>0</v>
      </c>
      <c r="T15" s="21">
        <f>'Emissions Forecasts'!W21/10^12</f>
        <v>0</v>
      </c>
      <c r="U15" s="21">
        <f>'Emissions Forecasts'!X21/10^12</f>
        <v>0</v>
      </c>
      <c r="V15" s="21">
        <f>'Emissions Forecasts'!Y21/10^12</f>
        <v>0</v>
      </c>
      <c r="W15" s="21">
        <f>'Emissions Forecasts'!Z21/10^12</f>
        <v>0</v>
      </c>
      <c r="X15" s="21">
        <f>'Emissions Forecasts'!AA21/10^12</f>
        <v>0</v>
      </c>
      <c r="Y15" s="21">
        <f>'Emissions Forecasts'!AB21/10^12</f>
        <v>0</v>
      </c>
      <c r="Z15" s="21">
        <f>'Emissions Forecasts'!AC21/10^12</f>
        <v>0</v>
      </c>
      <c r="AA15" s="21">
        <f>'Emissions Forecasts'!AD21/10^12</f>
        <v>0</v>
      </c>
      <c r="AB15" s="21">
        <f>'Emissions Forecasts'!AE21/10^12</f>
        <v>0</v>
      </c>
      <c r="AC15" s="21">
        <f>'Emissions Forecasts'!AF21/10^12</f>
        <v>0</v>
      </c>
      <c r="AD15" s="21">
        <f>'Emissions Forecasts'!AG21/10^12</f>
        <v>0</v>
      </c>
      <c r="AE15" s="21">
        <f>'Emissions Forecasts'!AH21/10^12</f>
        <v>0</v>
      </c>
      <c r="AF15" s="21">
        <f>'Emissions Forecasts'!AI21/10^12</f>
        <v>0</v>
      </c>
      <c r="AG15" s="21">
        <f>'Emissions Forecasts'!AJ21/10^12</f>
        <v>0</v>
      </c>
      <c r="AH15" s="21">
        <f>'Emissions Forecasts'!AK21/10^12</f>
        <v>0</v>
      </c>
      <c r="AI15" s="21">
        <f>'Emissions Forecasts'!AL21/10^12</f>
        <v>0</v>
      </c>
      <c r="AJ15" s="21">
        <f>'Emissions Forecasts'!AM21/10^12</f>
        <v>0</v>
      </c>
    </row>
    <row r="16" spans="1:36" x14ac:dyDescent="0.25">
      <c r="A16" s="17" t="s">
        <v>21</v>
      </c>
      <c r="B16" s="21">
        <f>'Emissions Forecasts'!E29/10^12</f>
        <v>5.72689567718521</v>
      </c>
      <c r="C16" s="21">
        <f>'Emissions Forecasts'!F29/10^12</f>
        <v>6.0670235681487394</v>
      </c>
      <c r="D16" s="21">
        <f>'Emissions Forecasts'!G29/10^12</f>
        <v>6.3732229824969551</v>
      </c>
      <c r="E16" s="21">
        <f>'Emissions Forecasts'!H29/10^12</f>
        <v>6.7175342222749634</v>
      </c>
      <c r="F16" s="21">
        <f>'Emissions Forecasts'!I29/10^12</f>
        <v>7.1092368990628261</v>
      </c>
      <c r="G16" s="21">
        <f>'Emissions Forecasts'!J29/10^12</f>
        <v>7.5520053932678675</v>
      </c>
      <c r="H16" s="21">
        <f>'Emissions Forecasts'!K29/10^12</f>
        <v>7.9500987142145449</v>
      </c>
      <c r="I16" s="21">
        <f>'Emissions Forecasts'!L29/10^12</f>
        <v>8.4074289175477706</v>
      </c>
      <c r="J16" s="21">
        <f>'Emissions Forecasts'!M29/10^12</f>
        <v>8.8489256875628328</v>
      </c>
      <c r="K16" s="21">
        <f>'Emissions Forecasts'!N29/10^12</f>
        <v>9.3348001767352162</v>
      </c>
      <c r="L16" s="21">
        <f>'Emissions Forecasts'!O29/10^12</f>
        <v>9.8269134191178953</v>
      </c>
      <c r="M16" s="21">
        <f>'Emissions Forecasts'!P29/10^12</f>
        <v>10.361867464940165</v>
      </c>
      <c r="N16" s="21">
        <f>'Emissions Forecasts'!Q29/10^12</f>
        <v>10.361867464950967</v>
      </c>
      <c r="O16" s="21">
        <f>'Emissions Forecasts'!R29/10^12</f>
        <v>10.361867464941781</v>
      </c>
      <c r="P16" s="21">
        <f>'Emissions Forecasts'!S29/10^12</f>
        <v>10.361867464941787</v>
      </c>
      <c r="Q16" s="21">
        <f>'Emissions Forecasts'!T29/10^12</f>
        <v>10.361867464941792</v>
      </c>
      <c r="R16" s="21">
        <f>'Emissions Forecasts'!U29/10^12</f>
        <v>10.361867464943041</v>
      </c>
      <c r="S16" s="21">
        <f>'Emissions Forecasts'!V29/10^12</f>
        <v>10.365223393859891</v>
      </c>
      <c r="T16" s="21">
        <f>'Emissions Forecasts'!W29/10^12</f>
        <v>10.365223398413756</v>
      </c>
      <c r="U16" s="21">
        <f>'Emissions Forecasts'!X29/10^12</f>
        <v>10.543204714856119</v>
      </c>
      <c r="V16" s="21">
        <f>'Emissions Forecasts'!Y29/10^12</f>
        <v>10.721186031298483</v>
      </c>
      <c r="W16" s="21">
        <f>'Emissions Forecasts'!Z29/10^12</f>
        <v>10.899167347740844</v>
      </c>
      <c r="X16" s="21">
        <f>'Emissions Forecasts'!AA29/10^12</f>
        <v>11.077148664183207</v>
      </c>
      <c r="Y16" s="21">
        <f>'Emissions Forecasts'!AB29/10^12</f>
        <v>11.255129980625568</v>
      </c>
      <c r="Z16" s="21">
        <f>'Emissions Forecasts'!AC29/10^12</f>
        <v>11.433111297067931</v>
      </c>
      <c r="AA16" s="21">
        <f>'Emissions Forecasts'!AD29/10^12</f>
        <v>11.611092613510294</v>
      </c>
      <c r="AB16" s="21">
        <f>'Emissions Forecasts'!AE29/10^12</f>
        <v>11.789073929952655</v>
      </c>
      <c r="AC16" s="21">
        <f>'Emissions Forecasts'!AF29/10^12</f>
        <v>11.96705524639502</v>
      </c>
      <c r="AD16" s="21">
        <f>'Emissions Forecasts'!AG29/10^12</f>
        <v>12.14503656283738</v>
      </c>
      <c r="AE16" s="21">
        <f>'Emissions Forecasts'!AH29/10^12</f>
        <v>12.323017879279742</v>
      </c>
      <c r="AF16" s="21">
        <f>'Emissions Forecasts'!AI29/10^12</f>
        <v>12.500999195722105</v>
      </c>
      <c r="AG16" s="21">
        <f>'Emissions Forecasts'!AJ29/10^12</f>
        <v>12.678980512164468</v>
      </c>
      <c r="AH16" s="21">
        <f>'Emissions Forecasts'!AK29/10^12</f>
        <v>12.856961828606829</v>
      </c>
      <c r="AI16" s="21">
        <f>'Emissions Forecasts'!AL29/10^12</f>
        <v>13.034943145049191</v>
      </c>
      <c r="AJ16" s="21">
        <f>'Emissions Forecasts'!AM29/10^12</f>
        <v>13.212924461491555</v>
      </c>
    </row>
    <row r="17" spans="1:36" x14ac:dyDescent="0.25">
      <c r="A17" s="17" t="s">
        <v>22</v>
      </c>
      <c r="B17" s="21">
        <f>'Emissions Forecasts'!E5/10^12</f>
        <v>4.3917101874511086</v>
      </c>
      <c r="C17" s="21">
        <f>'Emissions Forecasts'!F5/10^12</f>
        <v>4.6525396503888681</v>
      </c>
      <c r="D17" s="21">
        <f>'Emissions Forecasts'!G5/10^12</f>
        <v>4.8873508226513191</v>
      </c>
      <c r="E17" s="21">
        <f>'Emissions Forecasts'!H5/10^12</f>
        <v>5.1513883160198413</v>
      </c>
      <c r="F17" s="21">
        <f>'Emissions Forecasts'!I5/10^12</f>
        <v>5.4517682658335307</v>
      </c>
      <c r="G17" s="21">
        <f>'Emissions Forecasts'!J5/10^12</f>
        <v>5.791308396524089</v>
      </c>
      <c r="H17" s="21">
        <f>'Emissions Forecasts'!K5/10^12</f>
        <v>6.096589056711891</v>
      </c>
      <c r="I17" s="21">
        <f>'Emissions Forecasts'!L5/10^12</f>
        <v>6.4472959363585582</v>
      </c>
      <c r="J17" s="21">
        <f>'Emissions Forecasts'!M5/10^12</f>
        <v>6.7858608364188466</v>
      </c>
      <c r="K17" s="21">
        <f>'Emissions Forecasts'!N5/10^12</f>
        <v>7.1584571022145838</v>
      </c>
      <c r="L17" s="21">
        <f>'Emissions Forecasts'!O5/10^12</f>
        <v>7.5358375997433695</v>
      </c>
      <c r="M17" s="21">
        <f>'Emissions Forecasts'!P5/10^12</f>
        <v>7.9460708683910299</v>
      </c>
      <c r="N17" s="21">
        <f>'Emissions Forecasts'!Q5/10^12</f>
        <v>7.9460708683993131</v>
      </c>
      <c r="O17" s="21">
        <f>'Emissions Forecasts'!R5/10^12</f>
        <v>7.9460708683922689</v>
      </c>
      <c r="P17" s="21">
        <f>'Emissions Forecasts'!S5/10^12</f>
        <v>7.9460708683922743</v>
      </c>
      <c r="Q17" s="21">
        <f>'Emissions Forecasts'!T5/10^12</f>
        <v>7.9460708683922769</v>
      </c>
      <c r="R17" s="21">
        <f>'Emissions Forecasts'!U5/10^12</f>
        <v>7.9460708683932353</v>
      </c>
      <c r="S17" s="21">
        <f>'Emissions Forecasts'!V5/10^12</f>
        <v>7.9486443860620151</v>
      </c>
      <c r="T17" s="21">
        <f>'Emissions Forecasts'!W5/10^12</f>
        <v>7.9486443895541781</v>
      </c>
      <c r="U17" s="21">
        <f>'Emissions Forecasts'!X5/10^12</f>
        <v>8.0851306125719624</v>
      </c>
      <c r="V17" s="21">
        <f>'Emissions Forecasts'!Y5/10^12</f>
        <v>8.2216168355897459</v>
      </c>
      <c r="W17" s="21">
        <f>'Emissions Forecasts'!Z5/10^12</f>
        <v>8.3581030586075293</v>
      </c>
      <c r="X17" s="21">
        <f>'Emissions Forecasts'!AA5/10^12</f>
        <v>8.4945892816253128</v>
      </c>
      <c r="Y17" s="21">
        <f>'Emissions Forecasts'!AB5/10^12</f>
        <v>8.6310755046430963</v>
      </c>
      <c r="Z17" s="21">
        <f>'Emissions Forecasts'!AC5/10^12</f>
        <v>8.7675617276608797</v>
      </c>
      <c r="AA17" s="21">
        <f>'Emissions Forecasts'!AD5/10^12</f>
        <v>8.9040479506786649</v>
      </c>
      <c r="AB17" s="21">
        <f>'Emissions Forecasts'!AE5/10^12</f>
        <v>9.0405341736964466</v>
      </c>
      <c r="AC17" s="21">
        <f>'Emissions Forecasts'!AF5/10^12</f>
        <v>9.1770203967142301</v>
      </c>
      <c r="AD17" s="21">
        <f>'Emissions Forecasts'!AG5/10^12</f>
        <v>9.3135066197320135</v>
      </c>
      <c r="AE17" s="21">
        <f>'Emissions Forecasts'!AH5/10^12</f>
        <v>9.449992842749797</v>
      </c>
      <c r="AF17" s="21">
        <f>'Emissions Forecasts'!AI5/10^12</f>
        <v>9.5864790657675822</v>
      </c>
      <c r="AG17" s="21">
        <f>'Emissions Forecasts'!AJ5/10^12</f>
        <v>9.7229652887853657</v>
      </c>
      <c r="AH17" s="21">
        <f>'Emissions Forecasts'!AK5/10^12</f>
        <v>9.8594515118031492</v>
      </c>
      <c r="AI17" s="21">
        <f>'Emissions Forecasts'!AL5/10^12</f>
        <v>9.9959377348209308</v>
      </c>
      <c r="AJ17" s="21">
        <f>'Emissions Forecasts'!AM5/10^12</f>
        <v>10.132423957838716</v>
      </c>
    </row>
    <row r="18" spans="1:36" x14ac:dyDescent="0.25">
      <c r="A18" s="17" t="s">
        <v>191</v>
      </c>
      <c r="B18" s="21">
        <f>'Emissions Forecasts'!E13/10^12</f>
        <v>1.0312868406691424</v>
      </c>
      <c r="C18" s="21">
        <f>'Emissions Forecasts'!F13/10^12</f>
        <v>1.0925363269296713</v>
      </c>
      <c r="D18" s="21">
        <f>'Emissions Forecasts'!G13/10^12</f>
        <v>1.1476760473712211</v>
      </c>
      <c r="E18" s="21">
        <f>'Emissions Forecasts'!H13/10^12</f>
        <v>1.2096788619313186</v>
      </c>
      <c r="F18" s="21">
        <f>'Emissions Forecasts'!I13/10^12</f>
        <v>1.280215822755572</v>
      </c>
      <c r="G18" s="21">
        <f>'Emissions Forecasts'!J13/10^12</f>
        <v>1.3599486042266291</v>
      </c>
      <c r="H18" s="21">
        <f>'Emissions Forecasts'!K13/10^12</f>
        <v>1.4316363782655606</v>
      </c>
      <c r="I18" s="21">
        <f>'Emissions Forecasts'!L13/10^12</f>
        <v>1.5139914004492214</v>
      </c>
      <c r="J18" s="21">
        <f>'Emissions Forecasts'!M13/10^12</f>
        <v>1.5934951726112192</v>
      </c>
      <c r="K18" s="21">
        <f>'Emissions Forecasts'!N13/10^12</f>
        <v>1.6809903873217835</v>
      </c>
      <c r="L18" s="21">
        <f>'Emissions Forecasts'!O13/10^12</f>
        <v>1.7696090630574175</v>
      </c>
      <c r="M18" s="21">
        <f>'Emissions Forecasts'!P13/10^12</f>
        <v>1.8659424169225922</v>
      </c>
      <c r="N18" s="21">
        <f>'Emissions Forecasts'!Q13/10^12</f>
        <v>1.8659424169245376</v>
      </c>
      <c r="O18" s="21">
        <f>'Emissions Forecasts'!R13/10^12</f>
        <v>1.8659424169228833</v>
      </c>
      <c r="P18" s="21">
        <f>'Emissions Forecasts'!S13/10^12</f>
        <v>1.8659424169228844</v>
      </c>
      <c r="Q18" s="21">
        <f>'Emissions Forecasts'!T13/10^12</f>
        <v>1.8659424169228855</v>
      </c>
      <c r="R18" s="21">
        <f>'Emissions Forecasts'!U13/10^12</f>
        <v>1.8659424169231102</v>
      </c>
      <c r="S18" s="21">
        <f>'Emissions Forecasts'!V13/10^12</f>
        <v>1.8665467452582598</v>
      </c>
      <c r="T18" s="21">
        <f>'Emissions Forecasts'!W13/10^12</f>
        <v>1.8665467460783096</v>
      </c>
      <c r="U18" s="21">
        <f>'Emissions Forecasts'!X13/10^12</f>
        <v>1.8985972320445905</v>
      </c>
      <c r="V18" s="21">
        <f>'Emissions Forecasts'!Y13/10^12</f>
        <v>1.9306477180108716</v>
      </c>
      <c r="W18" s="21">
        <f>'Emissions Forecasts'!Z13/10^12</f>
        <v>1.9626982039771523</v>
      </c>
      <c r="X18" s="21">
        <f>'Emissions Forecasts'!AA13/10^12</f>
        <v>1.9947486899434332</v>
      </c>
      <c r="Y18" s="21">
        <f>'Emissions Forecasts'!AB13/10^12</f>
        <v>2.0267991759097139</v>
      </c>
      <c r="Z18" s="21">
        <f>'Emissions Forecasts'!AC13/10^12</f>
        <v>2.0588496618759948</v>
      </c>
      <c r="AA18" s="21">
        <f>'Emissions Forecasts'!AD13/10^12</f>
        <v>2.0909001478422753</v>
      </c>
      <c r="AB18" s="21">
        <f>'Emissions Forecasts'!AE13/10^12</f>
        <v>2.1229506338085558</v>
      </c>
      <c r="AC18" s="21">
        <f>'Emissions Forecasts'!AF13/10^12</f>
        <v>2.1550011197748371</v>
      </c>
      <c r="AD18" s="21">
        <f>'Emissions Forecasts'!AG13/10^12</f>
        <v>2.1870516057411176</v>
      </c>
      <c r="AE18" s="21">
        <f>'Emissions Forecasts'!AH13/10^12</f>
        <v>2.2191020917073985</v>
      </c>
      <c r="AF18" s="21">
        <f>'Emissions Forecasts'!AI13/10^12</f>
        <v>2.2511525776736794</v>
      </c>
      <c r="AG18" s="21">
        <f>'Emissions Forecasts'!AJ13/10^12</f>
        <v>2.2832030636399598</v>
      </c>
      <c r="AH18" s="21">
        <f>'Emissions Forecasts'!AK13/10^12</f>
        <v>2.3152535496062407</v>
      </c>
      <c r="AI18" s="21">
        <f>'Emissions Forecasts'!AL13/10^12</f>
        <v>2.3473040355725217</v>
      </c>
      <c r="AJ18" s="21">
        <f>'Emissions Forecasts'!AM13/10^12</f>
        <v>2.3793545215388026</v>
      </c>
    </row>
    <row r="19" spans="1:36" x14ac:dyDescent="0.25">
      <c r="A19" s="25"/>
      <c r="B19" s="26"/>
      <c r="C19" s="26"/>
      <c r="D19" s="26"/>
      <c r="E19" s="26"/>
      <c r="F19" s="26"/>
      <c r="G19" s="26"/>
      <c r="H19" s="26"/>
      <c r="I19" s="26"/>
    </row>
    <row r="20" spans="1:36" x14ac:dyDescent="0.25">
      <c r="A20" s="15" t="s">
        <v>159</v>
      </c>
      <c r="B20" s="27"/>
      <c r="C20" s="27"/>
      <c r="D20" s="27"/>
      <c r="E20" s="27"/>
      <c r="F20" s="27"/>
      <c r="G20" s="27"/>
      <c r="H20" s="27"/>
      <c r="I20" s="27"/>
    </row>
    <row r="21" spans="1:36" x14ac:dyDescent="0.25">
      <c r="A21" s="17" t="s">
        <v>190</v>
      </c>
      <c r="B21" s="28">
        <f>'Emissions Forecasts'!E30/10^12</f>
        <v>0</v>
      </c>
      <c r="C21" s="28">
        <f>'Emissions Forecasts'!F30/10^12</f>
        <v>0</v>
      </c>
      <c r="D21" s="28">
        <f>'Emissions Forecasts'!G30/10^12</f>
        <v>0</v>
      </c>
      <c r="E21" s="28">
        <f>'Emissions Forecasts'!H30/10^12</f>
        <v>0</v>
      </c>
      <c r="F21" s="28">
        <f>'Emissions Forecasts'!I30/10^12</f>
        <v>0</v>
      </c>
      <c r="G21" s="28">
        <f>'Emissions Forecasts'!J30/10^12</f>
        <v>0</v>
      </c>
      <c r="H21" s="28">
        <f>'Emissions Forecasts'!K30/10^12</f>
        <v>0</v>
      </c>
      <c r="I21" s="28">
        <f>'Emissions Forecasts'!L30/10^12</f>
        <v>0</v>
      </c>
      <c r="J21" s="28">
        <f>'Emissions Forecasts'!M30/10^12</f>
        <v>0</v>
      </c>
      <c r="K21" s="28">
        <f>'Emissions Forecasts'!N30/10^12</f>
        <v>0</v>
      </c>
      <c r="L21" s="28">
        <f>'Emissions Forecasts'!O30/10^12</f>
        <v>0</v>
      </c>
      <c r="M21" s="28">
        <f>'Emissions Forecasts'!P30/10^12</f>
        <v>0</v>
      </c>
      <c r="N21" s="28">
        <f>'Emissions Forecasts'!Q30/10^12</f>
        <v>0</v>
      </c>
      <c r="O21" s="28">
        <f>'Emissions Forecasts'!R30/10^12</f>
        <v>0</v>
      </c>
      <c r="P21" s="28">
        <f>'Emissions Forecasts'!S30/10^12</f>
        <v>0</v>
      </c>
      <c r="Q21" s="28">
        <f>'Emissions Forecasts'!T30/10^12</f>
        <v>0</v>
      </c>
      <c r="R21" s="28">
        <f>'Emissions Forecasts'!U30/10^12</f>
        <v>0</v>
      </c>
      <c r="S21" s="28">
        <f>'Emissions Forecasts'!V30/10^12</f>
        <v>0</v>
      </c>
      <c r="T21" s="28">
        <f>'Emissions Forecasts'!W30/10^12</f>
        <v>0</v>
      </c>
      <c r="U21" s="28">
        <f>'Emissions Forecasts'!X30/10^12</f>
        <v>0</v>
      </c>
      <c r="V21" s="28">
        <f>'Emissions Forecasts'!Y30/10^12</f>
        <v>0</v>
      </c>
      <c r="W21" s="28">
        <f>'Emissions Forecasts'!Z30/10^12</f>
        <v>0</v>
      </c>
      <c r="X21" s="28">
        <f>'Emissions Forecasts'!AA30/10^12</f>
        <v>0</v>
      </c>
      <c r="Y21" s="28">
        <f>'Emissions Forecasts'!AB30/10^12</f>
        <v>0</v>
      </c>
      <c r="Z21" s="28">
        <f>'Emissions Forecasts'!AC30/10^12</f>
        <v>0</v>
      </c>
      <c r="AA21" s="28">
        <f>'Emissions Forecasts'!AD30/10^12</f>
        <v>0</v>
      </c>
      <c r="AB21" s="28">
        <f>'Emissions Forecasts'!AE30/10^12</f>
        <v>0</v>
      </c>
      <c r="AC21" s="28">
        <f>'Emissions Forecasts'!AF30/10^12</f>
        <v>0</v>
      </c>
      <c r="AD21" s="28">
        <f>'Emissions Forecasts'!AG30/10^12</f>
        <v>0</v>
      </c>
      <c r="AE21" s="28">
        <f>'Emissions Forecasts'!AH30/10^12</f>
        <v>0</v>
      </c>
      <c r="AF21" s="28">
        <f>'Emissions Forecasts'!AI30/10^12</f>
        <v>0</v>
      </c>
      <c r="AG21" s="28">
        <f>'Emissions Forecasts'!AJ30/10^12</f>
        <v>0</v>
      </c>
      <c r="AH21" s="28">
        <f>'Emissions Forecasts'!AK30/10^12</f>
        <v>0</v>
      </c>
      <c r="AI21" s="28">
        <f>'Emissions Forecasts'!AL30/10^12</f>
        <v>0</v>
      </c>
      <c r="AJ21" s="28">
        <f>'Emissions Forecasts'!AM30/10^12</f>
        <v>0</v>
      </c>
    </row>
    <row r="22" spans="1:36" x14ac:dyDescent="0.25">
      <c r="A22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</row>
    <row r="23" spans="1:36" x14ac:dyDescent="0.25">
      <c r="A23" s="15" t="s">
        <v>145</v>
      </c>
      <c r="B23" s="27"/>
      <c r="C23" s="27"/>
      <c r="D23" s="27"/>
      <c r="E23" s="27"/>
      <c r="F23" s="27"/>
      <c r="G23" s="27"/>
      <c r="H23" s="27"/>
      <c r="I23" s="27"/>
    </row>
    <row r="24" spans="1:36" x14ac:dyDescent="0.25">
      <c r="A24" s="30" t="s">
        <v>23</v>
      </c>
      <c r="B24" s="28">
        <f>'Emissions Forecasts'!E23/10^12</f>
        <v>1.0427544356109983</v>
      </c>
      <c r="C24" s="28">
        <f>'Emissions Forecasts'!F23/10^12</f>
        <v>1.0641591519601068</v>
      </c>
      <c r="D24" s="28">
        <f>'Emissions Forecasts'!G23/10^12</f>
        <v>1.0840538369482711</v>
      </c>
      <c r="E24" s="28">
        <f>'Emissions Forecasts'!H23/10^12</f>
        <v>1.1030184790859785</v>
      </c>
      <c r="F24" s="28">
        <f>'Emissions Forecasts'!I23/10^12</f>
        <v>1.12140158194178</v>
      </c>
      <c r="G24" s="28">
        <f>'Emissions Forecasts'!J23/10^12</f>
        <v>1.1392677609914432</v>
      </c>
      <c r="H24" s="28">
        <f>'Emissions Forecasts'!K23/10^12</f>
        <v>1.1564877852834332</v>
      </c>
      <c r="I24" s="28">
        <f>'Emissions Forecasts'!L23/10^12</f>
        <v>1.173126270293517</v>
      </c>
      <c r="J24" s="28">
        <f>'Emissions Forecasts'!M23/10^12</f>
        <v>1.189215523759579</v>
      </c>
      <c r="K24" s="28">
        <f>'Emissions Forecasts'!N23/10^12</f>
        <v>1.2047555456816186</v>
      </c>
      <c r="L24" s="28">
        <f>'Emissions Forecasts'!O23/10^12</f>
        <v>1.2198432592732871</v>
      </c>
      <c r="M24" s="28">
        <f>'Emissions Forecasts'!P23/10^12</f>
        <v>1.2344463567967008</v>
      </c>
      <c r="N24" s="28">
        <f>'Emissions Forecasts'!Q23/10^12</f>
        <v>1.2485971459897429</v>
      </c>
      <c r="O24" s="28">
        <f>'Emissions Forecasts'!R23/10^12</f>
        <v>1.2622956268524141</v>
      </c>
      <c r="P24" s="28">
        <f>'Emissions Forecasts'!S23/10^12</f>
        <v>1.2755094916468304</v>
      </c>
      <c r="Q24" s="28">
        <f>'Emissions Forecasts'!T23/10^12</f>
        <v>1.2883356635866425</v>
      </c>
      <c r="R24" s="28">
        <f>'Emissions Forecasts'!U23/10^12</f>
        <v>1.3007095271960836</v>
      </c>
      <c r="S24" s="28">
        <f>'Emissions Forecasts'!V23/10^12</f>
        <v>1.3126310824751533</v>
      </c>
      <c r="T24" s="28">
        <f>'Emissions Forecasts'!W23/10^12</f>
        <v>1.3240034062102011</v>
      </c>
      <c r="U24" s="28">
        <f>'Emissions Forecasts'!X23/10^12</f>
        <v>1.3348588061391105</v>
      </c>
      <c r="V24" s="28">
        <f>'Emissions Forecasts'!Y23/10^12</f>
        <v>1.3451649745239973</v>
      </c>
      <c r="W24" s="28">
        <f>'Emissions Forecasts'!Z23/10^12</f>
        <v>1.3549542191027457</v>
      </c>
      <c r="X24" s="28">
        <f>'Emissions Forecasts'!AA23/10^12</f>
        <v>1.3642588476132393</v>
      </c>
      <c r="Y24" s="28">
        <f>'Emissions Forecasts'!AB23/10^12</f>
        <v>1.3732727064827801</v>
      </c>
      <c r="Z24" s="28">
        <f>'Emissions Forecasts'!AC23/10^12</f>
        <v>1.3820604111871351</v>
      </c>
      <c r="AA24" s="28">
        <f>'Emissions Forecasts'!AD23/10^12</f>
        <v>1.3905896539884208</v>
      </c>
      <c r="AB24" s="28">
        <f>'Emissions Forecasts'!AE23/10^12</f>
        <v>1.3989250503624049</v>
      </c>
      <c r="AC24" s="28">
        <f>'Emissions Forecasts'!AF23/10^12</f>
        <v>1.4070019848333193</v>
      </c>
      <c r="AD24" s="28">
        <f>'Emissions Forecasts'!AG23/10^12</f>
        <v>1.4148527651390483</v>
      </c>
      <c r="AE24" s="28">
        <f>'Emissions Forecasts'!AH23/10^12</f>
        <v>1.4224127758038245</v>
      </c>
      <c r="AF24" s="28">
        <f>'Emissions Forecasts'!AI23/10^12</f>
        <v>1.4296820168276476</v>
      </c>
      <c r="AG24" s="28">
        <f>'Emissions Forecasts'!AJ23/10^12</f>
        <v>1.4366604882105178</v>
      </c>
      <c r="AH24" s="28">
        <f>'Emissions Forecasts'!AK23/10^12</f>
        <v>1.443348189952435</v>
      </c>
      <c r="AI24" s="28">
        <f>'Emissions Forecasts'!AL23/10^12</f>
        <v>1.4497128143155156</v>
      </c>
      <c r="AJ24" s="28">
        <f>'Emissions Forecasts'!AM23/10^12</f>
        <v>1.4556574380861089</v>
      </c>
    </row>
    <row r="25" spans="1:36" x14ac:dyDescent="0.25">
      <c r="A25" s="31" t="s">
        <v>24</v>
      </c>
      <c r="B25" s="28">
        <f>'Emissions Forecasts'!E15/10^12</f>
        <v>31.224783763313138</v>
      </c>
      <c r="C25" s="28">
        <f>'Emissions Forecasts'!F15/10^12</f>
        <v>31.865737775773749</v>
      </c>
      <c r="D25" s="28">
        <f>'Emissions Forecasts'!G15/10^12</f>
        <v>32.461474620019992</v>
      </c>
      <c r="E25" s="28">
        <f>'Emissions Forecasts'!H15/10^12</f>
        <v>33.02936177511183</v>
      </c>
      <c r="F25" s="28">
        <f>'Emissions Forecasts'!I15/10^12</f>
        <v>33.579835014033904</v>
      </c>
      <c r="G25" s="28">
        <f>'Emissions Forecasts'!J15/10^12</f>
        <v>34.11482921636064</v>
      </c>
      <c r="H25" s="28">
        <f>'Emissions Forecasts'!K15/10^12</f>
        <v>34.630474622943183</v>
      </c>
      <c r="I25" s="28">
        <f>'Emissions Forecasts'!L15/10^12</f>
        <v>35.12870611335596</v>
      </c>
      <c r="J25" s="28">
        <f>'Emissions Forecasts'!M15/10^12</f>
        <v>35.610491127386169</v>
      </c>
      <c r="K25" s="28">
        <f>'Emissions Forecasts'!N15/10^12</f>
        <v>36.075829665033837</v>
      </c>
      <c r="L25" s="28">
        <f>'Emissions Forecasts'!O15/10^12</f>
        <v>36.527624045660573</v>
      </c>
      <c r="M25" s="28">
        <f>'Emissions Forecasts'!P15/10^12</f>
        <v>36.964906829479162</v>
      </c>
      <c r="N25" s="28">
        <f>'Emissions Forecasts'!Q15/10^12</f>
        <v>37.388645456276826</v>
      </c>
      <c r="O25" s="28">
        <f>'Emissions Forecasts'!R15/10^12</f>
        <v>37.798839926053553</v>
      </c>
      <c r="P25" s="28">
        <f>'Emissions Forecasts'!S15/10^12</f>
        <v>38.194522799022145</v>
      </c>
      <c r="Q25" s="28">
        <f>'Emissions Forecasts'!T15/10^12</f>
        <v>38.578596394544235</v>
      </c>
      <c r="R25" s="28">
        <f>'Emissions Forecasts'!U15/10^12</f>
        <v>38.949125833045393</v>
      </c>
      <c r="S25" s="28">
        <f>'Emissions Forecasts'!V15/10^12</f>
        <v>39.306111114525621</v>
      </c>
      <c r="T25" s="28">
        <f>'Emissions Forecasts'!W15/10^12</f>
        <v>39.646649919623279</v>
      </c>
      <c r="U25" s="28">
        <f>'Emissions Forecasts'!X15/10^12</f>
        <v>39.971709688125593</v>
      </c>
      <c r="V25" s="28">
        <f>'Emissions Forecasts'!Y15/10^12</f>
        <v>40.280322980245352</v>
      </c>
      <c r="W25" s="28">
        <f>'Emissions Forecasts'!Z15/10^12</f>
        <v>40.573457235769759</v>
      </c>
      <c r="X25" s="28">
        <f>'Emissions Forecasts'!AA15/10^12</f>
        <v>40.852079894486032</v>
      </c>
      <c r="Y25" s="28">
        <f>'Emissions Forecasts'!AB15/10^12</f>
        <v>41.121995595117411</v>
      </c>
      <c r="Z25" s="28">
        <f>'Emissions Forecasts'!AC15/10^12</f>
        <v>41.385139217238333</v>
      </c>
      <c r="AA25" s="28">
        <f>'Emissions Forecasts'!AD15/10^12</f>
        <v>41.640543321061585</v>
      </c>
      <c r="AB25" s="28">
        <f>'Emissions Forecasts'!AE15/10^12</f>
        <v>41.890142786161576</v>
      </c>
      <c r="AC25" s="28">
        <f>'Emissions Forecasts'!AF15/10^12</f>
        <v>42.132002732963898</v>
      </c>
      <c r="AD25" s="28">
        <f>'Emissions Forecasts'!AG15/10^12</f>
        <v>42.367090601255747</v>
      </c>
      <c r="AE25" s="28">
        <f>'Emissions Forecasts'!AH15/10^12</f>
        <v>42.593471511462717</v>
      </c>
      <c r="AF25" s="28">
        <f>'Emissions Forecasts'!AI15/10^12</f>
        <v>42.811145463584808</v>
      </c>
      <c r="AG25" s="28">
        <f>'Emissions Forecasts'!AJ15/10^12</f>
        <v>43.020112457622005</v>
      </c>
      <c r="AH25" s="28">
        <f>'Emissions Forecasts'!AK15/10^12</f>
        <v>43.220372493574331</v>
      </c>
      <c r="AI25" s="28">
        <f>'Emissions Forecasts'!AL15/10^12</f>
        <v>43.410958131654553</v>
      </c>
      <c r="AJ25" s="28">
        <f>'Emissions Forecasts'!AM15/10^12</f>
        <v>43.588967052501062</v>
      </c>
    </row>
    <row r="26" spans="1:36" x14ac:dyDescent="0.25">
      <c r="A26" s="32"/>
      <c r="B26" s="29"/>
      <c r="C26" s="29"/>
      <c r="D26" s="29"/>
      <c r="E26" s="29"/>
      <c r="F26" s="29"/>
      <c r="G26" s="29"/>
      <c r="H26" s="29"/>
      <c r="I26" s="29"/>
    </row>
    <row r="27" spans="1:36" x14ac:dyDescent="0.25">
      <c r="A27" s="33" t="s">
        <v>5</v>
      </c>
      <c r="B27" s="29"/>
      <c r="C27" s="29"/>
      <c r="D27" s="29"/>
      <c r="E27" s="29"/>
      <c r="F27" s="29"/>
      <c r="G27" s="29"/>
      <c r="H27" s="29"/>
      <c r="I27" s="29"/>
    </row>
    <row r="28" spans="1:36" x14ac:dyDescent="0.25">
      <c r="A28" s="34" t="s">
        <v>25</v>
      </c>
      <c r="B28" s="28">
        <f>'Emissions Forecasts'!E24/10^12</f>
        <v>9.5095206354527306</v>
      </c>
      <c r="C28" s="28">
        <f>'Emissions Forecasts'!F24/10^12</f>
        <v>9.7047234414696568</v>
      </c>
      <c r="D28" s="28">
        <f>'Emissions Forecasts'!G24/10^12</f>
        <v>9.8861553404573854</v>
      </c>
      <c r="E28" s="28">
        <f>'Emissions Forecasts'!H24/10^12</f>
        <v>10.059105605249911</v>
      </c>
      <c r="F28" s="28">
        <f>'Emissions Forecasts'!I24/10^12</f>
        <v>10.226752454767711</v>
      </c>
      <c r="G28" s="28">
        <f>'Emissions Forecasts'!J24/10^12</f>
        <v>10.389685157374641</v>
      </c>
      <c r="H28" s="28">
        <f>'Emissions Forecasts'!K24/10^12</f>
        <v>10.546725176342983</v>
      </c>
      <c r="I28" s="28">
        <f>'Emissions Forecasts'!L24/10^12</f>
        <v>10.698461780036597</v>
      </c>
      <c r="J28" s="28">
        <f>'Emissions Forecasts'!M24/10^12</f>
        <v>10.845189602637411</v>
      </c>
      <c r="K28" s="28">
        <f>'Emissions Forecasts'!N24/10^12</f>
        <v>10.986908644145428</v>
      </c>
      <c r="L28" s="28">
        <f>'Emissions Forecasts'!O24/10^12</f>
        <v>11.124502807106433</v>
      </c>
      <c r="M28" s="28">
        <f>'Emissions Forecasts'!P24/10^12</f>
        <v>11.257677457338501</v>
      </c>
      <c r="N28" s="28">
        <f>'Emissions Forecasts'!Q24/10^12</f>
        <v>11.386727229023554</v>
      </c>
      <c r="O28" s="28">
        <f>'Emissions Forecasts'!R24/10^12</f>
        <v>11.5116521221616</v>
      </c>
      <c r="P28" s="28">
        <f>'Emissions Forecasts'!S24/10^12</f>
        <v>11.632157502570703</v>
      </c>
      <c r="Q28" s="28">
        <f>'Emissions Forecasts'!T24/10^12</f>
        <v>11.749127272796656</v>
      </c>
      <c r="R28" s="28">
        <f>'Emissions Forecasts'!U24/10^12</f>
        <v>11.861972164475597</v>
      </c>
      <c r="S28" s="28">
        <f>'Emissions Forecasts'!V24/10^12</f>
        <v>11.970692177607527</v>
      </c>
      <c r="T28" s="28">
        <f>'Emissions Forecasts'!W24/10^12</f>
        <v>12.074403409646658</v>
      </c>
      <c r="U28" s="28">
        <f>'Emissions Forecasts'!X24/10^12</f>
        <v>12.173400494774921</v>
      </c>
      <c r="V28" s="28">
        <f>'Emissions Forecasts'!Y24/10^12</f>
        <v>12.267388798810384</v>
      </c>
      <c r="W28" s="28">
        <f>'Emissions Forecasts'!Z24/10^12</f>
        <v>12.356662955934977</v>
      </c>
      <c r="X28" s="28">
        <f>'Emissions Forecasts'!AA24/10^12</f>
        <v>12.441517600330629</v>
      </c>
      <c r="Y28" s="28">
        <f>'Emissions Forecasts'!AB24/10^12</f>
        <v>12.523720537088916</v>
      </c>
      <c r="Z28" s="28">
        <f>'Emissions Forecasts'!AC24/10^12</f>
        <v>12.603861034573699</v>
      </c>
      <c r="AA28" s="28">
        <f>'Emissions Forecasts'!AD24/10^12</f>
        <v>12.681644458603047</v>
      </c>
      <c r="AB28" s="28">
        <f>'Emissions Forecasts'!AE24/10^12</f>
        <v>12.75766007754082</v>
      </c>
      <c r="AC28" s="28">
        <f>'Emissions Forecasts'!AF24/10^12</f>
        <v>12.831318623023158</v>
      </c>
      <c r="AD28" s="28">
        <f>'Emissions Forecasts'!AG24/10^12</f>
        <v>12.902914729231989</v>
      </c>
      <c r="AE28" s="28">
        <f>'Emissions Forecasts'!AH24/10^12</f>
        <v>12.971859127803459</v>
      </c>
      <c r="AF28" s="28">
        <f>'Emissions Forecasts'!AI24/10^12</f>
        <v>13.038151818737562</v>
      </c>
      <c r="AG28" s="28">
        <f>'Emissions Forecasts'!AJ24/10^12</f>
        <v>13.101792802034304</v>
      </c>
      <c r="AH28" s="28">
        <f>'Emissions Forecasts'!AK24/10^12</f>
        <v>13.162782077693677</v>
      </c>
      <c r="AI28" s="28">
        <f>'Emissions Forecasts'!AL24/10^12</f>
        <v>13.22082501153376</v>
      </c>
      <c r="AJ28" s="28">
        <f>'Emissions Forecasts'!AM24/10^12</f>
        <v>13.27503770100876</v>
      </c>
    </row>
    <row r="29" spans="1:36" x14ac:dyDescent="0.25">
      <c r="A29" s="34" t="s">
        <v>26</v>
      </c>
      <c r="B29" s="28">
        <f>'Emissions Forecasts'!E16/10^12</f>
        <v>2.5698171142422548</v>
      </c>
      <c r="C29" s="28">
        <f>'Emissions Forecasts'!F16/10^12</f>
        <v>2.622567986855143</v>
      </c>
      <c r="D29" s="28">
        <f>'Emissions Forecasts'!G16/10^12</f>
        <v>2.6715974613115003</v>
      </c>
      <c r="E29" s="28">
        <f>'Emissions Forecasts'!H16/10^12</f>
        <v>2.7183348908218372</v>
      </c>
      <c r="F29" s="28">
        <f>'Emissions Forecasts'!I16/10^12</f>
        <v>2.763639145321636</v>
      </c>
      <c r="G29" s="28">
        <f>'Emissions Forecasts'!J16/10^12</f>
        <v>2.8076694664787341</v>
      </c>
      <c r="H29" s="28">
        <f>'Emissions Forecasts'!K16/10^12</f>
        <v>2.8501073709574554</v>
      </c>
      <c r="I29" s="28">
        <f>'Emissions Forecasts'!L16/10^12</f>
        <v>2.8911121004256386</v>
      </c>
      <c r="J29" s="28">
        <f>'Emissions Forecasts'!M16/10^12</f>
        <v>2.9307632757172022</v>
      </c>
      <c r="K29" s="28">
        <f>'Emissions Forecasts'!N16/10^12</f>
        <v>2.9690608968321466</v>
      </c>
      <c r="L29" s="28">
        <f>'Emissions Forecasts'!O16/10^12</f>
        <v>3.0062438262722275</v>
      </c>
      <c r="M29" s="28">
        <f>'Emissions Forecasts'!P16/10^12</f>
        <v>3.0422324432035261</v>
      </c>
      <c r="N29" s="28">
        <f>'Emissions Forecasts'!Q16/10^12</f>
        <v>3.0771063684599618</v>
      </c>
      <c r="O29" s="28">
        <f>'Emissions Forecasts'!R16/10^12</f>
        <v>3.1108656020415344</v>
      </c>
      <c r="P29" s="28">
        <f>'Emissions Forecasts'!S16/10^12</f>
        <v>3.1434305231143247</v>
      </c>
      <c r="Q29" s="28">
        <f>'Emissions Forecasts'!T16/10^12</f>
        <v>3.1750399941800893</v>
      </c>
      <c r="R29" s="28">
        <f>'Emissions Forecasts'!U16/10^12</f>
        <v>3.2055347735709909</v>
      </c>
      <c r="S29" s="28">
        <f>'Emissions Forecasts'!V16/10^12</f>
        <v>3.2349148612870287</v>
      </c>
      <c r="T29" s="28">
        <f>'Emissions Forecasts'!W16/10^12</f>
        <v>3.2629413948264472</v>
      </c>
      <c r="U29" s="28">
        <f>'Emissions Forecasts'!X16/10^12</f>
        <v>3.289693995023165</v>
      </c>
      <c r="V29" s="28">
        <f>'Emissions Forecasts'!Y16/10^12</f>
        <v>3.3150930410432626</v>
      </c>
      <c r="W29" s="28">
        <f>'Emissions Forecasts'!Z16/10^12</f>
        <v>3.3392181537206596</v>
      </c>
      <c r="X29" s="28">
        <f>'Emissions Forecasts'!AA16/10^12</f>
        <v>3.3621489538892746</v>
      </c>
      <c r="Y29" s="28">
        <f>'Emissions Forecasts'!AB16/10^12</f>
        <v>3.3843631665526206</v>
      </c>
      <c r="Z29" s="28">
        <f>'Emissions Forecasts'!AC16/10^12</f>
        <v>3.4060200333785353</v>
      </c>
      <c r="AA29" s="28">
        <f>'Emissions Forecasts'!AD16/10^12</f>
        <v>3.427039933533099</v>
      </c>
      <c r="AB29" s="28">
        <f>'Emissions Forecasts'!AE16/10^12</f>
        <v>3.4475821086841498</v>
      </c>
      <c r="AC29" s="28">
        <f>'Emissions Forecasts'!AF16/10^12</f>
        <v>3.4674873171638505</v>
      </c>
      <c r="AD29" s="28">
        <f>'Emissions Forecasts'!AG16/10^12</f>
        <v>3.4868351798061199</v>
      </c>
      <c r="AE29" s="28">
        <f>'Emissions Forecasts'!AH16/10^12</f>
        <v>3.5054664549431198</v>
      </c>
      <c r="AF29" s="28">
        <f>'Emissions Forecasts'!AI16/10^12</f>
        <v>3.5233811425748507</v>
      </c>
      <c r="AG29" s="28">
        <f>'Emissions Forecasts'!AJ16/10^12</f>
        <v>3.5405792427013121</v>
      </c>
      <c r="AH29" s="28">
        <f>'Emissions Forecasts'!AK16/10^12</f>
        <v>3.5570607553225044</v>
      </c>
      <c r="AI29" s="28">
        <f>'Emissions Forecasts'!AL16/10^12</f>
        <v>3.5727460596045084</v>
      </c>
      <c r="AJ29" s="28">
        <f>'Emissions Forecasts'!AM16/10^12</f>
        <v>3.5873962930455678</v>
      </c>
    </row>
    <row r="30" spans="1:36" x14ac:dyDescent="0.25">
      <c r="A30" s="32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</row>
    <row r="31" spans="1:36" x14ac:dyDescent="0.25">
      <c r="A31" s="35" t="s">
        <v>27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</row>
    <row r="32" spans="1:36" x14ac:dyDescent="0.25">
      <c r="A32" s="31" t="s">
        <v>28</v>
      </c>
      <c r="B32" s="28">
        <f>'Emissions Forecasts'!E33/10^12</f>
        <v>0.76466752972785568</v>
      </c>
      <c r="C32" s="28">
        <f>'Emissions Forecasts'!F33/10^12</f>
        <v>0.78320640001578257</v>
      </c>
      <c r="D32" s="28">
        <f>'Emissions Forecasts'!G33/10^12</f>
        <v>0.80400720300707673</v>
      </c>
      <c r="E32" s="28">
        <f>'Emissions Forecasts'!H33/10^12</f>
        <v>0.82560463495394876</v>
      </c>
      <c r="F32" s="28">
        <f>'Emissions Forecasts'!I33/10^12</f>
        <v>0.84490274884194461</v>
      </c>
      <c r="G32" s="28">
        <f>'Emissions Forecasts'!J33/10^12</f>
        <v>0.86733875171862007</v>
      </c>
      <c r="H32" s="28">
        <f>'Emissions Forecasts'!K33/10^12</f>
        <v>0.89299152746635213</v>
      </c>
      <c r="I32" s="28">
        <f>'Emissions Forecasts'!L33/10^12</f>
        <v>0.9187599662749466</v>
      </c>
      <c r="J32" s="28">
        <f>'Emissions Forecasts'!M33/10^12</f>
        <v>0.94268716487570081</v>
      </c>
      <c r="K32" s="28">
        <f>'Emissions Forecasts'!N33/10^12</f>
        <v>0.96709030475974034</v>
      </c>
      <c r="L32" s="28">
        <f>'Emissions Forecasts'!O33/10^12</f>
        <v>0.99025342016109841</v>
      </c>
      <c r="M32" s="28">
        <f>'Emissions Forecasts'!P33/10^12</f>
        <v>1.0102623319350135</v>
      </c>
      <c r="N32" s="28">
        <f>'Emissions Forecasts'!Q33/10^12</f>
        <v>1.0162837089031089</v>
      </c>
      <c r="O32" s="28">
        <f>'Emissions Forecasts'!R33/10^12</f>
        <v>1.0224805783628117</v>
      </c>
      <c r="P32" s="28">
        <f>'Emissions Forecasts'!S33/10^12</f>
        <v>1.0285868361916251</v>
      </c>
      <c r="Q32" s="28">
        <f>'Emissions Forecasts'!T33/10^12</f>
        <v>1.0343024493729993</v>
      </c>
      <c r="R32" s="28">
        <f>'Emissions Forecasts'!U33/10^12</f>
        <v>1.03805186765878</v>
      </c>
      <c r="S32" s="28">
        <f>'Emissions Forecasts'!V33/10^12</f>
        <v>1.0420461661372007</v>
      </c>
      <c r="T32" s="28">
        <f>'Emissions Forecasts'!W33/10^12</f>
        <v>1.0458272073703381</v>
      </c>
      <c r="U32" s="28">
        <f>'Emissions Forecasts'!X33/10^12</f>
        <v>1.0573787747426462</v>
      </c>
      <c r="V32" s="28">
        <f>'Emissions Forecasts'!Y33/10^12</f>
        <v>1.0689303421149547</v>
      </c>
      <c r="W32" s="28">
        <f>'Emissions Forecasts'!Z33/10^12</f>
        <v>1.0804819094872633</v>
      </c>
      <c r="X32" s="28">
        <f>'Emissions Forecasts'!AA33/10^12</f>
        <v>1.0920334768595719</v>
      </c>
      <c r="Y32" s="28">
        <f>'Emissions Forecasts'!AB33/10^12</f>
        <v>1.10358504423188</v>
      </c>
      <c r="Z32" s="28">
        <f>'Emissions Forecasts'!AC33/10^12</f>
        <v>1.1151366116041885</v>
      </c>
      <c r="AA32" s="28">
        <f>'Emissions Forecasts'!AD33/10^12</f>
        <v>1.1266881789764971</v>
      </c>
      <c r="AB32" s="28">
        <f>'Emissions Forecasts'!AE33/10^12</f>
        <v>1.1382397463488054</v>
      </c>
      <c r="AC32" s="28">
        <f>'Emissions Forecasts'!AF33/10^12</f>
        <v>1.1497913137211138</v>
      </c>
      <c r="AD32" s="28">
        <f>'Emissions Forecasts'!AG33/10^12</f>
        <v>1.1613428810934219</v>
      </c>
      <c r="AE32" s="28">
        <f>'Emissions Forecasts'!AH33/10^12</f>
        <v>1.1728944484657302</v>
      </c>
      <c r="AF32" s="28">
        <f>'Emissions Forecasts'!AI33/10^12</f>
        <v>1.1844460158380385</v>
      </c>
      <c r="AG32" s="28">
        <f>'Emissions Forecasts'!AJ33/10^12</f>
        <v>1.1959975832103467</v>
      </c>
      <c r="AH32" s="28">
        <f>'Emissions Forecasts'!AK33/10^12</f>
        <v>1.2075491505826552</v>
      </c>
      <c r="AI32" s="28">
        <f>'Emissions Forecasts'!AL33/10^12</f>
        <v>1.2191007179549633</v>
      </c>
      <c r="AJ32" s="28">
        <f>'Emissions Forecasts'!AM33/10^12</f>
        <v>1.2306522853272717</v>
      </c>
    </row>
    <row r="33" spans="1:36" x14ac:dyDescent="0.25">
      <c r="A33" s="31" t="s">
        <v>29</v>
      </c>
      <c r="B33" s="38">
        <f>'Emissions Forecasts'!E9/10^12</f>
        <v>0.58254356433545496</v>
      </c>
      <c r="C33" s="38">
        <f>'Emissions Forecasts'!F9/10^12</f>
        <v>0.5966669567333579</v>
      </c>
      <c r="D33" s="38">
        <f>'Emissions Forecasts'!G9/10^12</f>
        <v>0.61251354815316184</v>
      </c>
      <c r="E33" s="38">
        <f>'Emissions Forecasts'!H9/10^12</f>
        <v>0.62896703218079009</v>
      </c>
      <c r="F33" s="38">
        <f>'Emissions Forecasts'!I9/10^12</f>
        <v>0.6436688360526841</v>
      </c>
      <c r="G33" s="38">
        <f>'Emissions Forecasts'!J9/10^12</f>
        <v>0.66076116517233519</v>
      </c>
      <c r="H33" s="38">
        <f>'Emissions Forecasts'!K9/10^12</f>
        <v>0.68030411532807211</v>
      </c>
      <c r="I33" s="38">
        <f>'Emissions Forecasts'!L9/10^12</f>
        <v>0.69993518060458682</v>
      </c>
      <c r="J33" s="38">
        <f>'Emissions Forecasts'!M9/10^12</f>
        <v>0.71816354131764903</v>
      </c>
      <c r="K33" s="38">
        <f>'Emissions Forecasts'!N9/10^12</f>
        <v>0.73675448644916863</v>
      </c>
      <c r="L33" s="38">
        <f>'Emissions Forecasts'!O9/10^12</f>
        <v>0.75440074875590324</v>
      </c>
      <c r="M33" s="38">
        <f>'Emissions Forecasts'!P9/10^12</f>
        <v>0.76964405689976867</v>
      </c>
      <c r="N33" s="38">
        <f>'Emissions Forecasts'!Q9/10^12</f>
        <v>0.77423129810569535</v>
      </c>
      <c r="O33" s="38">
        <f>'Emissions Forecasts'!R9/10^12</f>
        <v>0.77895223404508529</v>
      </c>
      <c r="P33" s="38">
        <f>'Emissions Forecasts'!S9/10^12</f>
        <v>0.78360413969303955</v>
      </c>
      <c r="Q33" s="38">
        <f>'Emissions Forecasts'!T9/10^12</f>
        <v>0.78795844211284494</v>
      </c>
      <c r="R33" s="38">
        <f>'Emissions Forecasts'!U9/10^12</f>
        <v>0.79081484624597265</v>
      </c>
      <c r="S33" s="38">
        <f>'Emissions Forecasts'!V9/10^12</f>
        <v>0.79385780646355508</v>
      </c>
      <c r="T33" s="38">
        <f>'Emissions Forecasts'!W9/10^12</f>
        <v>0.79673830177847327</v>
      </c>
      <c r="U33" s="38">
        <f>'Emissions Forecasts'!X9/10^12</f>
        <v>0.80553858552155366</v>
      </c>
      <c r="V33" s="38">
        <f>'Emissions Forecasts'!Y9/10^12</f>
        <v>0.81433886926463439</v>
      </c>
      <c r="W33" s="38">
        <f>'Emissions Forecasts'!Z9/10^12</f>
        <v>0.82313915300771512</v>
      </c>
      <c r="X33" s="38">
        <f>'Emissions Forecasts'!AA9/10^12</f>
        <v>0.83193943675079574</v>
      </c>
      <c r="Y33" s="38">
        <f>'Emissions Forecasts'!AB9/10^12</f>
        <v>0.84073972049387635</v>
      </c>
      <c r="Z33" s="38">
        <f>'Emissions Forecasts'!AC9/10^12</f>
        <v>0.84954000423695708</v>
      </c>
      <c r="AA33" s="38">
        <f>'Emissions Forecasts'!AD9/10^12</f>
        <v>0.8583402879800377</v>
      </c>
      <c r="AB33" s="38">
        <f>'Emissions Forecasts'!AE9/10^12</f>
        <v>0.86714057172311831</v>
      </c>
      <c r="AC33" s="38">
        <f>'Emissions Forecasts'!AF9/10^12</f>
        <v>0.87594085546619893</v>
      </c>
      <c r="AD33" s="38">
        <f>'Emissions Forecasts'!AG9/10^12</f>
        <v>0.88474113920927955</v>
      </c>
      <c r="AE33" s="38">
        <f>'Emissions Forecasts'!AH9/10^12</f>
        <v>0.89354142295236028</v>
      </c>
      <c r="AF33" s="38">
        <f>'Emissions Forecasts'!AI9/10^12</f>
        <v>0.90234170669544089</v>
      </c>
      <c r="AG33" s="38">
        <f>'Emissions Forecasts'!AJ9/10^12</f>
        <v>0.91114199043852151</v>
      </c>
      <c r="AH33" s="38">
        <f>'Emissions Forecasts'!AK9/10^12</f>
        <v>0.91994227418160213</v>
      </c>
      <c r="AI33" s="38">
        <f>'Emissions Forecasts'!AL9/10^12</f>
        <v>0.92874255792468274</v>
      </c>
      <c r="AJ33" s="38">
        <f>'Emissions Forecasts'!AM9/10^12</f>
        <v>0.93754284166776336</v>
      </c>
    </row>
    <row r="34" spans="1:36" x14ac:dyDescent="0.25">
      <c r="A34" s="31" t="s">
        <v>49</v>
      </c>
      <c r="B34" s="28">
        <f>'Emissions Forecasts'!E25/10^12</f>
        <v>7.8357898228374973E-4</v>
      </c>
      <c r="C34" s="28">
        <f>'Emissions Forecasts'!F25/10^12</f>
        <v>8.025763485222171E-4</v>
      </c>
      <c r="D34" s="28">
        <f>'Emissions Forecasts'!G25/10^12</f>
        <v>8.2389158868208625E-4</v>
      </c>
      <c r="E34" s="28">
        <f>'Emissions Forecasts'!H25/10^12</f>
        <v>8.4602315970733351E-4</v>
      </c>
      <c r="F34" s="28">
        <f>'Emissions Forecasts'!I25/10^12</f>
        <v>8.6579854685595937E-4</v>
      </c>
      <c r="G34" s="28">
        <f>'Emissions Forecasts'!J25/10^12</f>
        <v>8.8878942801299968E-4</v>
      </c>
      <c r="H34" s="28">
        <f>'Emissions Forecasts'!K25/10^12</f>
        <v>9.1507663798556782E-4</v>
      </c>
      <c r="I34" s="28">
        <f>'Emissions Forecasts'!L25/10^12</f>
        <v>9.4148237155171745E-4</v>
      </c>
      <c r="J34" s="28">
        <f>'Emissions Forecasts'!M25/10^12</f>
        <v>9.6600132809110764E-4</v>
      </c>
      <c r="K34" s="28">
        <f>'Emissions Forecasts'!N25/10^12</f>
        <v>9.9100799670389576E-4</v>
      </c>
      <c r="L34" s="28">
        <f>'Emissions Forecasts'!O25/10^12</f>
        <v>1.0147439730427586E-3</v>
      </c>
      <c r="M34" s="28">
        <f>'Emissions Forecasts'!P25/10^12</f>
        <v>1.0352477372473007E-3</v>
      </c>
      <c r="N34" s="28">
        <f>'Emissions Forecasts'!Q25/10^12</f>
        <v>1.0414180325105066E-3</v>
      </c>
      <c r="O34" s="28">
        <f>'Emissions Forecasts'!R25/10^12</f>
        <v>1.0477681604756724E-3</v>
      </c>
      <c r="P34" s="28">
        <f>'Emissions Forecasts'!S25/10^12</f>
        <v>1.0540254358392105E-3</v>
      </c>
      <c r="Q34" s="28">
        <f>'Emissions Forecasts'!T25/10^12</f>
        <v>1.0598824052875967E-3</v>
      </c>
      <c r="R34" s="28">
        <f>'Emissions Forecasts'!U25/10^12</f>
        <v>1.0637245526919385E-3</v>
      </c>
      <c r="S34" s="28">
        <f>'Emissions Forecasts'!V25/10^12</f>
        <v>1.0678176365682373E-3</v>
      </c>
      <c r="T34" s="28">
        <f>'Emissions Forecasts'!W25/10^12</f>
        <v>1.0716921890060649E-3</v>
      </c>
      <c r="U34" s="28">
        <f>'Emissions Forecasts'!X25/10^12</f>
        <v>1.083529445138278E-3</v>
      </c>
      <c r="V34" s="28">
        <f>'Emissions Forecasts'!Y25/10^12</f>
        <v>1.0953667012704915E-3</v>
      </c>
      <c r="W34" s="28">
        <f>'Emissions Forecasts'!Z25/10^12</f>
        <v>1.1072039574027053E-3</v>
      </c>
      <c r="X34" s="28">
        <f>'Emissions Forecasts'!AA25/10^12</f>
        <v>1.1190412135349188E-3</v>
      </c>
      <c r="Y34" s="28">
        <f>'Emissions Forecasts'!AB25/10^12</f>
        <v>1.1308784696671321E-3</v>
      </c>
      <c r="Z34" s="28">
        <f>'Emissions Forecasts'!AC25/10^12</f>
        <v>1.1427157257993456E-3</v>
      </c>
      <c r="AA34" s="28">
        <f>'Emissions Forecasts'!AD25/10^12</f>
        <v>1.1545529819315594E-3</v>
      </c>
      <c r="AB34" s="28">
        <f>'Emissions Forecasts'!AE25/10^12</f>
        <v>1.1663902380637727E-3</v>
      </c>
      <c r="AC34" s="28">
        <f>'Emissions Forecasts'!AF25/10^12</f>
        <v>1.1782274941959862E-3</v>
      </c>
      <c r="AD34" s="28">
        <f>'Emissions Forecasts'!AG25/10^12</f>
        <v>1.1900647503281995E-3</v>
      </c>
      <c r="AE34" s="28">
        <f>'Emissions Forecasts'!AH25/10^12</f>
        <v>1.2019020064604133E-3</v>
      </c>
      <c r="AF34" s="28">
        <f>'Emissions Forecasts'!AI25/10^12</f>
        <v>1.2137392625926268E-3</v>
      </c>
      <c r="AG34" s="28">
        <f>'Emissions Forecasts'!AJ25/10^12</f>
        <v>1.2255765187248401E-3</v>
      </c>
      <c r="AH34" s="28">
        <f>'Emissions Forecasts'!AK25/10^12</f>
        <v>1.2374137748570534E-3</v>
      </c>
      <c r="AI34" s="28">
        <f>'Emissions Forecasts'!AL25/10^12</f>
        <v>1.2492510309892665E-3</v>
      </c>
      <c r="AJ34" s="28">
        <f>'Emissions Forecasts'!AM25/10^12</f>
        <v>1.2610882871214801E-3</v>
      </c>
    </row>
    <row r="35" spans="1:36" x14ac:dyDescent="0.25">
      <c r="A35" s="31" t="s">
        <v>53</v>
      </c>
      <c r="B35" s="28">
        <f>'Emissions Forecasts'!E17/10^12</f>
        <v>0</v>
      </c>
      <c r="C35" s="28">
        <f>'Emissions Forecasts'!F17/10^12</f>
        <v>0</v>
      </c>
      <c r="D35" s="28">
        <f>'Emissions Forecasts'!G17/10^12</f>
        <v>0</v>
      </c>
      <c r="E35" s="28">
        <f>'Emissions Forecasts'!H17/10^12</f>
        <v>0</v>
      </c>
      <c r="F35" s="28">
        <f>'Emissions Forecasts'!I17/10^12</f>
        <v>0</v>
      </c>
      <c r="G35" s="28">
        <f>'Emissions Forecasts'!J17/10^12</f>
        <v>0</v>
      </c>
      <c r="H35" s="28">
        <f>'Emissions Forecasts'!K17/10^12</f>
        <v>0</v>
      </c>
      <c r="I35" s="28">
        <f>'Emissions Forecasts'!L17/10^12</f>
        <v>0</v>
      </c>
      <c r="J35" s="28">
        <f>'Emissions Forecasts'!M17/10^12</f>
        <v>0</v>
      </c>
      <c r="K35" s="28">
        <f>'Emissions Forecasts'!N17/10^12</f>
        <v>0</v>
      </c>
      <c r="L35" s="28">
        <f>'Emissions Forecasts'!O17/10^12</f>
        <v>0</v>
      </c>
      <c r="M35" s="28">
        <f>'Emissions Forecasts'!P17/10^12</f>
        <v>0</v>
      </c>
      <c r="N35" s="28">
        <f>'Emissions Forecasts'!Q17/10^12</f>
        <v>0</v>
      </c>
      <c r="O35" s="28">
        <f>'Emissions Forecasts'!R17/10^12</f>
        <v>0</v>
      </c>
      <c r="P35" s="28">
        <f>'Emissions Forecasts'!S17/10^12</f>
        <v>0</v>
      </c>
      <c r="Q35" s="28">
        <f>'Emissions Forecasts'!T17/10^12</f>
        <v>0</v>
      </c>
      <c r="R35" s="28">
        <f>'Emissions Forecasts'!U17/10^12</f>
        <v>0</v>
      </c>
      <c r="S35" s="28">
        <f>'Emissions Forecasts'!V17/10^12</f>
        <v>0</v>
      </c>
      <c r="T35" s="28">
        <f>'Emissions Forecasts'!W17/10^12</f>
        <v>0</v>
      </c>
      <c r="U35" s="28">
        <f>'Emissions Forecasts'!X17/10^12</f>
        <v>0</v>
      </c>
      <c r="V35" s="28">
        <f>'Emissions Forecasts'!Y17/10^12</f>
        <v>0</v>
      </c>
      <c r="W35" s="28">
        <f>'Emissions Forecasts'!Z17/10^12</f>
        <v>0</v>
      </c>
      <c r="X35" s="28">
        <f>'Emissions Forecasts'!AA17/10^12</f>
        <v>0</v>
      </c>
      <c r="Y35" s="28">
        <f>'Emissions Forecasts'!AB17/10^12</f>
        <v>0</v>
      </c>
      <c r="Z35" s="28">
        <f>'Emissions Forecasts'!AC17/10^12</f>
        <v>0</v>
      </c>
      <c r="AA35" s="28">
        <f>'Emissions Forecasts'!AD17/10^12</f>
        <v>0</v>
      </c>
      <c r="AB35" s="28">
        <f>'Emissions Forecasts'!AE17/10^12</f>
        <v>0</v>
      </c>
      <c r="AC35" s="28">
        <f>'Emissions Forecasts'!AF17/10^12</f>
        <v>0</v>
      </c>
      <c r="AD35" s="28">
        <f>'Emissions Forecasts'!AG17/10^12</f>
        <v>0</v>
      </c>
      <c r="AE35" s="28">
        <f>'Emissions Forecasts'!AH17/10^12</f>
        <v>0</v>
      </c>
      <c r="AF35" s="28">
        <f>'Emissions Forecasts'!AI17/10^12</f>
        <v>0</v>
      </c>
      <c r="AG35" s="28">
        <f>'Emissions Forecasts'!AJ17/10^12</f>
        <v>0</v>
      </c>
      <c r="AH35" s="28">
        <f>'Emissions Forecasts'!AK17/10^12</f>
        <v>0</v>
      </c>
      <c r="AI35" s="28">
        <f>'Emissions Forecasts'!AL17/10^12</f>
        <v>0</v>
      </c>
      <c r="AJ35" s="28">
        <f>'Emissions Forecasts'!AM17/10^12</f>
        <v>0</v>
      </c>
    </row>
    <row r="36" spans="1:36" x14ac:dyDescent="0.25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</row>
    <row r="37" spans="1:36" x14ac:dyDescent="0.25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</row>
    <row r="38" spans="1:36" x14ac:dyDescent="0.25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</row>
    <row r="39" spans="1:36" x14ac:dyDescent="0.25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</row>
    <row r="40" spans="1:36" x14ac:dyDescent="0.25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</row>
    <row r="41" spans="1:36" x14ac:dyDescent="0.25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</row>
    <row r="42" spans="1:36" x14ac:dyDescent="0.25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</row>
    <row r="43" spans="1:36" x14ac:dyDescent="0.25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</row>
    <row r="44" spans="1:36" x14ac:dyDescent="0.25">
      <c r="A44" s="37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</row>
    <row r="45" spans="1:36" x14ac:dyDescent="0.25">
      <c r="A45" s="37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Cross-Page Data</vt:lpstr>
      <vt:lpstr>Energy Projections</vt:lpstr>
      <vt:lpstr>Population Projections</vt:lpstr>
      <vt:lpstr>EPA_Historical Emissions_F-gas</vt:lpstr>
      <vt:lpstr>BUR_Historical Emissions</vt:lpstr>
      <vt:lpstr>Historical Data</vt:lpstr>
      <vt:lpstr>Emissions Forecasts</vt:lpstr>
      <vt:lpstr>Combined Data</vt:lpstr>
      <vt:lpstr>BPEiC-CO2</vt:lpstr>
      <vt:lpstr>BPEiC-CH4</vt:lpstr>
      <vt:lpstr>BPEiC-N2O</vt:lpstr>
      <vt:lpstr>BPEiC-F-gases</vt:lpstr>
      <vt:lpstr>BPEiC-SoAPEfA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 Orvis</cp:lastModifiedBy>
  <dcterms:created xsi:type="dcterms:W3CDTF">2017-04-14T18:15:39Z</dcterms:created>
  <dcterms:modified xsi:type="dcterms:W3CDTF">2019-09-05T17:07:20Z</dcterms:modified>
</cp:coreProperties>
</file>