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955" windowHeight="12270"/>
  </bookViews>
  <sheets>
    <sheet name="About" sheetId="1" r:id="rId1"/>
    <sheet name="KSA Psgr LDVs" sheetId="15" r:id="rId2"/>
    <sheet name="KSA Aircraft" sheetId="16" r:id="rId3"/>
    <sheet name="KSA Freight Ships" sheetId="17" r:id="rId4"/>
    <sheet name="KSA Rail" sheetId="18" r:id="rId5"/>
    <sheet name="KSA Buses" sheetId="19" r:id="rId6"/>
    <sheet name="Results" sheetId="10" r:id="rId7"/>
    <sheet name="Output by Industry" sheetId="14" r:id="rId8"/>
    <sheet name="FoVObE-passengers" sheetId="11" r:id="rId9"/>
    <sheet name="FoVObE-freight" sheetId="12" r:id="rId10"/>
  </sheets>
  <externalReferences>
    <externalReference r:id="rId11"/>
  </externalReferences>
  <definedNames>
    <definedName name="Eno_TM">'[1]1997  Table 1a Modified'!#REF!</definedName>
    <definedName name="Eno_Tons">'[1]1997  Table 1a Modified'!#REF!</definedName>
    <definedName name="outputfrac_bio">'Output by Industry'!$A$9</definedName>
    <definedName name="outputfrac_coal">'Output by Industry'!$A$7</definedName>
    <definedName name="outputfrac_elec">'Output by Industry'!$A$6</definedName>
    <definedName name="outputfrac_ngps">'Output by Industry'!$A$8</definedName>
    <definedName name="outputfrac_nonenergy">'Output by Industry'!$A$5</definedName>
    <definedName name="outputfrac_other">'Output by Industry'!$A$10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4" i="12" l="1"/>
  <c r="B6" i="12"/>
  <c r="H6" i="12"/>
  <c r="C6" i="12" s="1"/>
  <c r="H2" i="12"/>
  <c r="H3" i="12"/>
  <c r="F3" i="12"/>
  <c r="F2" i="12"/>
  <c r="C4" i="12"/>
  <c r="C4" i="11"/>
  <c r="B4" i="11"/>
  <c r="D2" i="11"/>
  <c r="C2" i="11"/>
  <c r="C3" i="12" l="1"/>
  <c r="C2" i="12"/>
  <c r="D12" i="10"/>
  <c r="C12" i="10"/>
  <c r="C11" i="10"/>
  <c r="D10" i="10"/>
  <c r="C10" i="10"/>
  <c r="C5" i="10"/>
  <c r="D4" i="10"/>
  <c r="C4" i="10"/>
  <c r="C3" i="10"/>
  <c r="E2" i="10"/>
  <c r="D2" i="10"/>
  <c r="B11" i="17"/>
  <c r="A7" i="17"/>
  <c r="B12" i="17" s="1"/>
  <c r="B16" i="16"/>
  <c r="B15" i="16"/>
  <c r="B16" i="15"/>
  <c r="B15" i="15"/>
  <c r="B3" i="12" l="1"/>
  <c r="C7" i="12" l="1"/>
  <c r="H5" i="12"/>
  <c r="G5" i="12"/>
  <c r="C5" i="12" s="1"/>
  <c r="G2" i="12"/>
  <c r="I2" i="12"/>
  <c r="J2" i="12"/>
  <c r="J3" i="12"/>
  <c r="I3" i="12"/>
  <c r="G3" i="12"/>
  <c r="D3" i="12" l="1"/>
  <c r="D4" i="12"/>
  <c r="B5" i="12"/>
  <c r="D5" i="12"/>
  <c r="D6" i="12"/>
  <c r="B7" i="12"/>
  <c r="D7" i="12"/>
  <c r="D2" i="12"/>
  <c r="B2" i="12"/>
  <c r="B3" i="11"/>
  <c r="D3" i="11"/>
  <c r="D4" i="11"/>
  <c r="B5" i="11"/>
  <c r="C5" i="11"/>
  <c r="D5" i="11"/>
  <c r="B6" i="11"/>
  <c r="C6" i="11"/>
  <c r="D6" i="11"/>
  <c r="B7" i="11"/>
  <c r="C7" i="11"/>
  <c r="D7" i="11"/>
  <c r="C3" i="11"/>
  <c r="B2" i="11" l="1"/>
</calcChain>
</file>

<file path=xl/sharedStrings.xml><?xml version="1.0" encoding="utf-8"?>
<sst xmlns="http://schemas.openxmlformats.org/spreadsheetml/2006/main" count="189" uniqueCount="137">
  <si>
    <t>LDVs, passenger</t>
  </si>
  <si>
    <t>Subscripts</t>
  </si>
  <si>
    <t>most LDVs</t>
  </si>
  <si>
    <t>LDVs, freight</t>
  </si>
  <si>
    <t>commercial light trucks</t>
  </si>
  <si>
    <t>buses (school, transit, and intercity)</t>
  </si>
  <si>
    <t>all other HDVs</t>
  </si>
  <si>
    <t>commercial air travel for people (not general aviation)</t>
  </si>
  <si>
    <t>other commercial flights (not general aviation)</t>
  </si>
  <si>
    <t>intercity, transit, and commuter rail</t>
  </si>
  <si>
    <t>all other rail</t>
  </si>
  <si>
    <t>recreational boats</t>
  </si>
  <si>
    <t>all other ships</t>
  </si>
  <si>
    <t>Meaning in Model</t>
  </si>
  <si>
    <t>HDVs, passenger</t>
  </si>
  <si>
    <t>HDVs, freight</t>
  </si>
  <si>
    <t>aircraft, passenger</t>
  </si>
  <si>
    <t>aircraft, freight</t>
  </si>
  <si>
    <t>rail, passenger</t>
  </si>
  <si>
    <t>rail, freight</t>
  </si>
  <si>
    <t>ships, passenger</t>
  </si>
  <si>
    <t>ships, freight</t>
  </si>
  <si>
    <t>Fraction Owned by Govt</t>
  </si>
  <si>
    <t>Fraction Owned by Industry</t>
  </si>
  <si>
    <t>Fraction Owned by Consumers</t>
  </si>
  <si>
    <t>Orange = assumption</t>
  </si>
  <si>
    <t>Green = data</t>
  </si>
  <si>
    <t>Bus</t>
  </si>
  <si>
    <t>Rail</t>
  </si>
  <si>
    <t>Source:</t>
  </si>
  <si>
    <t>motorbikes, passenger</t>
  </si>
  <si>
    <t>registered motorcycles</t>
  </si>
  <si>
    <t>motorbikes, freight</t>
  </si>
  <si>
    <t>not used in model</t>
  </si>
  <si>
    <t>Type</t>
  </si>
  <si>
    <t>Explanation</t>
  </si>
  <si>
    <t>Excluded vehicle types include: general aviation, military vehicles, passenger ferries, non-truck construction vehicles, non-truck agricultural vehicles, small electric craft (scooters, golf carts, etc.)</t>
  </si>
  <si>
    <t>Note:</t>
  </si>
  <si>
    <t>FoVObE Fraction of Vehicles Owned by Entity</t>
  </si>
  <si>
    <t>LDVs</t>
  </si>
  <si>
    <t>HDVs</t>
  </si>
  <si>
    <t>aircraft</t>
  </si>
  <si>
    <t>rail</t>
  </si>
  <si>
    <t>ships</t>
  </si>
  <si>
    <t>motorbikes</t>
  </si>
  <si>
    <t>government</t>
  </si>
  <si>
    <t>From NTS Table 1-11, we try to use the years that match our other data sources (usually 2011), rather than the latest year</t>
  </si>
  <si>
    <t>available, because we are taking ratios.</t>
  </si>
  <si>
    <t>foreign entities</t>
  </si>
  <si>
    <t>Vehicles produced and sold for export (sold and used outside the modeled region) should not be included here.</t>
  </si>
  <si>
    <t>The transportation sector in the EPS only tracks transportation within the modeled region.</t>
  </si>
  <si>
    <t>(Exported vehicles may be included in grouped Industry Sector outputs, where exports are handled.)</t>
  </si>
  <si>
    <t>Therefore, the share of vehicles assigned to "foreign entities" in this variable should be zero.</t>
  </si>
  <si>
    <t>Even if a foreign entity owns vehicles in the modeled region, classify those vehicles as government-, industry-,</t>
  </si>
  <si>
    <t>or consumer-owned, depending on the nature of the foreign entitiy.</t>
  </si>
  <si>
    <t>Vehicle Exports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</si>
  <si>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</si>
  <si>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</si>
  <si>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</si>
  <si>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</si>
  <si>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</si>
  <si>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</si>
  <si>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</si>
  <si>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For bibliographic source and methods, see file output_shares_by_industry.xslx</t>
  </si>
  <si>
    <t>in the InputData folder.</t>
  </si>
  <si>
    <t>Share</t>
  </si>
  <si>
    <t>Industry Category</t>
  </si>
  <si>
    <t>non-energy industries</t>
  </si>
  <si>
    <t>Fraction Owned by Entity (dimensionless)</t>
  </si>
  <si>
    <t>Car Plates Issued in the Kingdom By Type</t>
  </si>
  <si>
    <t>Private</t>
  </si>
  <si>
    <t>Taxi</t>
  </si>
  <si>
    <t>Trucks</t>
  </si>
  <si>
    <t>Motor-Cycle</t>
  </si>
  <si>
    <t>Vehicles</t>
  </si>
  <si>
    <t>-</t>
  </si>
  <si>
    <t>total</t>
  </si>
  <si>
    <t>Assuming taxis are industry-owned:</t>
  </si>
  <si>
    <t>Passenger LDVs</t>
  </si>
  <si>
    <t>industry</t>
  </si>
  <si>
    <t>consumers</t>
  </si>
  <si>
    <t>List of Airlines in Saudi Arabia (excluding charter airlines)</t>
  </si>
  <si>
    <t>Airline</t>
  </si>
  <si>
    <t>Fleet Size</t>
  </si>
  <si>
    <t>Ownership</t>
  </si>
  <si>
    <t>Flyadeal</t>
  </si>
  <si>
    <t>passenger</t>
  </si>
  <si>
    <t>Flynas</t>
  </si>
  <si>
    <t>Saudia &amp; Saudia Cargo</t>
  </si>
  <si>
    <t>passenger &amp; freight</t>
  </si>
  <si>
    <t>SaudiGulf</t>
  </si>
  <si>
    <t>Nesma</t>
  </si>
  <si>
    <t>Al Anwa</t>
  </si>
  <si>
    <t>charter</t>
  </si>
  <si>
    <t>ASACO</t>
  </si>
  <si>
    <t>Dallah Avco</t>
  </si>
  <si>
    <t>Mid East Jet</t>
  </si>
  <si>
    <t>Sky Prime Aviation</t>
  </si>
  <si>
    <t>SNAS Aviation</t>
  </si>
  <si>
    <t>freight</t>
  </si>
  <si>
    <t>government share</t>
  </si>
  <si>
    <t>industry share</t>
  </si>
  <si>
    <t>Wikipedia only lists one shipping company in Saudi Arabia, Bahri.</t>
  </si>
  <si>
    <t>https://en.wikipedia.org/wiki/List_of_freight_ship_companies#Saudi_Arabia</t>
  </si>
  <si>
    <t>Wikipedia reports Bahri is publicly traded.  Ownership:</t>
  </si>
  <si>
    <t>Saudi Aramco</t>
  </si>
  <si>
    <t>Public Investment Fund</t>
  </si>
  <si>
    <t>Other shareholders</t>
  </si>
  <si>
    <t>Ownership shares:</t>
  </si>
  <si>
    <t>Wikipedia reports that two state-owned companies own and operate</t>
  </si>
  <si>
    <t>the national rail network.</t>
  </si>
  <si>
    <t>https://en.wikipedia.org/wiki/Saudi_Railways_Organization</t>
  </si>
  <si>
    <t>Therefore we assume ownership:</t>
  </si>
  <si>
    <t>In Saudi Arabia, most or all buses are either part of public transit networks in the cities,</t>
  </si>
  <si>
    <t>or intercity services from SAPTCO, the Saudi Public Transport Company.</t>
  </si>
  <si>
    <t>All of these are government-owned, so we assume that:</t>
  </si>
  <si>
    <t>We have no data on govenrnment passenger LDVs.  We treat taxis as industry-owned and other passenger LDVs as consumer-owned.</t>
  </si>
  <si>
    <t>We assume government owns all buses.  See "KSA Buses" tab.</t>
  </si>
  <si>
    <t>We calculate ownership shares based on ownership of each Saudi airline.</t>
  </si>
  <si>
    <t>We have a reference suggesting all rail is government-owned.</t>
  </si>
  <si>
    <t>We assume government owns all passenger ferries (if any).</t>
  </si>
  <si>
    <t>We assume consumers own all motorcycles.</t>
  </si>
  <si>
    <t>We lack data on government-owned trucks.  We assign them all to industry.</t>
  </si>
  <si>
    <t>We calculate ownership shares based on Bahri, the main Saudi freight shipper.</t>
  </si>
  <si>
    <t>Aircraft</t>
  </si>
  <si>
    <t>Wikipedia</t>
  </si>
  <si>
    <t>List of airlines of Saudi Arabia (and the pages it links to)</t>
  </si>
  <si>
    <t>https://en.wikipedia.org/wiki/List_of_airlines_of_Saudi_Arabia</t>
  </si>
  <si>
    <t>Freight Ships</t>
  </si>
  <si>
    <t>List of freight ship companies</t>
  </si>
  <si>
    <t>We use the only listed company, Bahri, as the basis for our calculations.  See the Wikipedia page for Bahri also.</t>
  </si>
  <si>
    <t>General Authority for Statistics</t>
  </si>
  <si>
    <t>1997 - 2017</t>
  </si>
  <si>
    <t>https://datasource.kapsarc.org/explore/dataset/saudi-arabia-car-plates-issued-in-the-kingdom-by-type-2004-2008/information/</t>
  </si>
  <si>
    <t>First sentence</t>
  </si>
  <si>
    <t>places from causing rounding error in Vensim, when rows do not add to precisely 1.</t>
  </si>
  <si>
    <t>In the output tab, we explicitly round to three decimal places and ensure rounded rows add to 1 to prevent extra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</si>
</sst>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8">
      <alignment horizontal="left"/>
    </xf>
    <xf numFmtId="3" fontId="5" fillId="0" borderId="8">
      <alignment horizontal="right" vertical="center"/>
    </xf>
    <xf numFmtId="0" fontId="6" fillId="0" borderId="0" applyNumberFormat="0" applyFill="0" applyBorder="0" applyAlignment="0" applyProtection="0"/>
    <xf numFmtId="0" fontId="5" fillId="0" borderId="0">
      <alignment horizontal="left"/>
    </xf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6" fillId="0" borderId="0" xfId="5"/>
    <xf numFmtId="0" fontId="0" fillId="0" borderId="7" xfId="0" applyBorder="1"/>
    <xf numFmtId="0" fontId="0" fillId="3" borderId="7" xfId="0" applyFill="1" applyBorder="1"/>
    <xf numFmtId="164" fontId="0" fillId="4" borderId="7" xfId="0" applyNumberFormat="1" applyFill="1" applyBorder="1"/>
    <xf numFmtId="0" fontId="0" fillId="0" borderId="4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6" xfId="0" applyBorder="1"/>
    <xf numFmtId="0" fontId="0" fillId="3" borderId="6" xfId="0" applyFill="1" applyBorder="1"/>
    <xf numFmtId="0" fontId="0" fillId="0" borderId="14" xfId="0" applyBorder="1" applyAlignment="1">
      <alignment wrapText="1"/>
    </xf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4" xfId="0" applyNumberFormat="1" applyFill="1" applyBorder="1"/>
    <xf numFmtId="0" fontId="0" fillId="3" borderId="12" xfId="0" applyFill="1" applyBorder="1"/>
    <xf numFmtId="0" fontId="0" fillId="3" borderId="9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5" xfId="0" applyBorder="1"/>
    <xf numFmtId="0" fontId="0" fillId="0" borderId="15" xfId="0" applyBorder="1"/>
    <xf numFmtId="0" fontId="0" fillId="3" borderId="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6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3" xfId="0" applyFill="1" applyBorder="1"/>
    <xf numFmtId="0" fontId="0" fillId="0" borderId="6" xfId="0" applyFill="1" applyBorder="1"/>
    <xf numFmtId="0" fontId="0" fillId="0" borderId="14" xfId="0" applyFill="1" applyBorder="1"/>
    <xf numFmtId="0" fontId="1" fillId="0" borderId="0" xfId="0" applyFont="1" applyAlignment="1">
      <alignment horizontal="right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65" fontId="0" fillId="0" borderId="0" xfId="0" applyNumberFormat="1"/>
    <xf numFmtId="0" fontId="0" fillId="0" borderId="0" xfId="0" applyNumberFormat="1"/>
    <xf numFmtId="166" fontId="0" fillId="6" borderId="0" xfId="7" applyNumberFormat="1" applyFont="1" applyFill="1"/>
    <xf numFmtId="166" fontId="0" fillId="0" borderId="0" xfId="0" applyNumberFormat="1"/>
    <xf numFmtId="166" fontId="0" fillId="6" borderId="0" xfId="0" applyNumberFormat="1" applyFill="1"/>
    <xf numFmtId="9" fontId="0" fillId="0" borderId="0" xfId="0" applyNumberFormat="1"/>
    <xf numFmtId="0" fontId="0" fillId="3" borderId="4" xfId="0" applyNumberFormat="1" applyFill="1" applyBorder="1"/>
    <xf numFmtId="0" fontId="0" fillId="3" borderId="7" xfId="0" applyNumberFormat="1" applyFill="1" applyBorder="1"/>
    <xf numFmtId="0" fontId="0" fillId="3" borderId="12" xfId="0" applyNumberFormat="1" applyFill="1" applyBorder="1"/>
    <xf numFmtId="0" fontId="0" fillId="4" borderId="7" xfId="0" applyFill="1" applyBorder="1"/>
    <xf numFmtId="0" fontId="0" fillId="4" borderId="12" xfId="0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4" borderId="5" xfId="0" applyFill="1" applyBorder="1"/>
    <xf numFmtId="0" fontId="0" fillId="4" borderId="15" xfId="0" applyFill="1" applyBorder="1"/>
    <xf numFmtId="9" fontId="0" fillId="3" borderId="4" xfId="0" applyNumberFormat="1" applyFill="1" applyBorder="1"/>
    <xf numFmtId="9" fontId="0" fillId="4" borderId="4" xfId="0" applyNumberFormat="1" applyFill="1" applyBorder="1"/>
    <xf numFmtId="0" fontId="1" fillId="5" borderId="0" xfId="0" applyFont="1" applyFill="1" applyAlignment="1">
      <alignment horizontal="left" vertical="center"/>
    </xf>
  </cellXfs>
  <cellStyles count="8">
    <cellStyle name="Data_Sheet1 (2)_1" xfId="4"/>
    <cellStyle name="Hed Side" xfId="3"/>
    <cellStyle name="Hyperlink" xfId="5" builtinId="8"/>
    <cellStyle name="Normal" xfId="0" builtinId="0"/>
    <cellStyle name="Percent" xfId="7" builtinId="5"/>
    <cellStyle name="Source Text" xfId="6"/>
    <cellStyle name="Table Title" xfId="1"/>
    <cellStyle name="Title-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ource.kapsarc.org/explore/dataset/saudi-arabia-car-plates-issued-in-the-kingdom-by-type-2004-2008/information/" TargetMode="External"/><Relationship Id="rId2" Type="http://schemas.openxmlformats.org/officeDocument/2006/relationships/hyperlink" Target="https://en.wikipedia.org/wiki/List_of_freight_ship_companies" TargetMode="External"/><Relationship Id="rId1" Type="http://schemas.openxmlformats.org/officeDocument/2006/relationships/hyperlink" Target="https://en.wikipedia.org/wiki/List_of_airlines_of_Saudi_Arabi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Saudi_Railways_Organizati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freight_ship_compani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audi_Railways_Organizati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5" x14ac:dyDescent="0.25"/>
  <cols>
    <col min="1" max="1" width="10.140625" customWidth="1"/>
    <col min="2" max="2" width="100.7109375" customWidth="1"/>
  </cols>
  <sheetData>
    <row r="1" spans="1:2" x14ac:dyDescent="0.25">
      <c r="A1" s="1" t="s">
        <v>38</v>
      </c>
    </row>
    <row r="2" spans="1:2" x14ac:dyDescent="0.25">
      <c r="A2" s="1"/>
    </row>
    <row r="3" spans="1:2" x14ac:dyDescent="0.25">
      <c r="A3" s="1" t="s">
        <v>29</v>
      </c>
      <c r="B3" s="2" t="s">
        <v>124</v>
      </c>
    </row>
    <row r="4" spans="1:2" x14ac:dyDescent="0.25">
      <c r="A4" s="1"/>
      <c r="B4" t="s">
        <v>125</v>
      </c>
    </row>
    <row r="5" spans="1:2" x14ac:dyDescent="0.25">
      <c r="A5" s="1"/>
      <c r="B5" s="6">
        <v>2019</v>
      </c>
    </row>
    <row r="6" spans="1:2" x14ac:dyDescent="0.25">
      <c r="A6" s="1"/>
      <c r="B6" t="s">
        <v>126</v>
      </c>
    </row>
    <row r="7" spans="1:2" x14ac:dyDescent="0.25">
      <c r="A7" s="1"/>
      <c r="B7" s="7" t="s">
        <v>127</v>
      </c>
    </row>
    <row r="8" spans="1:2" x14ac:dyDescent="0.25">
      <c r="A8" s="1"/>
    </row>
    <row r="9" spans="1:2" x14ac:dyDescent="0.25">
      <c r="B9" s="2" t="s">
        <v>128</v>
      </c>
    </row>
    <row r="10" spans="1:2" x14ac:dyDescent="0.25">
      <c r="B10" t="s">
        <v>125</v>
      </c>
    </row>
    <row r="11" spans="1:2" x14ac:dyDescent="0.25">
      <c r="B11" s="6">
        <v>2019</v>
      </c>
    </row>
    <row r="12" spans="1:2" x14ac:dyDescent="0.25">
      <c r="B12" t="s">
        <v>129</v>
      </c>
    </row>
    <row r="13" spans="1:2" x14ac:dyDescent="0.25">
      <c r="B13" s="7" t="s">
        <v>103</v>
      </c>
    </row>
    <row r="14" spans="1:2" x14ac:dyDescent="0.25">
      <c r="B14" t="s">
        <v>130</v>
      </c>
    </row>
    <row r="16" spans="1:2" x14ac:dyDescent="0.25">
      <c r="B16" s="2" t="s">
        <v>78</v>
      </c>
    </row>
    <row r="17" spans="1:2" x14ac:dyDescent="0.25">
      <c r="B17" t="s">
        <v>131</v>
      </c>
    </row>
    <row r="18" spans="1:2" x14ac:dyDescent="0.25">
      <c r="B18" t="s">
        <v>132</v>
      </c>
    </row>
    <row r="19" spans="1:2" x14ac:dyDescent="0.25">
      <c r="B19" s="7" t="s">
        <v>133</v>
      </c>
    </row>
    <row r="21" spans="1:2" x14ac:dyDescent="0.25">
      <c r="B21" s="2" t="s">
        <v>28</v>
      </c>
    </row>
    <row r="22" spans="1:2" x14ac:dyDescent="0.25">
      <c r="B22" t="s">
        <v>125</v>
      </c>
    </row>
    <row r="23" spans="1:2" x14ac:dyDescent="0.25">
      <c r="B23" s="6">
        <v>2019</v>
      </c>
    </row>
    <row r="24" spans="1:2" x14ac:dyDescent="0.25">
      <c r="B24" s="7" t="s">
        <v>111</v>
      </c>
    </row>
    <row r="25" spans="1:2" x14ac:dyDescent="0.25">
      <c r="B25" t="s">
        <v>134</v>
      </c>
    </row>
    <row r="27" spans="1:2" x14ac:dyDescent="0.25">
      <c r="A27" s="1" t="s">
        <v>37</v>
      </c>
    </row>
    <row r="28" spans="1:2" x14ac:dyDescent="0.25">
      <c r="A28" t="s">
        <v>36</v>
      </c>
    </row>
    <row r="30" spans="1:2" x14ac:dyDescent="0.25">
      <c r="A30" t="s">
        <v>46</v>
      </c>
    </row>
    <row r="31" spans="1:2" x14ac:dyDescent="0.25">
      <c r="A31" t="s">
        <v>47</v>
      </c>
    </row>
    <row r="33" spans="1:1" x14ac:dyDescent="0.25">
      <c r="A33" s="1" t="s">
        <v>55</v>
      </c>
    </row>
    <row r="34" spans="1:1" x14ac:dyDescent="0.25">
      <c r="A34" t="s">
        <v>49</v>
      </c>
    </row>
    <row r="35" spans="1:1" x14ac:dyDescent="0.25">
      <c r="A35" t="s">
        <v>50</v>
      </c>
    </row>
    <row r="36" spans="1:1" x14ac:dyDescent="0.25">
      <c r="A36" t="s">
        <v>51</v>
      </c>
    </row>
    <row r="37" spans="1:1" x14ac:dyDescent="0.25">
      <c r="A37" s="1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1" spans="1:1" x14ac:dyDescent="0.25">
      <c r="A41" t="s">
        <v>136</v>
      </c>
    </row>
    <row r="42" spans="1:1" x14ac:dyDescent="0.25">
      <c r="A42" t="s">
        <v>135</v>
      </c>
    </row>
  </sheetData>
  <hyperlinks>
    <hyperlink ref="B7" r:id="rId1"/>
    <hyperlink ref="B13" r:id="rId2" location="Saudi_Arabia" display="https://en.wikipedia.org/wiki/List_of_freight_ship_companies - Saudi_Arabia"/>
    <hyperlink ref="B19" r:id="rId3"/>
    <hyperlink ref="B24" r:id="rId4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7"/>
  <sheetViews>
    <sheetView workbookViewId="0"/>
  </sheetViews>
  <sheetFormatPr defaultRowHeight="15" x14ac:dyDescent="0.25"/>
  <cols>
    <col min="1" max="1" width="15.28515625" customWidth="1"/>
    <col min="2" max="4" width="15.7109375" customWidth="1"/>
    <col min="5" max="5" width="19.7109375" customWidth="1"/>
    <col min="6" max="8" width="21.140625" style="36" customWidth="1"/>
    <col min="9" max="9" width="21.5703125" style="36" customWidth="1"/>
    <col min="10" max="10" width="16.42578125" customWidth="1"/>
  </cols>
  <sheetData>
    <row r="1" spans="1:10" ht="60" x14ac:dyDescent="0.25">
      <c r="A1" s="44" t="s">
        <v>68</v>
      </c>
      <c r="B1" s="45" t="s">
        <v>45</v>
      </c>
      <c r="C1" s="45" t="s">
        <v>56</v>
      </c>
      <c r="D1" s="45" t="s">
        <v>57</v>
      </c>
      <c r="E1" s="45" t="s">
        <v>48</v>
      </c>
      <c r="F1" s="45" t="s">
        <v>58</v>
      </c>
      <c r="G1" s="45" t="s">
        <v>59</v>
      </c>
      <c r="H1" s="45" t="s">
        <v>60</v>
      </c>
      <c r="I1" s="45" t="s">
        <v>61</v>
      </c>
      <c r="J1" s="45" t="s">
        <v>62</v>
      </c>
    </row>
    <row r="2" spans="1:10" x14ac:dyDescent="0.25">
      <c r="A2" t="s">
        <v>39</v>
      </c>
      <c r="B2" s="47">
        <f>Results!C8</f>
        <v>0</v>
      </c>
      <c r="C2" s="47">
        <f>ROUND(Results!$D8-SUM(F2:J2),3)</f>
        <v>0.75800000000000001</v>
      </c>
      <c r="D2" s="47">
        <f>Results!E8</f>
        <v>0</v>
      </c>
      <c r="E2" s="47">
        <v>0</v>
      </c>
      <c r="F2" s="47">
        <f>ROUND(Results!$D8*outputfrac_elec,3)</f>
        <v>0.02</v>
      </c>
      <c r="G2" s="47">
        <f>Results!$D8*outputfrac_coal</f>
        <v>0</v>
      </c>
      <c r="H2" s="47">
        <f>ROUND(Results!$D8*outputfrac_ngps,3)</f>
        <v>0.222</v>
      </c>
      <c r="I2" s="47">
        <f>Results!$D8*outputfrac_bio</f>
        <v>0</v>
      </c>
      <c r="J2" s="47">
        <f>Results!$D8*outputfrac_other</f>
        <v>0</v>
      </c>
    </row>
    <row r="3" spans="1:10" x14ac:dyDescent="0.25">
      <c r="A3" t="s">
        <v>40</v>
      </c>
      <c r="B3" s="47">
        <f>Results!C9</f>
        <v>0</v>
      </c>
      <c r="C3" s="47">
        <f>ROUND(Results!$D9-SUM(F3:J3),3)</f>
        <v>0.75800000000000001</v>
      </c>
      <c r="D3" s="47">
        <f>Results!E9</f>
        <v>0</v>
      </c>
      <c r="E3" s="47">
        <v>0</v>
      </c>
      <c r="F3" s="47">
        <f>ROUND(Results!$D9*outputfrac_elec,3)</f>
        <v>0.02</v>
      </c>
      <c r="G3" s="47">
        <f>Results!$D9*outputfrac_coal</f>
        <v>0</v>
      </c>
      <c r="H3" s="47">
        <f>ROUND(Results!$D9*outputfrac_ngps,3)</f>
        <v>0.222</v>
      </c>
      <c r="I3" s="47">
        <f>Results!$D9*outputfrac_bio</f>
        <v>0</v>
      </c>
      <c r="J3" s="47">
        <f>Results!$D9*outputfrac_other</f>
        <v>0</v>
      </c>
    </row>
    <row r="4" spans="1:10" x14ac:dyDescent="0.25">
      <c r="A4" t="s">
        <v>41</v>
      </c>
      <c r="B4" s="47">
        <f>ROUND(Results!C10,3)</f>
        <v>0.73499999999999999</v>
      </c>
      <c r="C4" s="47">
        <f>ROUND(Results!$D10-SUM(F4:J4),3)</f>
        <v>0.26500000000000001</v>
      </c>
      <c r="D4" s="47">
        <f>Results!E10</f>
        <v>0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</row>
    <row r="5" spans="1:10" x14ac:dyDescent="0.25">
      <c r="A5" t="s">
        <v>42</v>
      </c>
      <c r="B5" s="47">
        <f>Results!C11</f>
        <v>1</v>
      </c>
      <c r="C5" s="47">
        <f>Results!$D11-SUM(F5:J5)</f>
        <v>0</v>
      </c>
      <c r="D5" s="47">
        <f>Results!E11</f>
        <v>0</v>
      </c>
      <c r="E5" s="47">
        <v>0</v>
      </c>
      <c r="F5" s="47">
        <v>0</v>
      </c>
      <c r="G5" s="47">
        <f>Results!$D11*outputfrac_coal</f>
        <v>0</v>
      </c>
      <c r="H5" s="47">
        <f>Results!$D11*outputfrac_ngps</f>
        <v>0</v>
      </c>
      <c r="I5" s="47">
        <v>0</v>
      </c>
      <c r="J5" s="47">
        <v>0</v>
      </c>
    </row>
    <row r="6" spans="1:10" x14ac:dyDescent="0.25">
      <c r="A6" t="s">
        <v>43</v>
      </c>
      <c r="B6" s="47">
        <f>ROUND(Results!C12,3)</f>
        <v>0.42499999999999999</v>
      </c>
      <c r="C6" s="47">
        <f>ROUND(Results!$D12-SUM(F6:J6),3)</f>
        <v>0.44700000000000001</v>
      </c>
      <c r="D6" s="47">
        <f>Results!E12</f>
        <v>0</v>
      </c>
      <c r="E6" s="47">
        <v>0</v>
      </c>
      <c r="F6" s="47">
        <v>0</v>
      </c>
      <c r="G6" s="47">
        <v>0</v>
      </c>
      <c r="H6" s="47">
        <f>ROUND(Results!$D12*outputfrac_ngps,3)</f>
        <v>0.128</v>
      </c>
      <c r="I6" s="47">
        <v>0</v>
      </c>
      <c r="J6" s="47">
        <v>0</v>
      </c>
    </row>
    <row r="7" spans="1:10" x14ac:dyDescent="0.25">
      <c r="A7" t="s">
        <v>44</v>
      </c>
      <c r="B7" s="47">
        <f>Results!C13</f>
        <v>0</v>
      </c>
      <c r="C7" s="47">
        <f>Results!$D13-SUM(F7:J7)</f>
        <v>0</v>
      </c>
      <c r="D7" s="47">
        <f>Results!E13</f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</row>
  </sheetData>
  <pageMargins left="0.7" right="0.7" top="0.75" bottom="0.75" header="0.3" footer="0.3"/>
  <pageSetup orientation="portrait" r:id="rId1"/>
  <ignoredErrors>
    <ignoredError sqref="C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F22" sqref="F22"/>
    </sheetView>
  </sheetViews>
  <sheetFormatPr defaultRowHeight="15" x14ac:dyDescent="0.25"/>
  <cols>
    <col min="1" max="1" width="11.140625" bestFit="1" customWidth="1"/>
  </cols>
  <sheetData>
    <row r="1" spans="1:22" ht="14.45" customHeight="1" x14ac:dyDescent="0.25">
      <c r="A1" s="63" t="s">
        <v>69</v>
      </c>
      <c r="B1" s="63"/>
      <c r="C1" s="63"/>
      <c r="D1" s="63"/>
    </row>
    <row r="2" spans="1:22" x14ac:dyDescent="0.25">
      <c r="A2" s="1" t="s">
        <v>34</v>
      </c>
      <c r="B2" s="1">
        <v>1997</v>
      </c>
      <c r="C2" s="1">
        <v>1998</v>
      </c>
      <c r="D2" s="1">
        <v>1999</v>
      </c>
      <c r="E2" s="1">
        <v>2000</v>
      </c>
      <c r="F2" s="1">
        <v>2001</v>
      </c>
      <c r="G2" s="1">
        <v>2002</v>
      </c>
      <c r="H2" s="1">
        <v>2003</v>
      </c>
      <c r="I2" s="1">
        <v>2004</v>
      </c>
      <c r="J2" s="1">
        <v>2005</v>
      </c>
      <c r="K2" s="1">
        <v>2006</v>
      </c>
      <c r="L2" s="1">
        <v>2007</v>
      </c>
      <c r="M2" s="1">
        <v>2008</v>
      </c>
      <c r="N2" s="1">
        <v>2009</v>
      </c>
      <c r="O2" s="1">
        <v>2010</v>
      </c>
      <c r="P2" s="1">
        <v>2011</v>
      </c>
      <c r="Q2" s="1">
        <v>2012</v>
      </c>
      <c r="R2" s="1">
        <v>2013</v>
      </c>
      <c r="S2" s="1">
        <v>2014</v>
      </c>
      <c r="T2" s="1">
        <v>2015</v>
      </c>
      <c r="U2" s="1">
        <v>2016</v>
      </c>
      <c r="V2" s="1">
        <v>2017</v>
      </c>
    </row>
    <row r="3" spans="1:22" x14ac:dyDescent="0.25">
      <c r="A3" t="s">
        <v>70</v>
      </c>
      <c r="B3">
        <v>305178</v>
      </c>
      <c r="C3">
        <v>323284</v>
      </c>
      <c r="D3">
        <v>321499</v>
      </c>
      <c r="E3">
        <v>288632</v>
      </c>
      <c r="F3">
        <v>329672</v>
      </c>
      <c r="G3">
        <v>292673</v>
      </c>
      <c r="H3">
        <v>311668</v>
      </c>
      <c r="I3">
        <v>308567</v>
      </c>
      <c r="J3">
        <v>401354</v>
      </c>
      <c r="K3">
        <v>447932</v>
      </c>
      <c r="L3">
        <v>434160</v>
      </c>
      <c r="M3">
        <v>497203</v>
      </c>
      <c r="N3">
        <v>468018</v>
      </c>
      <c r="O3">
        <v>491043</v>
      </c>
      <c r="P3">
        <v>570364</v>
      </c>
      <c r="Q3">
        <v>754637</v>
      </c>
      <c r="R3">
        <v>633482</v>
      </c>
      <c r="S3">
        <v>636979</v>
      </c>
      <c r="T3">
        <v>779737</v>
      </c>
      <c r="U3">
        <v>746453</v>
      </c>
      <c r="V3">
        <v>1118024</v>
      </c>
    </row>
    <row r="4" spans="1:22" x14ac:dyDescent="0.25">
      <c r="A4" t="s">
        <v>71</v>
      </c>
      <c r="B4">
        <v>7420</v>
      </c>
      <c r="C4">
        <v>13813</v>
      </c>
      <c r="D4">
        <v>9334</v>
      </c>
      <c r="E4">
        <v>9591</v>
      </c>
      <c r="F4">
        <v>11566</v>
      </c>
      <c r="G4">
        <v>9110</v>
      </c>
      <c r="H4">
        <v>7456</v>
      </c>
      <c r="I4">
        <v>7970</v>
      </c>
      <c r="J4">
        <v>8896</v>
      </c>
      <c r="K4">
        <v>6770</v>
      </c>
      <c r="L4">
        <v>7687</v>
      </c>
      <c r="M4">
        <v>9509</v>
      </c>
      <c r="N4">
        <v>16543</v>
      </c>
      <c r="O4">
        <v>15509</v>
      </c>
      <c r="P4">
        <v>12827</v>
      </c>
      <c r="Q4">
        <v>6979</v>
      </c>
      <c r="R4">
        <v>12957</v>
      </c>
      <c r="S4">
        <v>13978</v>
      </c>
      <c r="T4">
        <v>7823</v>
      </c>
      <c r="U4">
        <v>11174</v>
      </c>
      <c r="V4">
        <v>27417</v>
      </c>
    </row>
    <row r="5" spans="1:22" x14ac:dyDescent="0.25">
      <c r="A5" t="s">
        <v>72</v>
      </c>
      <c r="B5">
        <v>143064</v>
      </c>
      <c r="C5">
        <v>157871</v>
      </c>
      <c r="D5">
        <v>150441</v>
      </c>
      <c r="E5">
        <v>107858</v>
      </c>
      <c r="F5">
        <v>183431</v>
      </c>
      <c r="G5">
        <v>153127</v>
      </c>
      <c r="H5">
        <v>122719</v>
      </c>
      <c r="I5">
        <v>109242</v>
      </c>
      <c r="J5">
        <v>115281</v>
      </c>
      <c r="K5">
        <v>113590</v>
      </c>
      <c r="L5">
        <v>149102</v>
      </c>
      <c r="M5">
        <v>145144</v>
      </c>
      <c r="N5">
        <v>164840</v>
      </c>
      <c r="O5">
        <v>172907</v>
      </c>
      <c r="P5">
        <v>177804</v>
      </c>
      <c r="Q5">
        <v>191386</v>
      </c>
      <c r="R5">
        <v>209126</v>
      </c>
      <c r="S5">
        <v>219873</v>
      </c>
      <c r="T5">
        <v>218640</v>
      </c>
      <c r="U5">
        <v>177433</v>
      </c>
      <c r="V5">
        <v>221173</v>
      </c>
    </row>
    <row r="6" spans="1:22" x14ac:dyDescent="0.25">
      <c r="A6" t="s">
        <v>27</v>
      </c>
      <c r="B6">
        <v>8947</v>
      </c>
      <c r="C6">
        <v>11780</v>
      </c>
      <c r="D6">
        <v>12768</v>
      </c>
      <c r="E6">
        <v>9921</v>
      </c>
      <c r="F6">
        <v>13136</v>
      </c>
      <c r="G6">
        <v>13644</v>
      </c>
      <c r="H6">
        <v>13096</v>
      </c>
      <c r="I6">
        <v>8394</v>
      </c>
      <c r="J6">
        <v>10909</v>
      </c>
      <c r="K6">
        <v>11711</v>
      </c>
      <c r="L6">
        <v>7861</v>
      </c>
      <c r="M6">
        <v>10405</v>
      </c>
      <c r="N6">
        <v>7424</v>
      </c>
      <c r="O6">
        <v>13565</v>
      </c>
      <c r="P6">
        <v>16673</v>
      </c>
      <c r="Q6">
        <v>12509</v>
      </c>
      <c r="R6">
        <v>44394</v>
      </c>
      <c r="S6">
        <v>42487</v>
      </c>
      <c r="T6">
        <v>15909</v>
      </c>
      <c r="U6">
        <v>14606</v>
      </c>
      <c r="V6">
        <v>23389</v>
      </c>
    </row>
    <row r="7" spans="1:22" x14ac:dyDescent="0.25">
      <c r="A7" t="s">
        <v>73</v>
      </c>
      <c r="B7">
        <v>1543</v>
      </c>
      <c r="C7">
        <v>975</v>
      </c>
      <c r="D7">
        <v>957</v>
      </c>
      <c r="E7">
        <v>1420</v>
      </c>
      <c r="F7">
        <v>3795</v>
      </c>
      <c r="G7">
        <v>6164</v>
      </c>
      <c r="H7">
        <v>5603</v>
      </c>
      <c r="I7">
        <v>3000</v>
      </c>
      <c r="J7">
        <v>2750</v>
      </c>
      <c r="K7">
        <v>4218</v>
      </c>
      <c r="L7">
        <v>5497</v>
      </c>
      <c r="M7">
        <v>1520</v>
      </c>
      <c r="N7">
        <v>2805</v>
      </c>
      <c r="O7">
        <v>3088</v>
      </c>
      <c r="P7">
        <v>3667</v>
      </c>
      <c r="Q7">
        <v>5323</v>
      </c>
      <c r="R7">
        <v>8232</v>
      </c>
      <c r="S7">
        <v>6148</v>
      </c>
      <c r="T7">
        <v>6183</v>
      </c>
      <c r="U7">
        <v>4866</v>
      </c>
      <c r="V7">
        <v>3631</v>
      </c>
    </row>
    <row r="8" spans="1:22" x14ac:dyDescent="0.25">
      <c r="A8" t="s">
        <v>74</v>
      </c>
      <c r="B8" t="s">
        <v>75</v>
      </c>
      <c r="C8">
        <v>30</v>
      </c>
      <c r="D8">
        <v>206</v>
      </c>
      <c r="E8">
        <v>469</v>
      </c>
      <c r="F8">
        <v>538</v>
      </c>
      <c r="G8">
        <v>1062</v>
      </c>
      <c r="H8">
        <v>1154</v>
      </c>
      <c r="I8">
        <v>2415</v>
      </c>
      <c r="J8">
        <v>2749</v>
      </c>
      <c r="K8">
        <v>2787</v>
      </c>
      <c r="L8">
        <v>1433</v>
      </c>
      <c r="M8">
        <v>1121</v>
      </c>
      <c r="N8">
        <v>1597</v>
      </c>
      <c r="O8">
        <v>1560</v>
      </c>
      <c r="P8">
        <v>2202</v>
      </c>
      <c r="Q8">
        <v>4110</v>
      </c>
      <c r="R8">
        <v>2387</v>
      </c>
      <c r="S8">
        <v>2309</v>
      </c>
      <c r="T8">
        <v>2887</v>
      </c>
      <c r="U8">
        <v>2593</v>
      </c>
      <c r="V8">
        <v>2075</v>
      </c>
    </row>
    <row r="9" spans="1:22" x14ac:dyDescent="0.25">
      <c r="A9" t="s">
        <v>76</v>
      </c>
      <c r="B9">
        <v>466152</v>
      </c>
      <c r="C9">
        <v>507753</v>
      </c>
      <c r="D9">
        <v>495205</v>
      </c>
      <c r="E9">
        <v>417891</v>
      </c>
      <c r="F9">
        <v>542138</v>
      </c>
      <c r="G9">
        <v>475780</v>
      </c>
      <c r="H9">
        <v>461696</v>
      </c>
      <c r="I9">
        <v>439588</v>
      </c>
      <c r="J9">
        <v>541939</v>
      </c>
      <c r="K9">
        <v>587008</v>
      </c>
      <c r="L9">
        <v>605740</v>
      </c>
      <c r="M9">
        <v>664902</v>
      </c>
      <c r="N9">
        <v>661227</v>
      </c>
      <c r="O9">
        <v>697672</v>
      </c>
      <c r="P9">
        <v>783537</v>
      </c>
      <c r="Q9">
        <v>974944</v>
      </c>
      <c r="R9">
        <v>910578</v>
      </c>
      <c r="S9">
        <v>921774</v>
      </c>
      <c r="T9">
        <v>1031179</v>
      </c>
      <c r="U9">
        <v>957125</v>
      </c>
      <c r="V9">
        <v>1395709</v>
      </c>
    </row>
    <row r="12" spans="1:22" x14ac:dyDescent="0.25">
      <c r="A12" t="s">
        <v>77</v>
      </c>
    </row>
    <row r="14" spans="1:22" x14ac:dyDescent="0.25">
      <c r="A14" s="1" t="s">
        <v>78</v>
      </c>
    </row>
    <row r="15" spans="1:22" x14ac:dyDescent="0.25">
      <c r="A15" t="s">
        <v>79</v>
      </c>
      <c r="B15" s="48">
        <f>U4/SUM(U3:U4)</f>
        <v>1.4748682399122524E-2</v>
      </c>
    </row>
    <row r="16" spans="1:22" x14ac:dyDescent="0.25">
      <c r="A16" t="s">
        <v>80</v>
      </c>
      <c r="B16" s="48">
        <f>U3/SUM(U3:U4)</f>
        <v>0.98525131760087747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5" x14ac:dyDescent="0.25"/>
  <cols>
    <col min="1" max="1" width="21.85546875" customWidth="1"/>
    <col min="2" max="2" width="19.7109375" customWidth="1"/>
    <col min="3" max="3" width="10.85546875" customWidth="1"/>
    <col min="4" max="4" width="14.42578125" customWidth="1"/>
  </cols>
  <sheetData>
    <row r="1" spans="1:4" x14ac:dyDescent="0.25">
      <c r="A1" s="2" t="s">
        <v>81</v>
      </c>
      <c r="B1" s="5"/>
      <c r="C1" s="5"/>
      <c r="D1" s="5"/>
    </row>
    <row r="2" spans="1:4" s="1" customFormat="1" x14ac:dyDescent="0.25">
      <c r="A2" s="1" t="s">
        <v>82</v>
      </c>
      <c r="B2" s="1" t="s">
        <v>34</v>
      </c>
      <c r="C2" s="1" t="s">
        <v>83</v>
      </c>
      <c r="D2" s="1" t="s">
        <v>84</v>
      </c>
    </row>
    <row r="3" spans="1:4" x14ac:dyDescent="0.25">
      <c r="A3" t="s">
        <v>85</v>
      </c>
      <c r="B3" t="s">
        <v>86</v>
      </c>
      <c r="C3" s="6">
        <v>11</v>
      </c>
      <c r="D3" t="s">
        <v>45</v>
      </c>
    </row>
    <row r="4" spans="1:4" x14ac:dyDescent="0.25">
      <c r="A4" t="s">
        <v>87</v>
      </c>
      <c r="B4" t="s">
        <v>86</v>
      </c>
      <c r="C4" s="6">
        <v>33</v>
      </c>
      <c r="D4" t="s">
        <v>79</v>
      </c>
    </row>
    <row r="5" spans="1:4" x14ac:dyDescent="0.25">
      <c r="A5" t="s">
        <v>88</v>
      </c>
      <c r="B5" t="s">
        <v>89</v>
      </c>
      <c r="C5" s="6">
        <v>184</v>
      </c>
      <c r="D5" t="s">
        <v>45</v>
      </c>
    </row>
    <row r="6" spans="1:4" x14ac:dyDescent="0.25">
      <c r="A6" t="s">
        <v>90</v>
      </c>
      <c r="B6" t="s">
        <v>86</v>
      </c>
      <c r="C6" s="6">
        <v>4</v>
      </c>
      <c r="D6" t="s">
        <v>79</v>
      </c>
    </row>
    <row r="7" spans="1:4" x14ac:dyDescent="0.25">
      <c r="A7" t="s">
        <v>91</v>
      </c>
      <c r="B7" t="s">
        <v>86</v>
      </c>
      <c r="C7" s="6">
        <v>10</v>
      </c>
      <c r="D7" t="s">
        <v>79</v>
      </c>
    </row>
    <row r="8" spans="1:4" x14ac:dyDescent="0.25">
      <c r="A8" t="s">
        <v>92</v>
      </c>
      <c r="B8" t="s">
        <v>93</v>
      </c>
      <c r="C8" s="6">
        <v>1</v>
      </c>
      <c r="D8" t="s">
        <v>79</v>
      </c>
    </row>
    <row r="9" spans="1:4" x14ac:dyDescent="0.25">
      <c r="A9" t="s">
        <v>94</v>
      </c>
      <c r="B9" t="s">
        <v>93</v>
      </c>
      <c r="C9" s="6">
        <v>1</v>
      </c>
      <c r="D9" t="s">
        <v>79</v>
      </c>
    </row>
    <row r="10" spans="1:4" x14ac:dyDescent="0.25">
      <c r="A10" t="s">
        <v>95</v>
      </c>
      <c r="B10" t="s">
        <v>93</v>
      </c>
      <c r="C10" s="6">
        <v>2</v>
      </c>
      <c r="D10" t="s">
        <v>79</v>
      </c>
    </row>
    <row r="11" spans="1:4" x14ac:dyDescent="0.25">
      <c r="A11" t="s">
        <v>96</v>
      </c>
      <c r="B11" t="s">
        <v>93</v>
      </c>
      <c r="C11" s="6">
        <v>7</v>
      </c>
      <c r="D11" t="s">
        <v>79</v>
      </c>
    </row>
    <row r="12" spans="1:4" x14ac:dyDescent="0.25">
      <c r="A12" t="s">
        <v>97</v>
      </c>
      <c r="B12" t="s">
        <v>93</v>
      </c>
      <c r="C12" s="6">
        <v>14</v>
      </c>
      <c r="D12" t="s">
        <v>79</v>
      </c>
    </row>
    <row r="13" spans="1:4" x14ac:dyDescent="0.25">
      <c r="A13" t="s">
        <v>98</v>
      </c>
      <c r="B13" t="s">
        <v>99</v>
      </c>
      <c r="C13" s="6">
        <v>5</v>
      </c>
      <c r="D13" t="s">
        <v>45</v>
      </c>
    </row>
    <row r="15" spans="1:4" x14ac:dyDescent="0.25">
      <c r="A15" t="s">
        <v>100</v>
      </c>
      <c r="B15" s="48">
        <f>SUMIFS($C$3:$C$13,$D$3:$D$13,"government")/SUM($C$3:$C$13)</f>
        <v>0.73529411764705888</v>
      </c>
    </row>
    <row r="16" spans="1:4" x14ac:dyDescent="0.25">
      <c r="A16" t="s">
        <v>101</v>
      </c>
      <c r="B16" s="48">
        <f>SUMIFS($C$3:$C$13,$D$3:$D$13,"industry")/SUM($C$3:$C$13)</f>
        <v>0.26470588235294118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D1"/>
    </sheetView>
  </sheetViews>
  <sheetFormatPr defaultRowHeight="15" x14ac:dyDescent="0.25"/>
  <cols>
    <col min="1" max="1" width="14.140625" customWidth="1"/>
    <col min="2" max="2" width="22.28515625" customWidth="1"/>
  </cols>
  <sheetData>
    <row r="1" spans="1:2" x14ac:dyDescent="0.25">
      <c r="A1" t="s">
        <v>102</v>
      </c>
    </row>
    <row r="2" spans="1:2" x14ac:dyDescent="0.25">
      <c r="A2" s="7" t="s">
        <v>103</v>
      </c>
    </row>
    <row r="4" spans="1:2" x14ac:dyDescent="0.25">
      <c r="A4" t="s">
        <v>104</v>
      </c>
    </row>
    <row r="5" spans="1:2" x14ac:dyDescent="0.25">
      <c r="A5" s="49">
        <v>0.2</v>
      </c>
      <c r="B5" t="s">
        <v>105</v>
      </c>
    </row>
    <row r="6" spans="1:2" x14ac:dyDescent="0.25">
      <c r="A6" s="49">
        <v>0.22500000000000001</v>
      </c>
      <c r="B6" t="s">
        <v>106</v>
      </c>
    </row>
    <row r="7" spans="1:2" x14ac:dyDescent="0.25">
      <c r="A7" s="49">
        <f>100%-SUM(A5:A6)</f>
        <v>0.57499999999999996</v>
      </c>
      <c r="B7" t="s">
        <v>107</v>
      </c>
    </row>
    <row r="10" spans="1:2" x14ac:dyDescent="0.25">
      <c r="A10" t="s">
        <v>108</v>
      </c>
    </row>
    <row r="11" spans="1:2" x14ac:dyDescent="0.25">
      <c r="A11" t="s">
        <v>45</v>
      </c>
      <c r="B11" s="50">
        <f>SUM(A5:A6)</f>
        <v>0.42500000000000004</v>
      </c>
    </row>
    <row r="12" spans="1:2" x14ac:dyDescent="0.25">
      <c r="A12" t="s">
        <v>79</v>
      </c>
      <c r="B12" s="50">
        <f>A7</f>
        <v>0.57499999999999996</v>
      </c>
    </row>
  </sheetData>
  <hyperlinks>
    <hyperlink ref="A2" r:id="rId1" location="Saudi_Arabia" display="https://en.wikipedia.org/wiki/List_of_freight_ship_companies - Saudi_Arabi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D1"/>
    </sheetView>
  </sheetViews>
  <sheetFormatPr defaultRowHeight="15" x14ac:dyDescent="0.25"/>
  <cols>
    <col min="1" max="1" width="13.140625" customWidth="1"/>
  </cols>
  <sheetData>
    <row r="1" spans="1:2" x14ac:dyDescent="0.25">
      <c r="A1" t="s">
        <v>109</v>
      </c>
    </row>
    <row r="2" spans="1:2" x14ac:dyDescent="0.25">
      <c r="A2" t="s">
        <v>110</v>
      </c>
    </row>
    <row r="3" spans="1:2" x14ac:dyDescent="0.25">
      <c r="A3" s="7" t="s">
        <v>111</v>
      </c>
    </row>
    <row r="5" spans="1:2" x14ac:dyDescent="0.25">
      <c r="A5" t="s">
        <v>112</v>
      </c>
    </row>
    <row r="6" spans="1:2" x14ac:dyDescent="0.25">
      <c r="A6" t="s">
        <v>45</v>
      </c>
      <c r="B6" s="51">
        <v>1</v>
      </c>
    </row>
  </sheetData>
  <hyperlinks>
    <hyperlink ref="A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D1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113</v>
      </c>
    </row>
    <row r="2" spans="1:2" x14ac:dyDescent="0.25">
      <c r="A2" t="s">
        <v>114</v>
      </c>
    </row>
    <row r="3" spans="1:2" x14ac:dyDescent="0.25">
      <c r="A3" t="s">
        <v>115</v>
      </c>
    </row>
    <row r="4" spans="1:2" x14ac:dyDescent="0.25">
      <c r="A4" t="s">
        <v>45</v>
      </c>
      <c r="B4" s="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0" sqref="C10"/>
    </sheetView>
  </sheetViews>
  <sheetFormatPr defaultRowHeight="15" x14ac:dyDescent="0.25"/>
  <cols>
    <col min="1" max="1" width="24" customWidth="1"/>
    <col min="2" max="2" width="51.42578125" customWidth="1"/>
    <col min="3" max="4" width="16.42578125" customWidth="1"/>
    <col min="5" max="5" width="16.85546875" customWidth="1"/>
    <col min="6" max="6" width="65.7109375" customWidth="1"/>
  </cols>
  <sheetData>
    <row r="1" spans="1:6" s="43" customFormat="1" ht="30.75" thickBot="1" x14ac:dyDescent="0.3">
      <c r="A1" s="37" t="s">
        <v>1</v>
      </c>
      <c r="B1" s="38" t="s">
        <v>13</v>
      </c>
      <c r="C1" s="39" t="s">
        <v>22</v>
      </c>
      <c r="D1" s="40" t="s">
        <v>23</v>
      </c>
      <c r="E1" s="41" t="s">
        <v>24</v>
      </c>
      <c r="F1" s="42" t="s">
        <v>35</v>
      </c>
    </row>
    <row r="2" spans="1:6" ht="30" x14ac:dyDescent="0.25">
      <c r="A2" s="11" t="s">
        <v>0</v>
      </c>
      <c r="B2" s="8" t="s">
        <v>2</v>
      </c>
      <c r="C2" s="21">
        <v>0</v>
      </c>
      <c r="D2" s="17">
        <f>'KSA Psgr LDVs'!B15</f>
        <v>1.4748682399122524E-2</v>
      </c>
      <c r="E2" s="18">
        <f>'KSA Psgr LDVs'!B16</f>
        <v>0.98525131760087747</v>
      </c>
      <c r="F2" s="12" t="s">
        <v>116</v>
      </c>
    </row>
    <row r="3" spans="1:6" x14ac:dyDescent="0.25">
      <c r="A3" s="11" t="s">
        <v>14</v>
      </c>
      <c r="B3" s="8" t="s">
        <v>5</v>
      </c>
      <c r="C3" s="61">
        <f>'KSA Buses'!B4</f>
        <v>1</v>
      </c>
      <c r="D3" s="53">
        <v>0</v>
      </c>
      <c r="E3" s="54">
        <v>0</v>
      </c>
      <c r="F3" s="12" t="s">
        <v>117</v>
      </c>
    </row>
    <row r="4" spans="1:6" ht="30" x14ac:dyDescent="0.25">
      <c r="A4" s="11" t="s">
        <v>16</v>
      </c>
      <c r="B4" s="8" t="s">
        <v>7</v>
      </c>
      <c r="C4" s="19">
        <f>'KSA Aircraft'!B15</f>
        <v>0.73529411764705888</v>
      </c>
      <c r="D4" s="10">
        <f>'KSA Aircraft'!B16</f>
        <v>0.26470588235294118</v>
      </c>
      <c r="E4" s="20">
        <v>0</v>
      </c>
      <c r="F4" s="12" t="s">
        <v>118</v>
      </c>
    </row>
    <row r="5" spans="1:6" x14ac:dyDescent="0.25">
      <c r="A5" s="11" t="s">
        <v>18</v>
      </c>
      <c r="B5" s="8" t="s">
        <v>9</v>
      </c>
      <c r="C5" s="62">
        <f>'KSA Rail'!B6</f>
        <v>1</v>
      </c>
      <c r="D5" s="55">
        <v>0</v>
      </c>
      <c r="E5" s="56">
        <v>0</v>
      </c>
      <c r="F5" s="12" t="s">
        <v>119</v>
      </c>
    </row>
    <row r="6" spans="1:6" x14ac:dyDescent="0.25">
      <c r="A6" s="24" t="s">
        <v>20</v>
      </c>
      <c r="B6" s="25" t="s">
        <v>11</v>
      </c>
      <c r="C6" s="26">
        <v>0</v>
      </c>
      <c r="D6" s="27">
        <v>1</v>
      </c>
      <c r="E6" s="28">
        <v>0</v>
      </c>
      <c r="F6" s="29" t="s">
        <v>120</v>
      </c>
    </row>
    <row r="7" spans="1:6" ht="15.75" thickBot="1" x14ac:dyDescent="0.3">
      <c r="A7" s="13" t="s">
        <v>30</v>
      </c>
      <c r="B7" s="14" t="s">
        <v>31</v>
      </c>
      <c r="C7" s="57">
        <v>0</v>
      </c>
      <c r="D7" s="15">
        <v>0</v>
      </c>
      <c r="E7" s="58">
        <v>1</v>
      </c>
      <c r="F7" s="16" t="s">
        <v>121</v>
      </c>
    </row>
    <row r="8" spans="1:6" ht="30.75" thickBot="1" x14ac:dyDescent="0.3">
      <c r="A8" s="30" t="s">
        <v>3</v>
      </c>
      <c r="B8" s="31" t="s">
        <v>4</v>
      </c>
      <c r="C8" s="21">
        <v>0</v>
      </c>
      <c r="D8" s="22">
        <v>1</v>
      </c>
      <c r="E8" s="23">
        <v>0</v>
      </c>
      <c r="F8" s="32" t="s">
        <v>122</v>
      </c>
    </row>
    <row r="9" spans="1:6" ht="30" x14ac:dyDescent="0.25">
      <c r="A9" s="11" t="s">
        <v>15</v>
      </c>
      <c r="B9" s="8" t="s">
        <v>6</v>
      </c>
      <c r="C9" s="52">
        <v>0</v>
      </c>
      <c r="D9" s="9">
        <v>1</v>
      </c>
      <c r="E9" s="20">
        <v>0</v>
      </c>
      <c r="F9" s="32" t="s">
        <v>122</v>
      </c>
    </row>
    <row r="10" spans="1:6" ht="30" x14ac:dyDescent="0.25">
      <c r="A10" s="11" t="s">
        <v>17</v>
      </c>
      <c r="B10" s="8" t="s">
        <v>8</v>
      </c>
      <c r="C10" s="19">
        <f>'KSA Aircraft'!B15</f>
        <v>0.73529411764705888</v>
      </c>
      <c r="D10" s="10">
        <f>'KSA Aircraft'!B16</f>
        <v>0.26470588235294118</v>
      </c>
      <c r="E10" s="20">
        <v>0</v>
      </c>
      <c r="F10" s="12" t="s">
        <v>118</v>
      </c>
    </row>
    <row r="11" spans="1:6" x14ac:dyDescent="0.25">
      <c r="A11" s="11" t="s">
        <v>19</v>
      </c>
      <c r="B11" s="8" t="s">
        <v>10</v>
      </c>
      <c r="C11" s="62">
        <f>'KSA Rail'!B6</f>
        <v>1</v>
      </c>
      <c r="D11" s="55">
        <v>0</v>
      </c>
      <c r="E11" s="56">
        <v>0</v>
      </c>
      <c r="F11" s="12" t="s">
        <v>119</v>
      </c>
    </row>
    <row r="12" spans="1:6" ht="30" x14ac:dyDescent="0.25">
      <c r="A12" s="24" t="s">
        <v>21</v>
      </c>
      <c r="B12" s="25" t="s">
        <v>12</v>
      </c>
      <c r="C12" s="59">
        <f>'KSA Freight Ships'!B11</f>
        <v>0.42500000000000004</v>
      </c>
      <c r="D12" s="60">
        <f>'KSA Freight Ships'!B12</f>
        <v>0.57499999999999996</v>
      </c>
      <c r="E12" s="28">
        <v>0</v>
      </c>
      <c r="F12" s="29" t="s">
        <v>123</v>
      </c>
    </row>
    <row r="13" spans="1:6" ht="15.75" thickBot="1" x14ac:dyDescent="0.3">
      <c r="A13" s="33" t="s">
        <v>32</v>
      </c>
      <c r="B13" s="34" t="s">
        <v>33</v>
      </c>
      <c r="C13" s="33"/>
      <c r="D13" s="34"/>
      <c r="E13" s="35"/>
      <c r="F13" s="16"/>
    </row>
    <row r="15" spans="1:6" x14ac:dyDescent="0.25">
      <c r="A15" s="3" t="s">
        <v>25</v>
      </c>
    </row>
    <row r="16" spans="1:6" x14ac:dyDescent="0.25">
      <c r="A16" s="4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L20" sqref="L20"/>
    </sheetView>
  </sheetViews>
  <sheetFormatPr defaultRowHeight="15" x14ac:dyDescent="0.25"/>
  <cols>
    <col min="1" max="1" width="12" customWidth="1"/>
    <col min="2" max="2" width="36" customWidth="1"/>
  </cols>
  <sheetData>
    <row r="1" spans="1:2" x14ac:dyDescent="0.25">
      <c r="A1" t="s">
        <v>63</v>
      </c>
    </row>
    <row r="2" spans="1:2" x14ac:dyDescent="0.25">
      <c r="A2" t="s">
        <v>64</v>
      </c>
    </row>
    <row r="4" spans="1:2" x14ac:dyDescent="0.25">
      <c r="A4" s="2" t="s">
        <v>65</v>
      </c>
      <c r="B4" s="2" t="s">
        <v>66</v>
      </c>
    </row>
    <row r="5" spans="1:2" x14ac:dyDescent="0.25">
      <c r="A5" s="46">
        <v>0.75814668514481187</v>
      </c>
      <c r="B5" t="s">
        <v>67</v>
      </c>
    </row>
    <row r="6" spans="1:2" x14ac:dyDescent="0.25">
      <c r="A6" s="46">
        <v>1.999888153790854E-2</v>
      </c>
      <c r="B6" t="s">
        <v>58</v>
      </c>
    </row>
    <row r="7" spans="1:2" x14ac:dyDescent="0.25">
      <c r="A7" s="46">
        <v>0</v>
      </c>
      <c r="B7" t="s">
        <v>59</v>
      </c>
    </row>
    <row r="8" spans="1:2" x14ac:dyDescent="0.25">
      <c r="A8" s="46">
        <v>0.22185443331727961</v>
      </c>
      <c r="B8" t="s">
        <v>60</v>
      </c>
    </row>
    <row r="9" spans="1:2" x14ac:dyDescent="0.25">
      <c r="A9" s="46">
        <v>0</v>
      </c>
      <c r="B9" t="s">
        <v>61</v>
      </c>
    </row>
    <row r="10" spans="1:2" x14ac:dyDescent="0.25">
      <c r="A10">
        <v>0</v>
      </c>
      <c r="B10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7"/>
  <sheetViews>
    <sheetView workbookViewId="0"/>
  </sheetViews>
  <sheetFormatPr defaultRowHeight="15" x14ac:dyDescent="0.25"/>
  <cols>
    <col min="1" max="1" width="15.28515625" customWidth="1"/>
    <col min="2" max="2" width="15.7109375" customWidth="1"/>
    <col min="3" max="3" width="17.28515625" customWidth="1"/>
    <col min="4" max="4" width="16.85546875" customWidth="1"/>
    <col min="5" max="5" width="18" customWidth="1"/>
    <col min="6" max="8" width="21.140625" style="36" customWidth="1"/>
    <col min="9" max="9" width="21.5703125" style="36" customWidth="1"/>
    <col min="10" max="10" width="16.42578125" customWidth="1"/>
  </cols>
  <sheetData>
    <row r="1" spans="1:10" s="43" customFormat="1" ht="60" x14ac:dyDescent="0.25">
      <c r="A1" s="44" t="s">
        <v>68</v>
      </c>
      <c r="B1" s="45" t="s">
        <v>45</v>
      </c>
      <c r="C1" s="45" t="s">
        <v>56</v>
      </c>
      <c r="D1" s="45" t="s">
        <v>57</v>
      </c>
      <c r="E1" s="45" t="s">
        <v>48</v>
      </c>
      <c r="F1" s="45" t="s">
        <v>58</v>
      </c>
      <c r="G1" s="45" t="s">
        <v>59</v>
      </c>
      <c r="H1" s="45" t="s">
        <v>60</v>
      </c>
      <c r="I1" s="45" t="s">
        <v>61</v>
      </c>
      <c r="J1" s="45" t="s">
        <v>62</v>
      </c>
    </row>
    <row r="2" spans="1:10" x14ac:dyDescent="0.25">
      <c r="A2" t="s">
        <v>39</v>
      </c>
      <c r="B2" s="47">
        <f>Results!C2</f>
        <v>0</v>
      </c>
      <c r="C2" s="47">
        <f>ROUND(Results!D2,3)</f>
        <v>1.4999999999999999E-2</v>
      </c>
      <c r="D2" s="47">
        <f>ROUND(Results!E2,3)</f>
        <v>0.98499999999999999</v>
      </c>
      <c r="E2" s="47">
        <v>0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</row>
    <row r="3" spans="1:10" x14ac:dyDescent="0.25">
      <c r="A3" t="s">
        <v>40</v>
      </c>
      <c r="B3" s="47">
        <f>Results!C3</f>
        <v>1</v>
      </c>
      <c r="C3" s="47">
        <f>Results!D3</f>
        <v>0</v>
      </c>
      <c r="D3" s="47">
        <f>Results!E3</f>
        <v>0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</row>
    <row r="4" spans="1:10" x14ac:dyDescent="0.25">
      <c r="A4" t="s">
        <v>41</v>
      </c>
      <c r="B4" s="47">
        <f>ROUND(Results!C4,3)</f>
        <v>0.73499999999999999</v>
      </c>
      <c r="C4" s="47">
        <f>ROUND(Results!D4,3)</f>
        <v>0.26500000000000001</v>
      </c>
      <c r="D4" s="47">
        <f>Results!E4</f>
        <v>0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</row>
    <row r="5" spans="1:10" x14ac:dyDescent="0.25">
      <c r="A5" t="s">
        <v>42</v>
      </c>
      <c r="B5" s="47">
        <f>Results!C5</f>
        <v>1</v>
      </c>
      <c r="C5" s="47">
        <f>Results!D5</f>
        <v>0</v>
      </c>
      <c r="D5" s="47">
        <f>Results!E5</f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</row>
    <row r="6" spans="1:10" x14ac:dyDescent="0.25">
      <c r="A6" t="s">
        <v>43</v>
      </c>
      <c r="B6" s="47">
        <f>Results!C6</f>
        <v>0</v>
      </c>
      <c r="C6" s="47">
        <f>Results!D6</f>
        <v>1</v>
      </c>
      <c r="D6" s="47">
        <f>Results!E6</f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</row>
    <row r="7" spans="1:10" x14ac:dyDescent="0.25">
      <c r="A7" t="s">
        <v>44</v>
      </c>
      <c r="B7" s="47">
        <f>Results!C7</f>
        <v>0</v>
      </c>
      <c r="C7" s="47">
        <f>Results!D7</f>
        <v>0</v>
      </c>
      <c r="D7" s="47">
        <f>Results!E7</f>
        <v>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About</vt:lpstr>
      <vt:lpstr>KSA Psgr LDVs</vt:lpstr>
      <vt:lpstr>KSA Aircraft</vt:lpstr>
      <vt:lpstr>KSA Freight Ships</vt:lpstr>
      <vt:lpstr>KSA Rail</vt:lpstr>
      <vt:lpstr>KSA Buses</vt:lpstr>
      <vt:lpstr>Results</vt:lpstr>
      <vt:lpstr>Output by Industry</vt:lpstr>
      <vt:lpstr>FoVObE-passengers</vt:lpstr>
      <vt:lpstr>FoVObE-freight</vt:lpstr>
      <vt:lpstr>outputfrac_bio</vt:lpstr>
      <vt:lpstr>outputfrac_coal</vt:lpstr>
      <vt:lpstr>outputfrac_elec</vt:lpstr>
      <vt:lpstr>outputfrac_ngps</vt:lpstr>
      <vt:lpstr>outputfrac_nonenergy</vt:lpstr>
      <vt:lpstr>outputfrac_other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2014-04-12T22:49:27Z</dcterms:created>
  <dcterms:modified xsi:type="dcterms:W3CDTF">2019-09-10T19:47:41Z</dcterms:modified>
</cp:coreProperties>
</file>