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trans\SYVbT\"/>
    </mc:Choice>
  </mc:AlternateContent>
  <xr:revisionPtr revIDLastSave="0" documentId="13_ncr:1_{CF2D4ED1-1203-4936-BBF6-96B362C24296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About" sheetId="1" r:id="rId1"/>
    <sheet name="ships multiplier" sheetId="30" r:id="rId2"/>
    <sheet name="DV-per fuel" sheetId="16" r:id="rId3"/>
    <sheet name="DV-Regis" sheetId="23" r:id="rId4"/>
    <sheet name="DV" sheetId="27" r:id="rId5"/>
    <sheet name="Rail-subway" sheetId="29" r:id="rId6"/>
    <sheet name="Rail" sheetId="21" r:id="rId7"/>
    <sheet name="Aircraft" sheetId="19" r:id="rId8"/>
    <sheet name="Ships" sheetId="20" r:id="rId9"/>
    <sheet name="Motorbikes" sheetId="17" r:id="rId10"/>
    <sheet name="Cal" sheetId="22" r:id="rId11"/>
    <sheet name="SYVbT-passenger" sheetId="2" r:id="rId12"/>
    <sheet name="SYVbT-freight" sheetId="4" r:id="rId13"/>
  </sheets>
  <externalReferences>
    <externalReference r:id="rId14"/>
  </externalReferences>
  <definedNames>
    <definedName name="_12" localSheetId="2">'DV-per fuel'!$U$276:$U$562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6" i="2"/>
  <c r="C22" i="27"/>
  <c r="D4" i="22"/>
  <c r="D8" i="22"/>
  <c r="E28" i="29" l="1"/>
  <c r="C8" i="29"/>
  <c r="H27" i="29" l="1"/>
  <c r="I27" i="29" s="1"/>
  <c r="D27" i="29"/>
  <c r="H26" i="29"/>
  <c r="I26" i="29" s="1"/>
  <c r="D26" i="29"/>
  <c r="H25" i="29"/>
  <c r="I25" i="29" s="1"/>
  <c r="D25" i="29"/>
  <c r="H24" i="29"/>
  <c r="I24" i="29" s="1"/>
  <c r="D24" i="29"/>
  <c r="F23" i="29"/>
  <c r="H23" i="29" s="1"/>
  <c r="D23" i="29"/>
  <c r="F22" i="29"/>
  <c r="H22" i="29" s="1"/>
  <c r="I22" i="29" s="1"/>
  <c r="D22" i="29"/>
  <c r="F21" i="29"/>
  <c r="H21" i="29" s="1"/>
  <c r="D21" i="29"/>
  <c r="F20" i="29"/>
  <c r="H20" i="29" s="1"/>
  <c r="I20" i="29" s="1"/>
  <c r="D20" i="29"/>
  <c r="H19" i="29"/>
  <c r="I19" i="29" s="1"/>
  <c r="D19" i="29"/>
  <c r="H18" i="29"/>
  <c r="I18" i="29" s="1"/>
  <c r="D18" i="29"/>
  <c r="H17" i="29"/>
  <c r="I17" i="29" s="1"/>
  <c r="D17" i="29"/>
  <c r="H16" i="29"/>
  <c r="I16" i="29" s="1"/>
  <c r="D16" i="29"/>
  <c r="H15" i="29"/>
  <c r="I15" i="29" s="1"/>
  <c r="D15" i="29"/>
  <c r="H14" i="29"/>
  <c r="I14" i="29" s="1"/>
  <c r="D14" i="29"/>
  <c r="H13" i="29"/>
  <c r="I13" i="29" s="1"/>
  <c r="D13" i="29"/>
  <c r="H12" i="29"/>
  <c r="I12" i="29" s="1"/>
  <c r="D12" i="29"/>
  <c r="H11" i="29"/>
  <c r="I11" i="29" s="1"/>
  <c r="D11" i="29"/>
  <c r="H10" i="29"/>
  <c r="I10" i="29" s="1"/>
  <c r="D10" i="29"/>
  <c r="H9" i="29"/>
  <c r="I9" i="29" s="1"/>
  <c r="D9" i="29"/>
  <c r="H8" i="29"/>
  <c r="I8" i="29" s="1"/>
  <c r="D8" i="29"/>
  <c r="H7" i="29"/>
  <c r="I7" i="29" s="1"/>
  <c r="D7" i="29"/>
  <c r="H6" i="29"/>
  <c r="I6" i="29" s="1"/>
  <c r="D6" i="29"/>
  <c r="H5" i="29"/>
  <c r="I5" i="29" s="1"/>
  <c r="H4" i="29"/>
  <c r="I4" i="29" s="1"/>
  <c r="D4" i="29"/>
  <c r="D28" i="29" l="1"/>
  <c r="I21" i="29"/>
  <c r="C29" i="29"/>
  <c r="I23" i="29"/>
  <c r="D42" i="21" l="1"/>
  <c r="D41" i="21"/>
  <c r="D40" i="21"/>
  <c r="D39" i="21"/>
  <c r="D37" i="21"/>
  <c r="D36" i="21"/>
  <c r="D35" i="21"/>
  <c r="D34" i="21"/>
  <c r="B5" i="2" s="1"/>
  <c r="D33" i="21"/>
  <c r="B5" i="4" s="1"/>
  <c r="D32" i="21"/>
  <c r="E5" i="4" s="1"/>
  <c r="D31" i="21"/>
  <c r="D30" i="21"/>
  <c r="D29" i="21"/>
  <c r="E5" i="2" l="1"/>
  <c r="G67" i="19"/>
  <c r="F67" i="19"/>
  <c r="G59" i="19"/>
  <c r="G60" i="19" s="1"/>
  <c r="F59" i="19"/>
  <c r="F41" i="19"/>
  <c r="F37" i="19"/>
  <c r="F34" i="19"/>
  <c r="F29" i="19"/>
  <c r="K20" i="19" s="1"/>
  <c r="E4" i="4" s="1"/>
  <c r="F25" i="19"/>
  <c r="K19" i="19"/>
  <c r="K18" i="19"/>
  <c r="F16" i="19"/>
  <c r="F12" i="19"/>
  <c r="K6" i="19"/>
  <c r="K4" i="19"/>
  <c r="K10" i="19" l="1"/>
  <c r="K17" i="19"/>
  <c r="K21" i="19" s="1"/>
  <c r="G68" i="19"/>
  <c r="F50" i="19"/>
  <c r="F60" i="19" s="1"/>
  <c r="F68" i="19" s="1"/>
  <c r="K13" i="19"/>
  <c r="L10" i="19" s="1"/>
  <c r="K5" i="19"/>
  <c r="E4" i="2" l="1"/>
  <c r="L11" i="19"/>
  <c r="L9" i="19"/>
  <c r="L12" i="19"/>
  <c r="K8" i="19"/>
  <c r="K14" i="19" l="1"/>
  <c r="L7" i="19"/>
  <c r="L6" i="19"/>
  <c r="L4" i="19"/>
  <c r="L5" i="19"/>
  <c r="G19" i="22" l="1"/>
  <c r="H21" i="22" l="1"/>
  <c r="G6" i="4" s="1"/>
  <c r="H19" i="22"/>
  <c r="G6" i="2"/>
  <c r="H20" i="22"/>
  <c r="D6" i="4" s="1"/>
  <c r="D6" i="2" l="1"/>
  <c r="D20" i="22" l="1"/>
  <c r="D21" i="22"/>
  <c r="D22" i="22"/>
  <c r="D23" i="22"/>
  <c r="D19" i="22"/>
  <c r="C9" i="20" l="1"/>
  <c r="C36" i="27" l="1"/>
  <c r="H3" i="4" s="1"/>
  <c r="C34" i="27"/>
  <c r="F3" i="4" s="1"/>
  <c r="C27" i="27"/>
  <c r="H2" i="4" s="1"/>
  <c r="C25" i="27"/>
  <c r="F2" i="4" s="1"/>
  <c r="J8" i="22"/>
  <c r="D9" i="22" s="1"/>
  <c r="H8" i="22"/>
  <c r="F8" i="22"/>
  <c r="E8" i="22"/>
  <c r="C8" i="22"/>
  <c r="J4" i="22"/>
  <c r="D5" i="22" s="1"/>
  <c r="I4" i="22"/>
  <c r="H4" i="22"/>
  <c r="G4" i="22"/>
  <c r="F4" i="22"/>
  <c r="E4" i="22"/>
  <c r="C4" i="22"/>
  <c r="J5" i="22" l="1"/>
  <c r="J9" i="22"/>
  <c r="E5" i="22"/>
  <c r="C9" i="22"/>
  <c r="F5" i="22"/>
  <c r="G5" i="22"/>
  <c r="E9" i="22"/>
  <c r="H5" i="22"/>
  <c r="F9" i="22"/>
  <c r="C5" i="22"/>
  <c r="I5" i="22"/>
  <c r="H9" i="22"/>
  <c r="C35" i="27" l="1"/>
  <c r="G3" i="4" s="1"/>
  <c r="C26" i="27"/>
  <c r="G2" i="4" s="1"/>
  <c r="C17" i="27"/>
  <c r="G3" i="2" s="1"/>
  <c r="C8" i="27"/>
  <c r="G2" i="2" s="1"/>
  <c r="C4" i="27"/>
  <c r="C2" i="2" s="1"/>
  <c r="C13" i="27"/>
  <c r="C3" i="2" s="1"/>
  <c r="C2" i="4"/>
  <c r="C3" i="4"/>
  <c r="C24" i="27"/>
  <c r="E2" i="4" s="1"/>
  <c r="C33" i="27"/>
  <c r="E3" i="4" s="1"/>
  <c r="C6" i="27"/>
  <c r="E2" i="2" s="1"/>
  <c r="C15" i="27"/>
  <c r="E3" i="2" s="1"/>
  <c r="C3" i="27"/>
  <c r="B2" i="2" s="1"/>
  <c r="C12" i="27"/>
  <c r="B3" i="2" s="1"/>
  <c r="C32" i="27"/>
  <c r="D3" i="4" s="1"/>
  <c r="C23" i="27"/>
  <c r="D2" i="4" s="1"/>
  <c r="C21" i="27"/>
  <c r="B2" i="4" s="1"/>
  <c r="C30" i="27"/>
  <c r="B3" i="4" s="1"/>
  <c r="C18" i="27"/>
  <c r="H3" i="2" s="1"/>
  <c r="C9" i="27"/>
  <c r="H2" i="2" s="1"/>
  <c r="C7" i="27"/>
  <c r="F2" i="2" s="1"/>
  <c r="C16" i="27"/>
  <c r="F3" i="2" s="1"/>
  <c r="C5" i="27"/>
  <c r="D2" i="2" s="1"/>
  <c r="C14" i="27"/>
  <c r="D3" i="2" s="1"/>
  <c r="P22" i="17" l="1"/>
  <c r="O22" i="17"/>
  <c r="N22" i="17"/>
  <c r="M22" i="17"/>
  <c r="L22" i="17"/>
  <c r="K22" i="17"/>
  <c r="J22" i="17"/>
  <c r="I22" i="17"/>
  <c r="H22" i="17"/>
  <c r="G22" i="17"/>
  <c r="F22" i="17"/>
  <c r="E22" i="17"/>
  <c r="D22" i="17"/>
  <c r="D28" i="17" s="1"/>
  <c r="D7" i="4" s="1"/>
  <c r="C22" i="17"/>
  <c r="D29" i="17" s="1"/>
  <c r="D7" i="2" s="1"/>
  <c r="B2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<sst xmlns="http://schemas.openxmlformats.org/spreadsheetml/2006/main" count="1227" uniqueCount="594">
  <si>
    <t>SYVbT Start Year Vehicles by Technology</t>
  </si>
  <si>
    <t>Sources: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</si>
  <si>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</si>
  <si>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</si>
  <si>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</si>
  <si>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</si>
  <si>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</si>
  <si>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</si>
  <si>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</si>
  <si>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</si>
  <si>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</si>
  <si>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</si>
  <si>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</si>
  <si>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Start Year</t>
  </si>
  <si>
    <t>LPG vehicle</t>
  </si>
  <si>
    <t>hydrogen vehicle</t>
  </si>
  <si>
    <t>Number of Vehicles</t>
  </si>
  <si>
    <t>&lt;</t>
  </si>
  <si>
    <t>연료별</t>
  </si>
  <si>
    <t>차종별</t>
  </si>
  <si>
    <t>용도별</t>
  </si>
  <si>
    <t>등록현황</t>
  </si>
  <si>
    <t>&gt;</t>
  </si>
  <si>
    <t>조회년월:</t>
  </si>
  <si>
    <t>2019.12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</si>
  <si>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</si>
  <si>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</si>
  <si>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</si>
  <si>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</si>
  <si>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</si>
  <si>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</si>
  <si>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</si>
  <si>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</si>
  <si>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3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</si>
  <si>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</si>
  <si>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</si>
  <si>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</si>
  <si>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</si>
  <si>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</si>
  <si>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</si>
  <si>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</si>
  <si>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</si>
  <si>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</si>
  <si>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</si>
  <si>
    <t>종별</t>
  </si>
  <si>
    <t>휘발유</t>
  </si>
  <si>
    <t>승용</t>
  </si>
  <si>
    <t>비사업용</t>
  </si>
  <si>
    <t>사업용</t>
  </si>
  <si>
    <t>승합</t>
  </si>
  <si>
    <t>화물</t>
  </si>
  <si>
    <t>특수</t>
  </si>
  <si>
    <t>소계</t>
  </si>
  <si>
    <t>경유</t>
  </si>
  <si>
    <t>엘피지</t>
  </si>
  <si>
    <t>등유</t>
  </si>
  <si>
    <t>전기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</si>
  <si>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</si>
  <si>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</si>
  <si>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</si>
  <si>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</si>
  <si>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</si>
  <si>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</si>
  <si>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</si>
  <si>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</si>
  <si>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</si>
  <si>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38" type="noConversion"/>
  </si>
  <si>
    <t>기타연료</t>
  </si>
  <si>
    <t>총계</t>
  </si>
  <si>
    <t>이륜차</t>
    <phoneticPr fontId="38" type="noConversion"/>
  </si>
  <si>
    <t>통계표</t>
  </si>
  <si>
    <t>통계년월:</t>
    <phoneticPr fontId="38" type="noConversion"/>
  </si>
  <si>
    <t>2019.12</t>
    <phoneticPr fontId="38" type="noConversion"/>
  </si>
  <si>
    <t>구분</t>
  </si>
  <si>
    <t>관용</t>
  </si>
  <si>
    <t>자가용</t>
  </si>
  <si>
    <t>시도명</t>
  </si>
  <si>
    <t>경형</t>
  </si>
  <si>
    <t>소형</t>
  </si>
  <si>
    <t>중형</t>
  </si>
  <si>
    <t>대형</t>
  </si>
  <si>
    <t>세종</t>
  </si>
  <si>
    <t>합계</t>
  </si>
  <si>
    <t>※전월말 신고현황 :  2,238,594대</t>
    <phoneticPr fontId="38" type="noConversion"/>
  </si>
  <si>
    <t>※전월말 대비증감현황 :  -1,699대</t>
    <phoneticPr fontId="38" type="noConversion"/>
  </si>
  <si>
    <t>항공사</t>
    <phoneticPr fontId="37" type="noConversion"/>
  </si>
  <si>
    <t>용도</t>
    <phoneticPr fontId="37" type="noConversion"/>
  </si>
  <si>
    <t>기종</t>
    <phoneticPr fontId="37" type="noConversion"/>
  </si>
  <si>
    <t>대한항공</t>
    <phoneticPr fontId="37" type="noConversion"/>
  </si>
  <si>
    <t>여객기</t>
    <phoneticPr fontId="37" type="noConversion"/>
  </si>
  <si>
    <t>B747-400</t>
    <phoneticPr fontId="37" type="noConversion"/>
  </si>
  <si>
    <t>B747-8</t>
    <phoneticPr fontId="37" type="noConversion"/>
  </si>
  <si>
    <t>B777-200/300/300ER</t>
    <phoneticPr fontId="37" type="noConversion"/>
  </si>
  <si>
    <t>B787-9</t>
    <phoneticPr fontId="37" type="noConversion"/>
  </si>
  <si>
    <t>B737-800/900/900ER</t>
    <phoneticPr fontId="37" type="noConversion"/>
  </si>
  <si>
    <t>A330-200/300</t>
    <phoneticPr fontId="37" type="noConversion"/>
  </si>
  <si>
    <t>A380-800</t>
    <phoneticPr fontId="37" type="noConversion"/>
  </si>
  <si>
    <t>BD-500-1A11</t>
    <phoneticPr fontId="37" type="noConversion"/>
  </si>
  <si>
    <t>소계</t>
    <phoneticPr fontId="37" type="noConversion"/>
  </si>
  <si>
    <t>화물기</t>
    <phoneticPr fontId="37" type="noConversion"/>
  </si>
  <si>
    <t>B747-400F</t>
    <phoneticPr fontId="37" type="noConversion"/>
  </si>
  <si>
    <t>B747-8F</t>
    <phoneticPr fontId="37" type="noConversion"/>
  </si>
  <si>
    <t>B777F</t>
    <phoneticPr fontId="37" type="noConversion"/>
  </si>
  <si>
    <t>아시아나항공</t>
    <phoneticPr fontId="37" type="noConversion"/>
  </si>
  <si>
    <t>B777-200</t>
    <phoneticPr fontId="37" type="noConversion"/>
  </si>
  <si>
    <t>B767-300</t>
    <phoneticPr fontId="37" type="noConversion"/>
  </si>
  <si>
    <t>A321-100/200</t>
    <phoneticPr fontId="37" type="noConversion"/>
  </si>
  <si>
    <t>A330-300</t>
    <phoneticPr fontId="37" type="noConversion"/>
  </si>
  <si>
    <t>A320-200</t>
    <phoneticPr fontId="37" type="noConversion"/>
  </si>
  <si>
    <t>A350-900</t>
    <phoneticPr fontId="37" type="noConversion"/>
  </si>
  <si>
    <t>B767-300F</t>
    <phoneticPr fontId="37" type="noConversion"/>
  </si>
  <si>
    <t>제주항공</t>
    <phoneticPr fontId="37" type="noConversion"/>
  </si>
  <si>
    <t>B737-800</t>
    <phoneticPr fontId="37" type="noConversion"/>
  </si>
  <si>
    <t>진에어</t>
    <phoneticPr fontId="37" type="noConversion"/>
  </si>
  <si>
    <t>에어부산</t>
    <phoneticPr fontId="37" type="noConversion"/>
  </si>
  <si>
    <t>A321-200</t>
    <phoneticPr fontId="37" type="noConversion"/>
  </si>
  <si>
    <t>이스타항공</t>
    <phoneticPr fontId="37" type="noConversion"/>
  </si>
  <si>
    <t>B737-8</t>
    <phoneticPr fontId="37" type="noConversion"/>
  </si>
  <si>
    <t>B737-900ER</t>
    <phoneticPr fontId="37" type="noConversion"/>
  </si>
  <si>
    <t>티웨이항공</t>
    <phoneticPr fontId="37" type="noConversion"/>
  </si>
  <si>
    <t>에어서울</t>
    <phoneticPr fontId="37" type="noConversion"/>
  </si>
  <si>
    <t>에어인천</t>
    <phoneticPr fontId="37" type="noConversion"/>
  </si>
  <si>
    <t>B737-400F</t>
    <phoneticPr fontId="37" type="noConversion"/>
  </si>
  <si>
    <t>플라이강원</t>
    <phoneticPr fontId="37" type="noConversion"/>
  </si>
  <si>
    <t>총계</t>
    <phoneticPr fontId="37" type="noConversion"/>
  </si>
  <si>
    <t>국내, 국제</t>
    <phoneticPr fontId="37" type="noConversion"/>
  </si>
  <si>
    <t>소형</t>
    <phoneticPr fontId="37" type="noConversion"/>
  </si>
  <si>
    <t>코리아익스프레스</t>
    <phoneticPr fontId="37" type="noConversion"/>
  </si>
  <si>
    <t>써니항공</t>
    <phoneticPr fontId="37" type="noConversion"/>
  </si>
  <si>
    <t>에어포항</t>
    <phoneticPr fontId="37" type="noConversion"/>
  </si>
  <si>
    <t>스타항공우주</t>
    <phoneticPr fontId="37" type="noConversion"/>
  </si>
  <si>
    <t>헬리코리아</t>
    <phoneticPr fontId="37" type="noConversion"/>
  </si>
  <si>
    <t>에어필립</t>
    <phoneticPr fontId="37" type="noConversion"/>
  </si>
  <si>
    <t>하이에어</t>
    <phoneticPr fontId="37" type="noConversion"/>
  </si>
  <si>
    <t>비행기(수)</t>
    <phoneticPr fontId="37" type="noConversion"/>
  </si>
  <si>
    <t>회전익(수)</t>
    <phoneticPr fontId="37" type="noConversion"/>
  </si>
  <si>
    <t>합계</t>
    <phoneticPr fontId="37" type="noConversion"/>
  </si>
  <si>
    <t>구분</t>
    <phoneticPr fontId="37" type="noConversion"/>
  </si>
  <si>
    <t>여객선</t>
    <phoneticPr fontId="37" type="noConversion"/>
  </si>
  <si>
    <t>화물선</t>
    <phoneticPr fontId="37" type="noConversion"/>
  </si>
  <si>
    <t>유조선</t>
    <phoneticPr fontId="37" type="noConversion"/>
  </si>
  <si>
    <t>(척)</t>
    <phoneticPr fontId="37" type="noConversion"/>
  </si>
  <si>
    <t>비율</t>
    <phoneticPr fontId="37" type="noConversion"/>
  </si>
  <si>
    <t>디젤</t>
    <phoneticPr fontId="37" type="noConversion"/>
  </si>
  <si>
    <t>가솔린</t>
    <phoneticPr fontId="37" type="noConversion"/>
  </si>
  <si>
    <t>소중형차량</t>
    <phoneticPr fontId="37" type="noConversion"/>
  </si>
  <si>
    <t>대형차량(산업차량, 대형트럭)</t>
    <phoneticPr fontId="37" type="noConversion"/>
  </si>
  <si>
    <t>passenger</t>
    <phoneticPr fontId="37" type="noConversion"/>
  </si>
  <si>
    <t>freight</t>
    <phoneticPr fontId="37" type="noConversion"/>
  </si>
  <si>
    <t>&lt; 자동차 등록현황(총 계) &gt;</t>
    <phoneticPr fontId="43" type="noConversion"/>
  </si>
  <si>
    <t>조회년월: 2019.12</t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</si>
  <si>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</si>
  <si>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</si>
  <si>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</si>
  <si>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</si>
  <si>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</si>
  <si>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</si>
  <si>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</si>
  <si>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</si>
  <si>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</si>
  <si>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</si>
  <si>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</si>
  <si>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</si>
  <si>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</si>
  <si>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</si>
  <si>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</si>
  <si>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</si>
  <si>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</si>
  <si>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</si>
  <si>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</si>
  <si>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</si>
  <si>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</si>
  <si>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</si>
  <si>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</si>
  <si>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</si>
  <si>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</si>
  <si>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</si>
  <si>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</si>
  <si>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</si>
  <si>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</si>
  <si>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</si>
  <si>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</si>
  <si>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</si>
  <si>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</si>
  <si>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</si>
  <si>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</si>
  <si>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</si>
  <si>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</si>
  <si>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</si>
  <si>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</si>
  <si>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</si>
  <si>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</si>
  <si>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</si>
  <si>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</si>
  <si>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</si>
  <si>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</si>
  <si>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</si>
  <si>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</si>
  <si>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</si>
  <si>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</si>
  <si>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</si>
  <si>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</si>
  <si>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</si>
  <si>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</si>
  <si>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</si>
  <si>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</si>
  <si>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</si>
  <si>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</si>
  <si>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</si>
  <si>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</si>
  <si>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</si>
  <si>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</si>
  <si>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</si>
  <si>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</si>
  <si>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</si>
  <si>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</si>
  <si>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</si>
  <si>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</si>
  <si>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</si>
  <si>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</si>
  <si>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</si>
  <si>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</si>
  <si>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</si>
  <si>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</si>
  <si>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</si>
  <si>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</si>
  <si>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</si>
  <si>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</si>
  <si>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</si>
  <si>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</si>
  <si>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</si>
  <si>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</si>
  <si>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</si>
  <si>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</si>
  <si>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</si>
  <si>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</si>
  <si>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</si>
  <si>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</si>
  <si>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</si>
  <si>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</si>
  <si>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</si>
  <si>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</si>
  <si>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</si>
  <si>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</si>
  <si>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</si>
  <si>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</si>
  <si>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</si>
  <si>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</si>
  <si>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</si>
  <si>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</si>
  <si>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</si>
  <si>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</si>
  <si>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</si>
  <si>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</si>
  <si>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</si>
  <si>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</si>
  <si>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</si>
  <si>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</si>
  <si>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</si>
  <si>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</si>
  <si>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</si>
  <si>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</si>
  <si>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</si>
  <si>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</si>
  <si>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</si>
  <si>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</si>
  <si>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</si>
  <si>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</si>
  <si>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</si>
  <si>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</si>
  <si>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</si>
  <si>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</si>
  <si>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</si>
  <si>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</si>
  <si>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</si>
  <si>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</si>
  <si>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</si>
  <si>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</si>
  <si>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</si>
  <si>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</si>
  <si>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</si>
  <si>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</si>
  <si>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</si>
  <si>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</si>
  <si>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</si>
  <si>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</si>
  <si>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</si>
  <si>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</si>
  <si>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</si>
  <si>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</si>
  <si>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</t>
    <phoneticPr fontId="37" type="noConversion"/>
  </si>
  <si>
    <t>승합</t>
    <phoneticPr fontId="37" type="noConversion"/>
  </si>
  <si>
    <t>화물소중형</t>
    <phoneticPr fontId="37" type="noConversion"/>
  </si>
  <si>
    <t>화물대형</t>
    <phoneticPr fontId="37" type="noConversion"/>
  </si>
  <si>
    <t>battery electric vehicle</t>
    <phoneticPr fontId="37" type="noConversion"/>
  </si>
  <si>
    <t>total</t>
    <phoneticPr fontId="37" type="noConversion"/>
  </si>
  <si>
    <t>연료별 비율</t>
    <phoneticPr fontId="37" type="noConversion"/>
  </si>
  <si>
    <t>연료별 수</t>
    <phoneticPr fontId="37" type="noConversion"/>
  </si>
  <si>
    <t>passenger LDVs</t>
    <phoneticPr fontId="37" type="noConversion"/>
  </si>
  <si>
    <t>passenger HDVs</t>
    <phoneticPr fontId="37" type="noConversion"/>
  </si>
  <si>
    <t>freigt LDVs</t>
    <phoneticPr fontId="37" type="noConversion"/>
  </si>
  <si>
    <t>freigt HDVs</t>
    <phoneticPr fontId="37" type="noConversion"/>
  </si>
  <si>
    <t>passenger LDVs</t>
    <phoneticPr fontId="37" type="noConversion"/>
  </si>
  <si>
    <t>passenger HDVs</t>
    <phoneticPr fontId="37" type="noConversion"/>
  </si>
  <si>
    <t>freight LDVs</t>
    <phoneticPr fontId="37" type="noConversion"/>
  </si>
  <si>
    <t>freight HDVs</t>
    <phoneticPr fontId="37" type="noConversion"/>
  </si>
  <si>
    <t>승용자동차구분기준</t>
    <phoneticPr fontId="37" type="noConversion"/>
  </si>
  <si>
    <t>규모</t>
    <phoneticPr fontId="37" type="noConversion"/>
  </si>
  <si>
    <t>경형</t>
    <phoneticPr fontId="37" type="noConversion"/>
  </si>
  <si>
    <t>중형</t>
    <phoneticPr fontId="37" type="noConversion"/>
  </si>
  <si>
    <t>대형</t>
    <phoneticPr fontId="37" type="noConversion"/>
  </si>
  <si>
    <t>분류기준</t>
    <phoneticPr fontId="37" type="noConversion"/>
  </si>
  <si>
    <t>배기량 1,000㏄미만으로서 길이 3.6m·너비 1.6m·높이 2.0m 이하인 것</t>
  </si>
  <si>
    <r>
      <rPr>
        <sz val="11"/>
        <color rgb="FF202122"/>
        <rFont val="맑은 고딕"/>
        <family val="3"/>
        <charset val="129"/>
      </rPr>
      <t>배기량</t>
    </r>
    <r>
      <rPr>
        <sz val="11"/>
        <color rgb="FF202122"/>
        <rFont val="Arial"/>
        <family val="2"/>
      </rPr>
      <t xml:space="preserve"> 1,000</t>
    </r>
    <r>
      <rPr>
        <sz val="11"/>
        <color rgb="FF202122"/>
        <rFont val="맑은 고딕"/>
        <family val="3"/>
        <charset val="129"/>
      </rPr>
      <t>㏄미만으로서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3.6m·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1.6m·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</si>
  <si>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배기량이 1,600㏄미만인 것으로서 길이 4.7m, 너비 1.7m, 높이 2.0m 이하인 것</t>
  </si>
  <si>
    <r>
      <rPr>
        <sz val="11"/>
        <color rgb="FF202122"/>
        <rFont val="맑은 고딕"/>
        <family val="3"/>
        <charset val="129"/>
      </rPr>
      <t>배기량이</t>
    </r>
    <r>
      <rPr>
        <sz val="11"/>
        <color rgb="FF202122"/>
        <rFont val="Arial"/>
        <family val="2"/>
      </rPr>
      <t xml:space="preserve"> 1,600</t>
    </r>
    <r>
      <rPr>
        <sz val="11"/>
        <color rgb="FF202122"/>
        <rFont val="맑은 고딕"/>
        <family val="3"/>
        <charset val="129"/>
      </rPr>
      <t>㏄이상</t>
    </r>
    <r>
      <rPr>
        <sz val="11"/>
        <color rgb="FF202122"/>
        <rFont val="Arial"/>
        <family val="2"/>
      </rPr>
      <t xml:space="preserve"> 2,000</t>
    </r>
    <r>
      <rPr>
        <sz val="11"/>
        <color rgb="FF202122"/>
        <rFont val="맑은 고딕"/>
        <family val="3"/>
        <charset val="129"/>
      </rPr>
      <t>㏄미만이거나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어느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하나라도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</si>
  <si>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승합자동차구분기준</t>
    <phoneticPr fontId="37" type="noConversion"/>
  </si>
  <si>
    <r>
      <rPr>
        <sz val="11"/>
        <color rgb="FF202122"/>
        <rFont val="맑은 고딕"/>
        <family val="3"/>
        <charset val="129"/>
      </rPr>
      <t>승차정원이</t>
    </r>
    <r>
      <rPr>
        <sz val="11"/>
        <color rgb="FF202122"/>
        <rFont val="Arial"/>
        <family val="2"/>
      </rPr>
      <t xml:space="preserve"> 15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4.7m, 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1.7m, 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</si>
  <si>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승차정원이 16인 이상 35인 이하이거나, 길이·너비·높이중 어느 하나라도 소형을 초과하지만 길이는 9m 미만인 것</t>
  </si>
  <si>
    <r>
      <rPr>
        <sz val="11"/>
        <color rgb="FFFF0000"/>
        <rFont val="맑은 고딕"/>
        <family val="3"/>
        <charset val="129"/>
      </rPr>
      <t>배기량이</t>
    </r>
    <r>
      <rPr>
        <sz val="11"/>
        <color rgb="FFFF0000"/>
        <rFont val="Arial"/>
        <family val="2"/>
      </rPr>
      <t xml:space="preserve"> 2,000</t>
    </r>
    <r>
      <rPr>
        <sz val="11"/>
        <color rgb="FFFF0000"/>
        <rFont val="맑은 고딕"/>
        <family val="3"/>
        <charset val="129"/>
      </rPr>
      <t>㏄이상이거나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</si>
  <si>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승차정원이</t>
    </r>
    <r>
      <rPr>
        <sz val="11"/>
        <color rgb="FFFF0000"/>
        <rFont val="Arial"/>
        <family val="2"/>
      </rPr>
      <t xml:space="preserve"> 36</t>
    </r>
    <r>
      <rPr>
        <sz val="11"/>
        <color rgb="FFFF0000"/>
        <rFont val="맑은 고딕"/>
        <family val="3"/>
        <charset val="129"/>
      </rPr>
      <t>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길이는</t>
    </r>
    <r>
      <rPr>
        <sz val="11"/>
        <color rgb="FF202122"/>
        <rFont val="Arial"/>
        <family val="2"/>
      </rPr>
      <t xml:space="preserve"> 9m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</si>
  <si>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화물자동차구분기준</t>
    <phoneticPr fontId="37" type="noConversion"/>
  </si>
  <si>
    <t>최대적재량이 1t 이하인 것으로서 총중량 3.5t 이하인 것</t>
  </si>
  <si>
    <t>최대적재량이 1t초과 5t 미만이거나, 총중량이 3.5t 초과 10t 미만인 것</t>
  </si>
  <si>
    <r>
      <rPr>
        <sz val="11"/>
        <color rgb="FFFF0000"/>
        <rFont val="맑은 고딕"/>
        <family val="3"/>
        <charset val="129"/>
      </rPr>
      <t>최대적재량이</t>
    </r>
    <r>
      <rPr>
        <sz val="11"/>
        <color rgb="FFFF0000"/>
        <rFont val="Arial"/>
        <family val="2"/>
      </rPr>
      <t xml:space="preserve"> 5t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</si>
  <si>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특수자동차구분기준</t>
    <phoneticPr fontId="37" type="noConversion"/>
  </si>
  <si>
    <t>총중량이 3.5t 이하인 것</t>
  </si>
  <si>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3.5t </t>
    </r>
    <r>
      <rPr>
        <sz val="11"/>
        <color rgb="FF202122"/>
        <rFont val="맑은 고딕"/>
        <family val="3"/>
        <charset val="129"/>
      </rPr>
      <t>초과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미만인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</si>
  <si>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총중량이</t>
    </r>
    <r>
      <rPr>
        <sz val="11"/>
        <color rgb="FFFF0000"/>
        <rFont val="Arial"/>
        <family val="2"/>
      </rPr>
      <t xml:space="preserve"> 10t </t>
    </r>
    <r>
      <rPr>
        <sz val="11"/>
        <color rgb="FFFF0000"/>
        <rFont val="맑은 고딕"/>
        <family val="3"/>
        <charset val="129"/>
      </rPr>
      <t>이상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</si>
  <si>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유조차, 탱크로리, 피견인차, 10톤 이상 특수차량, 특수작업형 차량은 대형화물차량(freight HDVs)으로 분류</t>
    <phoneticPr fontId="37" type="noConversion"/>
  </si>
  <si>
    <t>DV</t>
    <phoneticPr fontId="37" type="noConversion"/>
  </si>
  <si>
    <t>http://stat.molit.go.kr/portal/cate/statFileView.do?hRsId=58&amp;hFormId=5</t>
    <phoneticPr fontId="37" type="noConversion"/>
  </si>
  <si>
    <t>https://www.law.go.kr/LSW/lsBylInfoPLinkR.do?lsNm=%EC%9E%90%EB%8F%99%EC%B0%A8%EA%B4%80%EB%A6%AC%EB%B2%95+%EC%8B%9C%ED%96%89%EA%B7%9C%EC%B9%99&amp;bylEfYd=&amp;lsiSeq=127861&amp;bylBrNo=00&amp;bylCls=BE&amp;bylNo=0001#AJAX</t>
  </si>
  <si>
    <t>Page 83-85</t>
    <phoneticPr fontId="37" type="noConversion"/>
  </si>
  <si>
    <t>https://www.airportal.go.kr/e-book/ecatalog5.jsp?Dir=38&amp;catimage=&amp;start=&amp;cate=&amp;callmode=normal&amp;eclang=ko</t>
    <phoneticPr fontId="37" type="noConversion"/>
  </si>
  <si>
    <t>https://www.mof.go.kr/statPortal/bbs/publication/view.do?ntt_id=960&amp;pageIndex=&amp;searchType=&amp;searchQuery=</t>
    <phoneticPr fontId="37" type="noConversion"/>
  </si>
  <si>
    <t>예선</t>
    <phoneticPr fontId="37" type="noConversion"/>
  </si>
  <si>
    <t>부선</t>
    <phoneticPr fontId="37" type="noConversion"/>
  </si>
  <si>
    <t>기타선</t>
    <phoneticPr fontId="37" type="noConversion"/>
  </si>
  <si>
    <t>KTX</t>
  </si>
  <si>
    <t>KTX</t>
    <phoneticPr fontId="37" type="noConversion"/>
  </si>
  <si>
    <t>량</t>
    <phoneticPr fontId="37" type="noConversion"/>
  </si>
  <si>
    <t>SRT</t>
  </si>
  <si>
    <t>SRT</t>
    <phoneticPr fontId="37" type="noConversion"/>
  </si>
  <si>
    <t>동차</t>
  </si>
  <si>
    <t>동차</t>
    <phoneticPr fontId="37" type="noConversion"/>
  </si>
  <si>
    <t>3,4</t>
    <phoneticPr fontId="37" type="noConversion"/>
  </si>
  <si>
    <t>전기동차</t>
  </si>
  <si>
    <t>전기동차</t>
    <phoneticPr fontId="37" type="noConversion"/>
  </si>
  <si>
    <t>4,6,8</t>
    <phoneticPr fontId="37" type="noConversion"/>
  </si>
  <si>
    <t>편성당 량수 구분</t>
    <phoneticPr fontId="37" type="noConversion"/>
  </si>
  <si>
    <t>KTX-산천</t>
    <phoneticPr fontId="37" type="noConversion"/>
  </si>
  <si>
    <t>https://kosis.kr/statHtml/statHtml.do?orgId=357&amp;tblId=DT_35701_71</t>
    <phoneticPr fontId="37" type="noConversion"/>
  </si>
  <si>
    <t>차종별(1)</t>
  </si>
  <si>
    <t>차종별(2)</t>
  </si>
  <si>
    <t>-</t>
  </si>
  <si>
    <t>기관차</t>
  </si>
  <si>
    <t>디젤 기관차</t>
  </si>
  <si>
    <t/>
  </si>
  <si>
    <t>전기기관차</t>
  </si>
  <si>
    <t>증기기관차</t>
  </si>
  <si>
    <t>디젤동차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</si>
  <si>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</si>
  <si>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</si>
  <si>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</si>
  <si>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</si>
  <si>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</si>
  <si>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</si>
  <si>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</si>
  <si>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</si>
  <si>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디젤기관차</t>
    <phoneticPr fontId="37" type="noConversion"/>
  </si>
  <si>
    <t>전기기관차</t>
    <phoneticPr fontId="37" type="noConversion"/>
  </si>
  <si>
    <t>디젤동차</t>
    <phoneticPr fontId="37" type="noConversion"/>
  </si>
  <si>
    <t>ITX-청춘(동차)</t>
    <phoneticPr fontId="37" type="noConversion"/>
  </si>
  <si>
    <t>객차</t>
    <phoneticPr fontId="37" type="noConversion"/>
  </si>
  <si>
    <t>발전차</t>
    <phoneticPr fontId="37" type="noConversion"/>
  </si>
  <si>
    <t>화차</t>
    <phoneticPr fontId="37" type="noConversion"/>
  </si>
  <si>
    <t>기중기</t>
    <phoneticPr fontId="37" type="noConversion"/>
  </si>
  <si>
    <t>가정치(fixed value)</t>
    <phoneticPr fontId="37" type="noConversion"/>
  </si>
  <si>
    <t>KTX 고정수량</t>
    <phoneticPr fontId="37" type="noConversion"/>
  </si>
  <si>
    <t>2019 구분별 편성수</t>
    <phoneticPr fontId="37" type="noConversion"/>
  </si>
  <si>
    <t>간선형전기동차(ITX-새마을)</t>
    <phoneticPr fontId="37" type="noConversion"/>
  </si>
  <si>
    <t>battery electric vehicle</t>
    <phoneticPr fontId="37" type="noConversion"/>
  </si>
  <si>
    <t>고속철도</t>
    <phoneticPr fontId="37" type="noConversion"/>
  </si>
  <si>
    <t>1000 Bbl</t>
    <phoneticPr fontId="37" type="noConversion"/>
  </si>
  <si>
    <t>중유</t>
    <phoneticPr fontId="37" type="noConversion"/>
  </si>
  <si>
    <t>LPG</t>
    <phoneticPr fontId="37" type="noConversion"/>
  </si>
  <si>
    <t>석유기반</t>
    <phoneticPr fontId="37" type="noConversion"/>
  </si>
  <si>
    <t>기타</t>
    <phoneticPr fontId="37" type="noConversion"/>
  </si>
  <si>
    <t>디젤</t>
    <phoneticPr fontId="37" type="noConversion"/>
  </si>
  <si>
    <t>가솔린</t>
    <phoneticPr fontId="37" type="noConversion"/>
  </si>
  <si>
    <t>https://www.ktdb.go.kr/www/selectPblcteWebList.do?key=39&amp;pageUnit=10&amp;pageIndex=1&amp;searchCnd=all</t>
    <phoneticPr fontId="37" type="noConversion"/>
  </si>
  <si>
    <t>결과표 가정</t>
    <phoneticPr fontId="37" type="noConversion"/>
  </si>
  <si>
    <t>KTX-산천의 사용량 = 2019년 기준 KTX 소계 - KTX 도입량 - 22</t>
    <phoneticPr fontId="37" type="noConversion"/>
  </si>
  <si>
    <t>passenger</t>
  </si>
  <si>
    <t>고정편성</t>
    <phoneticPr fontId="37" type="noConversion"/>
  </si>
  <si>
    <t>유동편성</t>
    <phoneticPr fontId="37" type="noConversion"/>
  </si>
  <si>
    <t>기관차에 객차나 화차를 연결하여 무궁화호, 새누리호나 화물주의 발주량에 따라 유동적으로 화물열차로 이용</t>
    <phoneticPr fontId="37" type="noConversion"/>
  </si>
  <si>
    <t>50% passenger 가정</t>
    <phoneticPr fontId="37" type="noConversion"/>
  </si>
  <si>
    <t>class</t>
    <phoneticPr fontId="37" type="noConversion"/>
  </si>
  <si>
    <t>count</t>
    <phoneticPr fontId="37" type="noConversion"/>
  </si>
  <si>
    <t>unitless</t>
    <phoneticPr fontId="37" type="noConversion"/>
  </si>
  <si>
    <t>government</t>
    <phoneticPr fontId="37" type="noConversion"/>
  </si>
  <si>
    <t>domestic industries</t>
  </si>
  <si>
    <t>labor and consumers</t>
    <phoneticPr fontId="37" type="noConversion"/>
  </si>
  <si>
    <t>foreign entities</t>
    <phoneticPr fontId="37" type="noConversion"/>
  </si>
  <si>
    <t>sum</t>
    <phoneticPr fontId="37" type="noConversion"/>
  </si>
  <si>
    <t>result</t>
    <phoneticPr fontId="37" type="noConversion"/>
  </si>
  <si>
    <t>여객기 추가</t>
    <phoneticPr fontId="37" type="noConversion"/>
  </si>
  <si>
    <t>회전익</t>
    <phoneticPr fontId="37" type="noConversion"/>
  </si>
  <si>
    <t>운송용소계</t>
    <phoneticPr fontId="37" type="noConversion"/>
  </si>
  <si>
    <t>사용사업</t>
    <phoneticPr fontId="37" type="noConversion"/>
  </si>
  <si>
    <t>홍익항공 등 59개사</t>
    <phoneticPr fontId="37" type="noConversion"/>
  </si>
  <si>
    <t>비사업</t>
    <phoneticPr fontId="37" type="noConversion"/>
  </si>
  <si>
    <t>교육기관</t>
    <phoneticPr fontId="37" type="noConversion"/>
  </si>
  <si>
    <t>보도기관</t>
    <phoneticPr fontId="37" type="noConversion"/>
  </si>
  <si>
    <t>정부기관(국토교통부)</t>
    <phoneticPr fontId="37" type="noConversion"/>
  </si>
  <si>
    <t>국가기관(소방/산림)</t>
    <phoneticPr fontId="37" type="noConversion"/>
  </si>
  <si>
    <t>기타(LG전자 등 18개사)</t>
    <phoneticPr fontId="37" type="noConversion"/>
  </si>
  <si>
    <t>소형항공</t>
    <phoneticPr fontId="37" type="noConversion"/>
  </si>
  <si>
    <t>자가용</t>
    <phoneticPr fontId="37" type="noConversion"/>
  </si>
  <si>
    <t>비즈니스(비행기)</t>
    <phoneticPr fontId="37" type="noConversion"/>
  </si>
  <si>
    <t>활공기, 비행선은 연료를 소모하지 않는다고 가정하고 제외</t>
    <phoneticPr fontId="37" type="noConversion"/>
  </si>
  <si>
    <t>gov: 비사업(기타 제외)</t>
    <phoneticPr fontId="37" type="noConversion"/>
  </si>
  <si>
    <t>indst: 국내, 국제, 소형(운송용사업)&amp; 사용사업&amp; 기타</t>
    <phoneticPr fontId="37" type="noConversion"/>
  </si>
  <si>
    <t>consumer: 표2 합계</t>
    <phoneticPr fontId="37" type="noConversion"/>
  </si>
  <si>
    <t>freight&amp;
passenger</t>
    <phoneticPr fontId="37" type="noConversion"/>
  </si>
  <si>
    <t>기관차마다 낼 수 있는 출력(마력)이 다르고 이에 따라 견인할 수 있는 톤수가 다름</t>
    <phoneticPr fontId="37" type="noConversion"/>
  </si>
  <si>
    <t>기관차에 의해 견인되는 발전차, 객차, 화차, 기중기는 편성수 산정에서 제외(부수적인 역할임)</t>
    <phoneticPr fontId="37" type="noConversion"/>
  </si>
  <si>
    <t>열차보유 현황</t>
    <phoneticPr fontId="37" type="noConversion"/>
  </si>
  <si>
    <t>여객선만 passenger로 구분, 화물선, 유조선은 freight로 구분 나머지는 제외</t>
    <phoneticPr fontId="37" type="noConversion"/>
  </si>
  <si>
    <t>Notes</t>
    <phoneticPr fontId="37" type="noConversion"/>
  </si>
  <si>
    <t>LDVs(Light Duty Vehicles)</t>
    <phoneticPr fontId="37" type="noConversion"/>
  </si>
  <si>
    <t>HDVs(Heavy Duty Vehicles)</t>
    <phoneticPr fontId="37" type="noConversion"/>
  </si>
  <si>
    <t>Category</t>
    <phoneticPr fontId="37" type="noConversion"/>
  </si>
  <si>
    <t>편성당</t>
    <phoneticPr fontId="43" type="noConversion"/>
  </si>
  <si>
    <t>보유량</t>
    <phoneticPr fontId="43" type="noConversion"/>
  </si>
  <si>
    <t>편성수</t>
    <phoneticPr fontId="43" type="noConversion"/>
  </si>
  <si>
    <t>수송인원(일평균)</t>
    <phoneticPr fontId="43" type="noConversion"/>
  </si>
  <si>
    <t>운행횟수</t>
    <phoneticPr fontId="43" type="noConversion"/>
  </si>
  <si>
    <t>평균운행횟수(일)</t>
    <phoneticPr fontId="43" type="noConversion"/>
  </si>
  <si>
    <t>하루 1편성당 이용객</t>
    <phoneticPr fontId="43" type="noConversion"/>
  </si>
  <si>
    <t>평일</t>
    <phoneticPr fontId="43" type="noConversion"/>
  </si>
  <si>
    <t>주말</t>
    <phoneticPr fontId="43" type="noConversion"/>
  </si>
  <si>
    <t>서울 1호선</t>
    <phoneticPr fontId="43" type="noConversion"/>
  </si>
  <si>
    <t>서울 2호선</t>
    <phoneticPr fontId="43" type="noConversion"/>
  </si>
  <si>
    <t>10or6or4</t>
    <phoneticPr fontId="43" type="noConversion"/>
  </si>
  <si>
    <t>서울 9호선 편성</t>
    <phoneticPr fontId="43" type="noConversion"/>
  </si>
  <si>
    <t>https://www.metro9.co.kr/site/homepage/menu/viewMenu?menuid=001005001003</t>
    <phoneticPr fontId="43" type="noConversion"/>
  </si>
  <si>
    <t>서울 3호선</t>
    <phoneticPr fontId="43" type="noConversion"/>
  </si>
  <si>
    <t>서울 9호선 수송인원</t>
    <phoneticPr fontId="43" type="noConversion"/>
  </si>
  <si>
    <t>https://kosis.kr/statHtml/statHtml.do?orgId=357&amp;tblId=DT_357001_A004&amp;vw_cd=&amp;list_id=&amp;seqNo=&amp;lang_mode=ko&amp;language=kor&amp;obj_var_id=&amp;itm_id=&amp;conn_path=</t>
    <phoneticPr fontId="43" type="noConversion"/>
  </si>
  <si>
    <t>서울 4호선</t>
    <phoneticPr fontId="43" type="noConversion"/>
  </si>
  <si>
    <t>서울 9호선 운행횟수</t>
    <phoneticPr fontId="43" type="noConversion"/>
  </si>
  <si>
    <t>https://news.seoul.go.kr/traffic/archives/1551</t>
  </si>
  <si>
    <t>서울 5호선</t>
    <phoneticPr fontId="43" type="noConversion"/>
  </si>
  <si>
    <t>서울 6호선</t>
    <phoneticPr fontId="43" type="noConversion"/>
  </si>
  <si>
    <t>서울 7호선</t>
    <phoneticPr fontId="43" type="noConversion"/>
  </si>
  <si>
    <t>서울 8호선</t>
    <phoneticPr fontId="43" type="noConversion"/>
  </si>
  <si>
    <t>대전 편성당 량수</t>
    <phoneticPr fontId="43" type="noConversion"/>
  </si>
  <si>
    <t>https://www.mk.co.kr/news/it/view/2021/05/440143/</t>
  </si>
  <si>
    <t>서울 9호선</t>
    <phoneticPr fontId="43" type="noConversion"/>
  </si>
  <si>
    <t>대전 수송실적</t>
    <phoneticPr fontId="43" type="noConversion"/>
  </si>
  <si>
    <t>https://www.djet.co.kr/kor/board.do?menuIdx=541&amp;bbsIdx=17410</t>
    <phoneticPr fontId="43" type="noConversion"/>
  </si>
  <si>
    <t>대전 1호선</t>
    <phoneticPr fontId="43" type="noConversion"/>
  </si>
  <si>
    <t>대전 운행횟수</t>
    <phoneticPr fontId="43" type="noConversion"/>
  </si>
  <si>
    <t>http://railway.or.kr/Papers_Conference/201611/pdf/KSR2016A066.pdf</t>
    <phoneticPr fontId="43" type="noConversion"/>
  </si>
  <si>
    <t>부산 1호선</t>
    <phoneticPr fontId="43" type="noConversion"/>
  </si>
  <si>
    <t>부산 전동차 제원</t>
    <phoneticPr fontId="43" type="noConversion"/>
  </si>
  <si>
    <t>https://www.humetro.busan.kr/homepage/chs/page/subLocation.do?menu_no=1001050403</t>
    <phoneticPr fontId="43" type="noConversion"/>
  </si>
  <si>
    <t>부산 2호선</t>
    <phoneticPr fontId="43" type="noConversion"/>
  </si>
  <si>
    <t>부산 수송실적</t>
    <phoneticPr fontId="43" type="noConversion"/>
  </si>
  <si>
    <t>http://www.kric.go.kr/jsp/industry/rss/citystapassList.jsp?q_org_cd=A010010023&amp;q_fdate=2019&amp;pageNo=2</t>
  </si>
  <si>
    <t>부산 3호선</t>
    <phoneticPr fontId="43" type="noConversion"/>
  </si>
  <si>
    <t>부산 4호선</t>
    <phoneticPr fontId="43" type="noConversion"/>
  </si>
  <si>
    <t>인천 전동차 제원</t>
    <phoneticPr fontId="43" type="noConversion"/>
  </si>
  <si>
    <t>https://www.ictr.or.kr/main/railway/major_facility/electric2.jsp</t>
  </si>
  <si>
    <t>인천 1호선</t>
    <phoneticPr fontId="43" type="noConversion"/>
  </si>
  <si>
    <t>인천 운행횟수</t>
    <phoneticPr fontId="43" type="noConversion"/>
  </si>
  <si>
    <t>https://www.ictr.or.kr/main/railway/intro.jsp</t>
    <phoneticPr fontId="43" type="noConversion"/>
  </si>
  <si>
    <t>인천 2호선</t>
    <phoneticPr fontId="43" type="noConversion"/>
  </si>
  <si>
    <t>인천 수송실적</t>
    <phoneticPr fontId="43" type="noConversion"/>
  </si>
  <si>
    <t>https://www.ictr.or.kr/main/bbs/bbsMsgDetail.do?msg_seq=201&amp;bcd=data&amp;pgno=4</t>
    <phoneticPr fontId="43" type="noConversion"/>
  </si>
  <si>
    <t>대구 1호선</t>
    <phoneticPr fontId="43" type="noConversion"/>
  </si>
  <si>
    <t>대구 장비현황</t>
    <phoneticPr fontId="43" type="noConversion"/>
  </si>
  <si>
    <t>http://www.dtro.or.kr/open_content_new/ko/sub_page/page.php?mnu_puid1=6&amp;mnu_uid=87&amp;mnu_puid2=81</t>
    <phoneticPr fontId="43" type="noConversion"/>
  </si>
  <si>
    <t>대구 2호선</t>
    <phoneticPr fontId="43" type="noConversion"/>
  </si>
  <si>
    <t>대구 2호선 운행실적</t>
    <phoneticPr fontId="43" type="noConversion"/>
  </si>
  <si>
    <t>https://www.data.go.kr/data/15060893/fileData.do</t>
    <phoneticPr fontId="43" type="noConversion"/>
  </si>
  <si>
    <t>대구 3호선</t>
    <phoneticPr fontId="43" type="noConversion"/>
  </si>
  <si>
    <t>대구 운행횟수</t>
    <phoneticPr fontId="43" type="noConversion"/>
  </si>
  <si>
    <t>공공데이터포털</t>
    <phoneticPr fontId="43" type="noConversion"/>
  </si>
  <si>
    <t>광주 1호선</t>
    <phoneticPr fontId="43" type="noConversion"/>
  </si>
  <si>
    <t>광주 전동차 제원</t>
    <phoneticPr fontId="43" type="noConversion"/>
  </si>
  <si>
    <t>https://www.data.go.kr/data/15048244/fileData.do</t>
    <phoneticPr fontId="43" type="noConversion"/>
  </si>
  <si>
    <t>부산-김해 경전철</t>
    <phoneticPr fontId="43" type="noConversion"/>
  </si>
  <si>
    <t>광주 운행횟수</t>
    <phoneticPr fontId="43" type="noConversion"/>
  </si>
  <si>
    <t>https://www.grtc.co.kr/msubway/board/view.do?rbsIdx=61&amp;idx=1092</t>
    <phoneticPr fontId="43" type="noConversion"/>
  </si>
  <si>
    <t>의정부 경전철</t>
    <phoneticPr fontId="43" type="noConversion"/>
  </si>
  <si>
    <t>부산-김해 운행횟수</t>
    <phoneticPr fontId="43" type="noConversion"/>
  </si>
  <si>
    <t>http://www2.humetro.busan.kr/homepage/cht/page/subLocation.do?menu_no=10010110</t>
    <phoneticPr fontId="43" type="noConversion"/>
  </si>
  <si>
    <t>용인경량전철</t>
    <phoneticPr fontId="43" type="noConversion"/>
  </si>
  <si>
    <t>부산-김해 편성수</t>
    <phoneticPr fontId="43" type="noConversion"/>
  </si>
  <si>
    <t>https://www.busan.go.kr/news/snsbusan01/view?bbsNo=1&amp;dataNo=34407&amp;srchThemeNo=64</t>
    <phoneticPr fontId="43" type="noConversion"/>
  </si>
  <si>
    <t>우이 신설경전철</t>
    <phoneticPr fontId="43" type="noConversion"/>
  </si>
  <si>
    <t>의정부 경전철 제원</t>
    <phoneticPr fontId="43" type="noConversion"/>
  </si>
  <si>
    <t>https://www.ulrt.co.kr/trains</t>
    <phoneticPr fontId="43" type="noConversion"/>
  </si>
  <si>
    <t>총계</t>
    <phoneticPr fontId="43" type="noConversion"/>
  </si>
  <si>
    <t>의정부 경전철 운행횟수</t>
    <phoneticPr fontId="43" type="noConversion"/>
  </si>
  <si>
    <t>https://blog.naver.com/hope_city/222102476669</t>
  </si>
  <si>
    <t>편성당 승객수</t>
    <phoneticPr fontId="43" type="noConversion"/>
  </si>
  <si>
    <t>우이신설선 운행횟수</t>
    <phoneticPr fontId="43" type="noConversion"/>
  </si>
  <si>
    <t>https://news.seoul.go.kr/citybuild/archives/229517</t>
  </si>
  <si>
    <t>Notes</t>
    <phoneticPr fontId="37" type="noConversion"/>
  </si>
  <si>
    <t>2019.09.28 개통된 김포 골드라인은 제외</t>
    <phoneticPr fontId="37" type="noConversion"/>
  </si>
  <si>
    <t>KOSIS</t>
    <phoneticPr fontId="37" type="noConversion"/>
  </si>
  <si>
    <t>https://kosis.kr/statHtml/statHtml.do?tblId=DT_357001_A019&amp;orgId=357&amp;language=kor&amp;conn_path=&amp;vw_cd=&amp;list_id=</t>
    <phoneticPr fontId="37" type="noConversion"/>
  </si>
  <si>
    <t>http://www.seoulmetro.co.kr/kr/page.do?menuIdx=513</t>
    <phoneticPr fontId="37" type="noConversion"/>
  </si>
  <si>
    <t>http://stat.molit.go.kr/portal/cate/statFileView.do?hRsId=272&amp;hFormId=6197&amp;hSelectId=6197&amp;hPoint=00&amp;hAppr=1&amp;hDivEng=&amp;oFileName=&amp;rFileName=&amp;midpath=&amp;month_yn=N&amp;sFormId=6197&amp;sStart=2020&amp;sEnd=2020&amp;sStyleNum=1&amp;EXPORT=</t>
    <phoneticPr fontId="37" type="noConversion"/>
  </si>
  <si>
    <t>http://webzine.seoulmetro.co.kr/enewspaper/articleview.php?master=&amp;aid=1771&amp;sid=73&amp;mvid=684</t>
    <phoneticPr fontId="37" type="noConversion"/>
  </si>
  <si>
    <t>서울 편성량수 참고</t>
    <phoneticPr fontId="37" type="noConversion"/>
  </si>
  <si>
    <t>세부 출처</t>
    <phoneticPr fontId="43" type="noConversion"/>
  </si>
  <si>
    <t>광주는 대전의 운행횟수 비율 이용</t>
    <phoneticPr fontId="43" type="noConversion"/>
  </si>
  <si>
    <t>subway는 only psgr</t>
    <phoneticPr fontId="37" type="noConversion"/>
  </si>
  <si>
    <t>부선 또한, 대부분 자가 동력이 없으므로 제외</t>
    <phoneticPr fontId="37" type="noConversion"/>
  </si>
  <si>
    <t>예선(Tug-Boat)의 경우, 특수선박으로써 다른 선박의 이/접안용도로 사용되어 passenger or freight 에서 제외</t>
    <phoneticPr fontId="37" type="noConversion"/>
  </si>
  <si>
    <t>SR 사에서 KTX-산천차량 22편성 대여하여 사용중</t>
    <phoneticPr fontId="37" type="noConversion"/>
  </si>
  <si>
    <t>일반열차(ex 무궁화호)는 고속열차나 우등열차와 다르게 정기적인 운행을 하지 않으며</t>
    <phoneticPr fontId="37" type="noConversion"/>
  </si>
  <si>
    <t>필요에 따라 기관차에 객차, 화차를 붙여 편성하기에 passenger, freight 할당할 때 50%씩 가정치 사용</t>
    <phoneticPr fontId="37" type="noConversion"/>
  </si>
  <si>
    <t>디젤기관차, 전기기관차는 각 1대를 1편성으로 사용</t>
    <phoneticPr fontId="37" type="noConversion"/>
  </si>
  <si>
    <t>고속철도를 제외한 편성(ex, 1편성 30량)은 가정치를 통해 할당</t>
    <phoneticPr fontId="37" type="noConversion"/>
  </si>
  <si>
    <t>구간별, 선로별로 견인할 수 있는 용량이 다름. 따라서 모두 반영하기 어렵기 때문에 가정치를 사용</t>
    <phoneticPr fontId="37" type="noConversion"/>
  </si>
  <si>
    <t>ships</t>
    <phoneticPr fontId="37" type="noConversion"/>
  </si>
  <si>
    <t>Vehicle registration statistics</t>
    <phoneticPr fontId="37" type="noConversion"/>
  </si>
  <si>
    <t>Ministry of Land, Infrastructure and Transport</t>
    <phoneticPr fontId="37" type="noConversion"/>
  </si>
  <si>
    <t>Vehicle registration statistics on Dec. 2019</t>
    <phoneticPr fontId="37" type="noConversion"/>
  </si>
  <si>
    <t>Sheet 5. Registration by model, 10. Registration by fuel type</t>
    <phoneticPr fontId="37" type="noConversion"/>
  </si>
  <si>
    <t>Vehicle classification</t>
    <phoneticPr fontId="37" type="noConversion"/>
  </si>
  <si>
    <t>Korea Ministry of Government Legislation</t>
    <phoneticPr fontId="37" type="noConversion"/>
  </si>
  <si>
    <t>Motor VVehicle Management Act Enforcement Rules</t>
    <phoneticPr fontId="37" type="noConversion"/>
  </si>
  <si>
    <t>Detailed classification by size</t>
    <phoneticPr fontId="37" type="noConversion"/>
  </si>
  <si>
    <t>Aircraft ownership statistics</t>
    <phoneticPr fontId="37" type="noConversion"/>
  </si>
  <si>
    <t>Korea Civil Aviation Association</t>
    <phoneticPr fontId="37" type="noConversion"/>
  </si>
  <si>
    <t>Pocket aviation status 2020</t>
    <phoneticPr fontId="37" type="noConversion"/>
  </si>
  <si>
    <t>Ship registration statistics</t>
    <phoneticPr fontId="37" type="noConversion"/>
  </si>
  <si>
    <t>Ministry of Oceans and Fisheries</t>
    <phoneticPr fontId="37" type="noConversion"/>
  </si>
  <si>
    <t>2020 Maritime and Fisheries Statistical Yearbook</t>
    <phoneticPr fontId="37" type="noConversion"/>
  </si>
  <si>
    <t>Page 464, All registered ships</t>
    <phoneticPr fontId="37" type="noConversion"/>
  </si>
  <si>
    <t>Classification of ship fuel</t>
    <phoneticPr fontId="37" type="noConversion"/>
  </si>
  <si>
    <t>The Korea Transport Institute</t>
    <phoneticPr fontId="37" type="noConversion"/>
  </si>
  <si>
    <t>National transport statistics 2019</t>
    <phoneticPr fontId="37" type="noConversion"/>
  </si>
  <si>
    <t>Page 284, Oil consumption of the domestic transport sector</t>
    <phoneticPr fontId="37" type="noConversion"/>
  </si>
  <si>
    <t>Motorcycle registration</t>
    <phoneticPr fontId="37" type="noConversion"/>
  </si>
  <si>
    <t>Motorcycle regstration statistics 2019</t>
    <phoneticPr fontId="37" type="noConversion"/>
  </si>
  <si>
    <t>Sheet 1. Statistics by local government</t>
    <phoneticPr fontId="37" type="noConversion"/>
  </si>
  <si>
    <t>Railway Operation Division, Railway Bureau</t>
    <phoneticPr fontId="37" type="noConversion"/>
  </si>
  <si>
    <t>Number of train owned by Railway Corporation</t>
    <phoneticPr fontId="37" type="noConversion"/>
  </si>
  <si>
    <t>Train statistics</t>
    <phoneticPr fontId="37" type="noConversion"/>
  </si>
  <si>
    <t>Number of train owned by subway company</t>
    <phoneticPr fontId="37" type="noConversion"/>
  </si>
  <si>
    <t>Vehicle ownership by age</t>
    <phoneticPr fontId="37" type="noConversion"/>
  </si>
  <si>
    <t>Seoul Metropolitan Rapid Transit Corporation</t>
    <phoneticPr fontId="37" type="noConversion"/>
  </si>
  <si>
    <t>Vehicle ownership of the subway line no. 1 ~ 8</t>
    <phoneticPr fontId="37" type="noConversion"/>
  </si>
  <si>
    <t>Number of passengers by subway</t>
    <phoneticPr fontId="37" type="noConversion"/>
  </si>
  <si>
    <t>Transport statistics</t>
    <phoneticPr fontId="37" type="noConversion"/>
  </si>
  <si>
    <t>Since there is no separate data for each type of vehicle and fuel, the DV sheet is created based on the registration status by vehicle type and fuel type.</t>
    <phoneticPr fontId="37" type="noConversion"/>
  </si>
  <si>
    <t>Vehicle classification standards are written in 'DV'.</t>
    <phoneticPr fontId="37" type="noConversion"/>
  </si>
  <si>
    <t xml:space="preserve">Subway data is included. </t>
    <phoneticPr fontId="37" type="noConversion"/>
  </si>
  <si>
    <t>Data based on KOSIS data and the Urban Railroad Corporation data of each local government.</t>
    <phoneticPr fontId="37" type="noConversion"/>
  </si>
  <si>
    <t>We assumed the ratio between itx (express railway) and normal railway.</t>
    <phoneticPr fontId="37" type="noConversion"/>
  </si>
  <si>
    <t>Detailed method is described in Rail</t>
    <phoneticPr fontId="37" type="noConversion"/>
  </si>
  <si>
    <t>Ships excluded fishing boats</t>
    <phoneticPr fontId="37" type="noConversion"/>
  </si>
  <si>
    <t>중형, 소형</t>
    <phoneticPr fontId="37" type="noConversion"/>
  </si>
  <si>
    <t>freight</t>
    <phoneticPr fontId="37" type="noConversion"/>
  </si>
  <si>
    <t>경형, 대형</t>
    <phoneticPr fontId="37" type="noConversion"/>
  </si>
  <si>
    <t>passenger</t>
    <phoneticPr fontId="37" type="noConversion"/>
  </si>
  <si>
    <t>category</t>
    <phoneticPr fontId="37" type="noConversion"/>
  </si>
  <si>
    <t>DV-per fuel sheet를 바탕으로 계산한 연료별 차량 비율로 이를 DV sheet에서 이용함</t>
    <phoneticPr fontId="37" type="noConversion"/>
  </si>
  <si>
    <t>선박 디젤, 가솔린별 비율 구분용도</t>
    <phoneticPr fontId="37" type="noConversion"/>
  </si>
  <si>
    <t>선박은 대부분 중유를 사용하지만, 결과 시트 구분상 중유가 없어 그와 정제온도가 비슷한 디젤로 가정했음</t>
    <phoneticPr fontId="37" type="noConversion"/>
  </si>
  <si>
    <t>기타연료도 디젤로 가정</t>
    <phoneticPr fontId="37" type="noConversion"/>
  </si>
  <si>
    <t>Notes</t>
    <phoneticPr fontId="37" type="noConversion"/>
  </si>
  <si>
    <t>한국의 오토바이는 배달오토바이가 대다수이며, 이를 별도로 등록하거나 구분한 자료는 찾을 수 없었음</t>
    <phoneticPr fontId="37" type="noConversion"/>
  </si>
  <si>
    <t>따라서 소형, 중형 오토바이는 배달용(freight) &amp; 경형, 대형은 레저용(passenger)으로 가정하여 목록을 구체화시킴</t>
    <phoneticPr fontId="37" type="noConversion"/>
  </si>
  <si>
    <t>비율이 100%가 아닌 이유는 연료별 구분 중 기타연료 차량들을 제외하고 산정하였기 때문이다.</t>
    <phoneticPr fontId="37" type="noConversion"/>
  </si>
  <si>
    <t>=&gt; natural gas = CNG + LNG</t>
    <phoneticPr fontId="37" type="noConversion"/>
  </si>
  <si>
    <t>Notes</t>
    <phoneticPr fontId="37" type="noConversion"/>
  </si>
  <si>
    <t>start year 기준, 규제로 인해 한국의 대형 천연가스 트럭은 존재하지 않는 것으로 추정된다. 2020년부터 대형트럭의 천연가스 차량 개조가 시작되었다.</t>
    <phoneticPr fontId="37" type="noConversion"/>
  </si>
  <si>
    <t>https://www.kogas.or.kr:9450/portal/selectBbsNttView.do?bbsNo=239&amp;key=2035&amp;nttNo=39355</t>
    <phoneticPr fontId="37" type="noConversion"/>
  </si>
  <si>
    <t xml:space="preserve">The original SYVBT values from NEXT seem to reflect domestic shipping emissions (compared to GCAM shipping emissions). </t>
  </si>
  <si>
    <t>To estimate the additional international shipping emissions, we applied a multiplier based on GCAM data. See ships multiplier tab for GCAM emissions</t>
  </si>
  <si>
    <t>Multiplier of NEXT SYVBT to UNFCC Emissions</t>
  </si>
  <si>
    <t>UNFCCC</t>
  </si>
  <si>
    <t>https://unfccc.int/sites/default/files/resource/Third%20Biennial%20Update%20Report%20of%20the%20ROK%20under%20the%20UNFCCC.pdf</t>
  </si>
  <si>
    <t>To modify the start year vehicles to account for both domestic and international shipping emissions, we use the above multipler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</si>
</sst>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###0.00_)"/>
    <numFmt numFmtId="166" formatCode="#,##0_)"/>
    <numFmt numFmtId="167" formatCode="#,##0_ "/>
    <numFmt numFmtId="168" formatCode="0_ "/>
  </numFmts>
  <fonts count="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rgb="FF202122"/>
      <name val="Arial"/>
      <family val="2"/>
    </font>
    <font>
      <sz val="11"/>
      <color rgb="FF202122"/>
      <name val="맑은 고딕"/>
      <family val="3"/>
      <charset val="129"/>
    </font>
    <font>
      <sz val="11"/>
      <color rgb="FF202122"/>
      <name val="Arial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5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7" applyNumberFormat="0" applyAlignment="0" applyProtection="0"/>
    <xf numFmtId="0" fontId="15" fillId="22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3" borderId="0">
      <alignment horizontal="centerContinuous" wrapText="1"/>
    </xf>
    <xf numFmtId="0" fontId="27" fillId="8" borderId="7" applyNumberFormat="0" applyAlignment="0" applyProtection="0"/>
    <xf numFmtId="0" fontId="28" fillId="0" borderId="13" applyNumberFormat="0" applyFill="0" applyAlignment="0" applyProtection="0"/>
    <xf numFmtId="0" fontId="29" fillId="24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2" borderId="5" applyNumberFormat="0" applyFont="0" applyAlignment="0" applyProtection="0"/>
    <xf numFmtId="0" fontId="7" fillId="25" borderId="14" applyNumberFormat="0" applyFont="0" applyAlignment="0" applyProtection="0"/>
    <xf numFmtId="0" fontId="32" fillId="21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9" fontId="6" fillId="0" borderId="0" applyFont="0" applyFill="0" applyBorder="0" applyAlignment="0" applyProtection="0"/>
    <xf numFmtId="164" fontId="39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97">
    <xf numFmtId="0" fontId="0" fillId="0" borderId="0" xfId="0"/>
    <xf numFmtId="1" fontId="0" fillId="0" borderId="0" xfId="0" applyNumberFormat="1" applyFill="1"/>
    <xf numFmtId="0" fontId="0" fillId="0" borderId="0" xfId="0" applyFill="1"/>
    <xf numFmtId="9" fontId="0" fillId="0" borderId="0" xfId="140" applyFo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Alignment="1">
      <alignment vertical="center"/>
    </xf>
    <xf numFmtId="0" fontId="40" fillId="29" borderId="18" xfId="0" applyFont="1" applyFill="1" applyBorder="1" applyAlignment="1">
      <alignment horizontal="center" vertical="center"/>
    </xf>
    <xf numFmtId="0" fontId="40" fillId="0" borderId="18" xfId="0" applyFont="1" applyBorder="1" applyAlignment="1">
      <alignment vertical="center"/>
    </xf>
    <xf numFmtId="167" fontId="40" fillId="0" borderId="18" xfId="0" applyNumberFormat="1" applyFont="1" applyBorder="1" applyAlignment="1">
      <alignment vertical="center"/>
    </xf>
    <xf numFmtId="167" fontId="40" fillId="0" borderId="18" xfId="141" applyNumberFormat="1" applyFont="1" applyBorder="1">
      <alignment vertical="center"/>
    </xf>
    <xf numFmtId="0" fontId="40" fillId="0" borderId="18" xfId="0" applyFont="1" applyFill="1" applyBorder="1" applyAlignment="1">
      <alignment vertical="center"/>
    </xf>
    <xf numFmtId="167" fontId="40" fillId="0" borderId="18" xfId="0" applyNumberFormat="1" applyFont="1" applyFill="1" applyBorder="1" applyAlignment="1">
      <alignment vertical="center"/>
    </xf>
    <xf numFmtId="0" fontId="40" fillId="0" borderId="22" xfId="0" applyFont="1" applyBorder="1" applyAlignment="1">
      <alignment vertical="center"/>
    </xf>
    <xf numFmtId="167" fontId="40" fillId="0" borderId="22" xfId="0" applyNumberFormat="1" applyFont="1" applyBorder="1" applyAlignment="1">
      <alignment vertical="center"/>
    </xf>
    <xf numFmtId="167" fontId="40" fillId="0" borderId="22" xfId="141" applyNumberFormat="1" applyFont="1" applyBorder="1">
      <alignment vertical="center"/>
    </xf>
    <xf numFmtId="0" fontId="41" fillId="29" borderId="23" xfId="0" applyFont="1" applyFill="1" applyBorder="1" applyAlignment="1">
      <alignment vertical="center"/>
    </xf>
    <xf numFmtId="167" fontId="41" fillId="29" borderId="24" xfId="0" applyNumberFormat="1" applyFont="1" applyFill="1" applyBorder="1" applyAlignment="1">
      <alignment vertical="center"/>
    </xf>
    <xf numFmtId="0" fontId="42" fillId="0" borderId="0" xfId="0" applyFont="1"/>
    <xf numFmtId="1" fontId="4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67" fontId="0" fillId="0" borderId="0" xfId="142" applyNumberFormat="1" applyFont="1" applyAlignment="1">
      <alignment vertical="center"/>
    </xf>
    <xf numFmtId="0" fontId="42" fillId="0" borderId="0" xfId="0" applyNumberFormat="1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1" fillId="0" borderId="0" xfId="143" applyFont="1" applyAlignment="1">
      <alignment horizontal="left" vertical="center"/>
    </xf>
    <xf numFmtId="0" fontId="50" fillId="0" borderId="0" xfId="143" applyAlignment="1">
      <alignment vertical="center"/>
    </xf>
    <xf numFmtId="0" fontId="42" fillId="0" borderId="0" xfId="0" applyFont="1" applyAlignment="1">
      <alignment vertical="center"/>
    </xf>
    <xf numFmtId="0" fontId="50" fillId="0" borderId="0" xfId="143" applyAlignment="1">
      <alignment horizontal="left" vertical="center"/>
    </xf>
    <xf numFmtId="167" fontId="41" fillId="30" borderId="24" xfId="0" applyNumberFormat="1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49" fontId="52" fillId="0" borderId="0" xfId="0" quotePrefix="1" applyNumberFormat="1" applyFont="1" applyAlignment="1">
      <alignment vertical="center"/>
    </xf>
    <xf numFmtId="0" fontId="52" fillId="27" borderId="18" xfId="0" applyFont="1" applyFill="1" applyBorder="1" applyAlignment="1">
      <alignment vertical="center"/>
    </xf>
    <xf numFmtId="0" fontId="52" fillId="27" borderId="18" xfId="0" applyFont="1" applyFill="1" applyBorder="1" applyAlignment="1">
      <alignment horizontal="center" vertical="center"/>
    </xf>
    <xf numFmtId="0" fontId="40" fillId="27" borderId="18" xfId="0" applyFont="1" applyFill="1" applyBorder="1" applyAlignment="1">
      <alignment horizontal="center" vertical="center"/>
    </xf>
    <xf numFmtId="164" fontId="52" fillId="27" borderId="18" xfId="141" applyFont="1" applyFill="1" applyBorder="1">
      <alignment vertical="center"/>
    </xf>
    <xf numFmtId="0" fontId="52" fillId="28" borderId="18" xfId="0" applyFont="1" applyFill="1" applyBorder="1" applyAlignment="1">
      <alignment vertical="center"/>
    </xf>
    <xf numFmtId="0" fontId="52" fillId="0" borderId="18" xfId="0" applyFont="1" applyFill="1" applyBorder="1" applyAlignment="1">
      <alignment vertical="center"/>
    </xf>
    <xf numFmtId="164" fontId="52" fillId="0" borderId="18" xfId="141" applyFont="1" applyFill="1" applyBorder="1">
      <alignment vertical="center"/>
    </xf>
    <xf numFmtId="164" fontId="52" fillId="0" borderId="18" xfId="141" applyFont="1" applyBorder="1">
      <alignment vertical="center"/>
    </xf>
    <xf numFmtId="0" fontId="40" fillId="28" borderId="18" xfId="0" applyFont="1" applyFill="1" applyBorder="1" applyAlignment="1">
      <alignment vertical="center"/>
    </xf>
    <xf numFmtId="164" fontId="40" fillId="0" borderId="0" xfId="0" applyNumberFormat="1" applyFont="1" applyFill="1" applyAlignment="1">
      <alignment vertical="center"/>
    </xf>
    <xf numFmtId="164" fontId="52" fillId="0" borderId="0" xfId="141" applyFont="1" applyFill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49" fontId="53" fillId="0" borderId="0" xfId="0" applyNumberFormat="1" applyFont="1" applyAlignment="1">
      <alignment horizontal="left"/>
    </xf>
    <xf numFmtId="0" fontId="52" fillId="0" borderId="0" xfId="0" quotePrefix="1" applyFont="1" applyAlignment="1">
      <alignment vertical="center"/>
    </xf>
    <xf numFmtId="0" fontId="52" fillId="31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vertical="center"/>
    </xf>
    <xf numFmtId="164" fontId="52" fillId="0" borderId="18" xfId="141" applyFont="1" applyBorder="1" applyAlignment="1">
      <alignment horizontal="left" vertical="center"/>
    </xf>
    <xf numFmtId="164" fontId="52" fillId="0" borderId="18" xfId="141" applyFont="1" applyFill="1" applyBorder="1" applyAlignment="1">
      <alignment horizontal="left" vertical="center"/>
    </xf>
    <xf numFmtId="164" fontId="52" fillId="33" borderId="18" xfId="141" applyFont="1" applyFill="1" applyBorder="1">
      <alignment vertical="center"/>
    </xf>
    <xf numFmtId="164" fontId="52" fillId="32" borderId="18" xfId="141" applyFont="1" applyFill="1" applyBorder="1">
      <alignment vertical="center"/>
    </xf>
    <xf numFmtId="164" fontId="52" fillId="34" borderId="18" xfId="141" applyFont="1" applyFill="1" applyBorder="1">
      <alignment vertical="center"/>
    </xf>
    <xf numFmtId="164" fontId="52" fillId="30" borderId="18" xfId="141" applyFont="1" applyFill="1" applyBorder="1">
      <alignment vertical="center"/>
    </xf>
    <xf numFmtId="0" fontId="54" fillId="0" borderId="0" xfId="0" applyFont="1"/>
    <xf numFmtId="0" fontId="54" fillId="0" borderId="18" xfId="0" applyFont="1" applyBorder="1"/>
    <xf numFmtId="0" fontId="40" fillId="0" borderId="0" xfId="0" applyFont="1" applyAlignment="1">
      <alignment vertical="center"/>
    </xf>
    <xf numFmtId="49" fontId="40" fillId="0" borderId="0" xfId="0" applyNumberFormat="1" applyFont="1" applyAlignment="1">
      <alignment vertical="center"/>
    </xf>
    <xf numFmtId="22" fontId="40" fillId="0" borderId="0" xfId="0" applyNumberFormat="1" applyFont="1" applyAlignment="1">
      <alignment vertical="center"/>
    </xf>
    <xf numFmtId="22" fontId="40" fillId="0" borderId="0" xfId="0" applyNumberFormat="1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167" fontId="4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0" fontId="0" fillId="35" borderId="18" xfId="0" applyFill="1" applyBorder="1" applyAlignment="1">
      <alignment vertical="center"/>
    </xf>
    <xf numFmtId="3" fontId="40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0" fontId="0" fillId="37" borderId="22" xfId="0" applyFill="1" applyBorder="1" applyAlignment="1">
      <alignment vertical="center"/>
    </xf>
    <xf numFmtId="3" fontId="0" fillId="0" borderId="18" xfId="0" applyNumberFormat="1" applyBorder="1" applyAlignment="1">
      <alignment horizontal="right" vertical="center"/>
    </xf>
    <xf numFmtId="0" fontId="0" fillId="37" borderId="25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3" fontId="40" fillId="0" borderId="18" xfId="0" applyNumberFormat="1" applyFont="1" applyBorder="1" applyAlignment="1">
      <alignment vertical="center"/>
    </xf>
    <xf numFmtId="0" fontId="40" fillId="3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0" fontId="0" fillId="0" borderId="18" xfId="0" applyNumberForma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3" fontId="40" fillId="38" borderId="18" xfId="0" applyNumberFormat="1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8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8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18" xfId="0" applyFont="1" applyBorder="1" applyAlignment="1">
      <alignment horizontal="left" vertical="center"/>
    </xf>
    <xf numFmtId="10" fontId="54" fillId="0" borderId="18" xfId="0" applyNumberFormat="1" applyFont="1" applyBorder="1" applyAlignment="1">
      <alignment vertical="center"/>
    </xf>
    <xf numFmtId="0" fontId="54" fillId="30" borderId="18" xfId="0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54" fillId="30" borderId="18" xfId="0" applyFont="1" applyFill="1" applyBorder="1"/>
    <xf numFmtId="0" fontId="54" fillId="0" borderId="0" xfId="0" applyFont="1" applyBorder="1" applyAlignment="1">
      <alignment vertical="center"/>
    </xf>
    <xf numFmtId="0" fontId="54" fillId="39" borderId="18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30" borderId="0" xfId="0" applyFont="1" applyFill="1" applyAlignment="1">
      <alignment vertical="center"/>
    </xf>
    <xf numFmtId="0" fontId="54" fillId="33" borderId="0" xfId="0" applyFont="1" applyFill="1" applyAlignment="1">
      <alignment vertical="center"/>
    </xf>
    <xf numFmtId="0" fontId="54" fillId="39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right" vertical="center"/>
    </xf>
    <xf numFmtId="0" fontId="40" fillId="30" borderId="18" xfId="0" applyFont="1" applyFill="1" applyBorder="1" applyAlignment="1">
      <alignment horizontal="center" vertical="center"/>
    </xf>
    <xf numFmtId="0" fontId="40" fillId="30" borderId="18" xfId="0" applyFont="1" applyFill="1" applyBorder="1" applyAlignment="1">
      <alignment horizontal="right" vertical="center"/>
    </xf>
    <xf numFmtId="0" fontId="40" fillId="30" borderId="18" xfId="0" applyFont="1" applyFill="1" applyBorder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2" fillId="40" borderId="0" xfId="0" applyFont="1" applyFill="1" applyAlignment="1">
      <alignment horizontal="left" vertical="center"/>
    </xf>
    <xf numFmtId="0" fontId="0" fillId="40" borderId="0" xfId="0" applyFill="1" applyAlignment="1">
      <alignment vertical="center"/>
    </xf>
    <xf numFmtId="9" fontId="0" fillId="0" borderId="0" xfId="140" applyFont="1" applyAlignment="1">
      <alignment vertical="center"/>
    </xf>
    <xf numFmtId="9" fontId="0" fillId="0" borderId="0" xfId="140" applyFont="1" applyAlignment="1">
      <alignment horizontal="center" vertical="center"/>
    </xf>
    <xf numFmtId="0" fontId="44" fillId="0" borderId="27" xfId="0" applyFont="1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9" fontId="0" fillId="0" borderId="0" xfId="14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36" xfId="140" applyFont="1" applyBorder="1" applyAlignment="1">
      <alignment horizontal="center" vertical="center"/>
    </xf>
    <xf numFmtId="0" fontId="4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9" fontId="0" fillId="0" borderId="31" xfId="140" applyFont="1" applyBorder="1" applyAlignment="1">
      <alignment horizontal="center" vertical="center"/>
    </xf>
    <xf numFmtId="0" fontId="45" fillId="0" borderId="31" xfId="0" applyFont="1" applyBorder="1" applyAlignment="1">
      <alignment vertical="center"/>
    </xf>
    <xf numFmtId="9" fontId="0" fillId="0" borderId="36" xfId="140" applyFont="1" applyBorder="1" applyAlignment="1">
      <alignment vertical="center"/>
    </xf>
    <xf numFmtId="0" fontId="0" fillId="33" borderId="39" xfId="0" applyFill="1" applyBorder="1" applyAlignment="1">
      <alignment vertical="center"/>
    </xf>
    <xf numFmtId="0" fontId="0" fillId="32" borderId="41" xfId="0" applyFill="1" applyBorder="1" applyAlignment="1">
      <alignment vertical="center"/>
    </xf>
    <xf numFmtId="0" fontId="0" fillId="34" borderId="41" xfId="0" applyFill="1" applyBorder="1" applyAlignment="1">
      <alignment vertical="center"/>
    </xf>
    <xf numFmtId="0" fontId="0" fillId="30" borderId="43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32" borderId="40" xfId="0" applyFill="1" applyBorder="1" applyAlignment="1">
      <alignment vertical="center"/>
    </xf>
    <xf numFmtId="0" fontId="0" fillId="34" borderId="40" xfId="0" applyFill="1" applyBorder="1" applyAlignment="1">
      <alignment vertical="center"/>
    </xf>
    <xf numFmtId="0" fontId="0" fillId="30" borderId="42" xfId="0" applyFill="1" applyBorder="1" applyAlignment="1">
      <alignment vertical="center"/>
    </xf>
    <xf numFmtId="0" fontId="50" fillId="0" borderId="0" xfId="143"/>
    <xf numFmtId="168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32" borderId="0" xfId="0" applyNumberFormat="1" applyFill="1"/>
    <xf numFmtId="0" fontId="42" fillId="4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40" fillId="0" borderId="0" xfId="0" applyFont="1" applyBorder="1" applyAlignment="1">
      <alignment vertical="center"/>
    </xf>
    <xf numFmtId="0" fontId="41" fillId="30" borderId="19" xfId="0" applyFont="1" applyFill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0" fontId="57" fillId="0" borderId="0" xfId="0" applyFont="1" applyFill="1"/>
    <xf numFmtId="0" fontId="0" fillId="36" borderId="18" xfId="0" applyNumberFormat="1" applyFill="1" applyBorder="1" applyAlignment="1">
      <alignment vertical="center"/>
    </xf>
    <xf numFmtId="0" fontId="40" fillId="0" borderId="30" xfId="0" applyFont="1" applyBorder="1" applyAlignment="1">
      <alignment vertical="center"/>
    </xf>
    <xf numFmtId="0" fontId="40" fillId="0" borderId="31" xfId="0" applyFont="1" applyBorder="1" applyAlignment="1">
      <alignment vertical="center"/>
    </xf>
    <xf numFmtId="0" fontId="40" fillId="0" borderId="32" xfId="0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5" xfId="0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167" fontId="40" fillId="30" borderId="34" xfId="0" applyNumberFormat="1" applyFont="1" applyFill="1" applyBorder="1" applyAlignment="1">
      <alignment vertical="center"/>
    </xf>
    <xf numFmtId="167" fontId="40" fillId="30" borderId="37" xfId="0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0" fillId="0" borderId="0" xfId="0" quotePrefix="1" applyAlignment="1">
      <alignment vertical="center"/>
    </xf>
    <xf numFmtId="168" fontId="0" fillId="30" borderId="0" xfId="0" applyNumberFormat="1" applyFill="1"/>
    <xf numFmtId="167" fontId="0" fillId="30" borderId="0" xfId="142" applyNumberFormat="1" applyFont="1" applyFill="1" applyAlignment="1">
      <alignment vertical="center"/>
    </xf>
    <xf numFmtId="0" fontId="44" fillId="0" borderId="0" xfId="0" applyNumberFormat="1" applyFont="1" applyAlignment="1">
      <alignment vertical="center"/>
    </xf>
    <xf numFmtId="0" fontId="50" fillId="0" borderId="0" xfId="143" applyNumberFormat="1" applyAlignment="1">
      <alignment vertical="center"/>
    </xf>
    <xf numFmtId="0" fontId="1" fillId="0" borderId="0" xfId="0" applyFont="1"/>
    <xf numFmtId="43" fontId="0" fillId="30" borderId="0" xfId="144" applyFont="1" applyFill="1"/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30" borderId="19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40" fillId="0" borderId="18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/>
    </xf>
    <xf numFmtId="0" fontId="54" fillId="30" borderId="18" xfId="0" applyFont="1" applyFill="1" applyBorder="1" applyAlignment="1">
      <alignment horizontal="center" vertical="center"/>
    </xf>
    <xf numFmtId="0" fontId="54" fillId="33" borderId="18" xfId="0" applyFont="1" applyFill="1" applyBorder="1" applyAlignment="1">
      <alignment horizontal="center" vertical="center"/>
    </xf>
    <xf numFmtId="0" fontId="40" fillId="33" borderId="18" xfId="0" applyFont="1" applyFill="1" applyBorder="1" applyAlignment="1">
      <alignment horizontal="center" vertical="center"/>
    </xf>
    <xf numFmtId="0" fontId="40" fillId="29" borderId="19" xfId="0" applyFont="1" applyFill="1" applyBorder="1" applyAlignment="1">
      <alignment horizontal="center" vertical="center"/>
    </xf>
    <xf numFmtId="0" fontId="40" fillId="29" borderId="20" xfId="0" applyFont="1" applyFill="1" applyBorder="1" applyAlignment="1">
      <alignment horizontal="center" vertical="center"/>
    </xf>
    <xf numFmtId="0" fontId="40" fillId="2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45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4" builtinId="3"/>
    <cellStyle name="Comma [0]" xfId="142" builtinId="6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3" builtinId="8"/>
    <cellStyle name="Input 2" xfId="69" xr:uid="{00000000-0005-0000-0000-000040000000}"/>
    <cellStyle name="Linked Cell 2" xfId="70" xr:uid="{00000000-0005-0000-0000-000041000000}"/>
    <cellStyle name="Neutral 2" xfId="71" xr:uid="{00000000-0005-0000-0000-000042000000}"/>
    <cellStyle name="Normal" xfId="0" builtinId="0"/>
    <cellStyle name="Normal 10" xfId="72" xr:uid="{00000000-0005-0000-0000-000044000000}"/>
    <cellStyle name="Normal 11" xfId="10" xr:uid="{00000000-0005-0000-0000-000045000000}"/>
    <cellStyle name="Normal 2" xfId="1" xr:uid="{00000000-0005-0000-0000-000046000000}"/>
    <cellStyle name="Normal 2 2" xfId="73" xr:uid="{00000000-0005-0000-0000-000047000000}"/>
    <cellStyle name="Normal 2 2 2" xfId="74" xr:uid="{00000000-0005-0000-0000-000048000000}"/>
    <cellStyle name="Normal 2 2 3" xfId="75" xr:uid="{00000000-0005-0000-0000-000049000000}"/>
    <cellStyle name="Normal 2 3" xfId="76" xr:uid="{00000000-0005-0000-0000-00004A000000}"/>
    <cellStyle name="Normal 2 4" xfId="77" xr:uid="{00000000-0005-0000-0000-00004B000000}"/>
    <cellStyle name="Normal 3" xfId="8" xr:uid="{00000000-0005-0000-0000-00004C000000}"/>
    <cellStyle name="Normal 3 2" xfId="78" xr:uid="{00000000-0005-0000-0000-00004D000000}"/>
    <cellStyle name="Normal 3 2 2" xfId="79" xr:uid="{00000000-0005-0000-0000-00004E000000}"/>
    <cellStyle name="Normal 3 2 2 2" xfId="80" xr:uid="{00000000-0005-0000-0000-00004F000000}"/>
    <cellStyle name="Normal 3 2 3" xfId="81" xr:uid="{00000000-0005-0000-0000-000050000000}"/>
    <cellStyle name="Normal 3 3" xfId="82" xr:uid="{00000000-0005-0000-0000-000051000000}"/>
    <cellStyle name="Normal 3 3 2" xfId="83" xr:uid="{00000000-0005-0000-0000-000052000000}"/>
    <cellStyle name="Normal 3 3 2 2" xfId="84" xr:uid="{00000000-0005-0000-0000-000053000000}"/>
    <cellStyle name="Normal 3 3 3" xfId="85" xr:uid="{00000000-0005-0000-0000-000054000000}"/>
    <cellStyle name="Normal 3 4" xfId="86" xr:uid="{00000000-0005-0000-0000-000055000000}"/>
    <cellStyle name="Normal 3 4 2" xfId="87" xr:uid="{00000000-0005-0000-0000-000056000000}"/>
    <cellStyle name="Normal 3 5" xfId="88" xr:uid="{00000000-0005-0000-0000-000057000000}"/>
    <cellStyle name="Normal 3 6" xfId="89" xr:uid="{00000000-0005-0000-0000-000058000000}"/>
    <cellStyle name="Normal 3 7" xfId="90" xr:uid="{00000000-0005-0000-0000-000059000000}"/>
    <cellStyle name="Normal 3 8" xfId="91" xr:uid="{00000000-0005-0000-0000-00005A000000}"/>
    <cellStyle name="Normal 3 9" xfId="12" xr:uid="{00000000-0005-0000-0000-00005B000000}"/>
    <cellStyle name="Normal 4" xfId="92" xr:uid="{00000000-0005-0000-0000-00005C000000}"/>
    <cellStyle name="Normal 4 2" xfId="93" xr:uid="{00000000-0005-0000-0000-00005D000000}"/>
    <cellStyle name="Normal 4 2 2" xfId="94" xr:uid="{00000000-0005-0000-0000-00005E000000}"/>
    <cellStyle name="Normal 4 2 2 2" xfId="95" xr:uid="{00000000-0005-0000-0000-00005F000000}"/>
    <cellStyle name="Normal 4 2 3" xfId="96" xr:uid="{00000000-0005-0000-0000-000060000000}"/>
    <cellStyle name="Normal 4 3" xfId="97" xr:uid="{00000000-0005-0000-0000-000061000000}"/>
    <cellStyle name="Normal 4 3 2" xfId="98" xr:uid="{00000000-0005-0000-0000-000062000000}"/>
    <cellStyle name="Normal 4 3 2 2" xfId="99" xr:uid="{00000000-0005-0000-0000-000063000000}"/>
    <cellStyle name="Normal 4 3 3" xfId="100" xr:uid="{00000000-0005-0000-0000-000064000000}"/>
    <cellStyle name="Normal 4 4" xfId="101" xr:uid="{00000000-0005-0000-0000-000065000000}"/>
    <cellStyle name="Normal 4 4 2" xfId="102" xr:uid="{00000000-0005-0000-0000-000066000000}"/>
    <cellStyle name="Normal 4 5" xfId="103" xr:uid="{00000000-0005-0000-0000-000067000000}"/>
    <cellStyle name="Normal 4 6" xfId="104" xr:uid="{00000000-0005-0000-0000-000068000000}"/>
    <cellStyle name="Normal 4 7" xfId="105" xr:uid="{00000000-0005-0000-0000-000069000000}"/>
    <cellStyle name="Normal 4 8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8" xfId="113" xr:uid="{00000000-0005-0000-0000-000071000000}"/>
    <cellStyle name="Normal 9" xfId="114" xr:uid="{00000000-0005-0000-0000-000072000000}"/>
    <cellStyle name="Note 2" xfId="115" xr:uid="{00000000-0005-0000-0000-000073000000}"/>
    <cellStyle name="Note 2 2" xfId="116" xr:uid="{00000000-0005-0000-0000-000074000000}"/>
    <cellStyle name="Output 2" xfId="117" xr:uid="{00000000-0005-0000-0000-000075000000}"/>
    <cellStyle name="Parent row" xfId="3" xr:uid="{00000000-0005-0000-0000-000076000000}"/>
    <cellStyle name="Percent" xfId="140" builtinId="5"/>
    <cellStyle name="Percent 2" xfId="118" xr:uid="{00000000-0005-0000-0000-000078000000}"/>
    <cellStyle name="Percent 2 2" xfId="119" xr:uid="{00000000-0005-0000-0000-000079000000}"/>
    <cellStyle name="Percent 3" xfId="120" xr:uid="{00000000-0005-0000-0000-00007A000000}"/>
    <cellStyle name="Percent 3 2" xfId="121" xr:uid="{00000000-0005-0000-0000-00007B000000}"/>
    <cellStyle name="Source Hed" xfId="122" xr:uid="{00000000-0005-0000-0000-00007C000000}"/>
    <cellStyle name="Source Superscript" xfId="123" xr:uid="{00000000-0005-0000-0000-00007D000000}"/>
    <cellStyle name="Source Text" xfId="9" xr:uid="{00000000-0005-0000-0000-00007E000000}"/>
    <cellStyle name="State" xfId="124" xr:uid="{00000000-0005-0000-0000-00007F000000}"/>
    <cellStyle name="Superscript" xfId="125" xr:uid="{00000000-0005-0000-0000-000080000000}"/>
    <cellStyle name="Table Data" xfId="126" xr:uid="{00000000-0005-0000-0000-000081000000}"/>
    <cellStyle name="Table Head Top" xfId="127" xr:uid="{00000000-0005-0000-0000-000082000000}"/>
    <cellStyle name="Table Hed Side" xfId="128" xr:uid="{00000000-0005-0000-0000-000083000000}"/>
    <cellStyle name="Table title" xfId="7" xr:uid="{00000000-0005-0000-0000-000084000000}"/>
    <cellStyle name="Title 2" xfId="129" xr:uid="{00000000-0005-0000-0000-000085000000}"/>
    <cellStyle name="Title Text" xfId="130" xr:uid="{00000000-0005-0000-0000-000086000000}"/>
    <cellStyle name="Title Text 1" xfId="131" xr:uid="{00000000-0005-0000-0000-000087000000}"/>
    <cellStyle name="Title Text 2" xfId="132" xr:uid="{00000000-0005-0000-0000-000088000000}"/>
    <cellStyle name="Title-1" xfId="14" xr:uid="{00000000-0005-0000-0000-000089000000}"/>
    <cellStyle name="Title-2" xfId="133" xr:uid="{00000000-0005-0000-0000-00008A000000}"/>
    <cellStyle name="Title-3" xfId="134" xr:uid="{00000000-0005-0000-0000-00008B000000}"/>
    <cellStyle name="Total 2" xfId="135" xr:uid="{00000000-0005-0000-0000-00008C000000}"/>
    <cellStyle name="Warning Text 2" xfId="136" xr:uid="{00000000-0005-0000-0000-00008D000000}"/>
    <cellStyle name="Wrap" xfId="137" xr:uid="{00000000-0005-0000-0000-00008E000000}"/>
    <cellStyle name="Wrap Bold" xfId="138" xr:uid="{00000000-0005-0000-0000-00008F000000}"/>
    <cellStyle name="Wrap Title" xfId="139" xr:uid="{00000000-0005-0000-0000-000090000000}"/>
    <cellStyle name="쉼표 [0] 3" xfId="141" xr:uid="{C3AB603F-4E0B-44D4-951F-2780EE25F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1" xr16:uid="{B28851D5-A949-428B-A4B8-9CD2A60D93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.molit.go.kr/portal/cate/statFileView.do?hRsId=58&amp;hFormId=5" TargetMode="External"/><Relationship Id="rId3" Type="http://schemas.openxmlformats.org/officeDocument/2006/relationships/hyperlink" Target="http://stat.molit.go.kr/portal/common/downLoadFile.do" TargetMode="External"/><Relationship Id="rId7" Type="http://schemas.openxmlformats.org/officeDocument/2006/relationships/hyperlink" Target="https://www.ktdb.go.kr/www/selectPblcteWebList.do?key=39&amp;pageUnit=10&amp;pageIndex=1&amp;searchCnd=al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kosis.kr/statHtml/statHtml.do?orgId=357&amp;tblId=DT_35701_71" TargetMode="External"/><Relationship Id="rId11" Type="http://schemas.openxmlformats.org/officeDocument/2006/relationships/hyperlink" Target="http://stat.molit.go.kr/portal/cate/statFileView.do?hRsId=272&amp;hFormId=6197&amp;hSelectId=6197&amp;hPoint=00&amp;hAppr=1&amp;hDivEng=&amp;oFileName=&amp;rFileName=&amp;midpath=&amp;month_yn=N&amp;sFormId=6197&amp;sStart=2020&amp;sEnd=2020&amp;sStyleNum=1&amp;EXPORT=" TargetMode="External"/><Relationship Id="rId5" Type="http://schemas.openxmlformats.org/officeDocument/2006/relationships/hyperlink" Target="https://www.mof.go.kr/statPortal/bbs/publication/view.do?ntt_id=960&amp;pageIndex=&amp;searchType=&amp;searchQuery=" TargetMode="External"/><Relationship Id="rId10" Type="http://schemas.openxmlformats.org/officeDocument/2006/relationships/hyperlink" Target="http://www.seoulmetro.co.kr/kr/page.do?menuIdx=513" TargetMode="External"/><Relationship Id="rId4" Type="http://schemas.openxmlformats.org/officeDocument/2006/relationships/hyperlink" Target="https://www.airportal.go.kr/e-book/ecatalog5.jsp?Dir=38&amp;catimage=&amp;start=&amp;cate=&amp;callmode=normal&amp;eclang=ko" TargetMode="External"/><Relationship Id="rId9" Type="http://schemas.openxmlformats.org/officeDocument/2006/relationships/hyperlink" Target="https://kosis.kr/statHtml/statHtml.do?tblId=DT_357001_A019&amp;orgId=357&amp;language=kor&amp;conn_path=&amp;vw_cd=&amp;list_id=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gas.or.kr:9450/portal/selectBbsNttView.do?bbsNo=239&amp;key=2035&amp;nttNo=3935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0893/fileData.do" TargetMode="External"/><Relationship Id="rId13" Type="http://schemas.openxmlformats.org/officeDocument/2006/relationships/hyperlink" Target="https://www.ulrt.co.kr/trains" TargetMode="External"/><Relationship Id="rId3" Type="http://schemas.openxmlformats.org/officeDocument/2006/relationships/hyperlink" Target="https://www.djet.co.kr/kor/board.do?menuIdx=541&amp;bbsIdx=17410" TargetMode="External"/><Relationship Id="rId7" Type="http://schemas.openxmlformats.org/officeDocument/2006/relationships/hyperlink" Target="http://www.dtro.or.kr/open_content_new/ko/sub_page/page.php?mnu_puid1=6&amp;mnu_uid=87&amp;mnu_puid2=81" TargetMode="External"/><Relationship Id="rId12" Type="http://schemas.openxmlformats.org/officeDocument/2006/relationships/hyperlink" Target="https://www.busan.go.kr/news/snsbusan01/view?bbsNo=1&amp;dataNo=34407&amp;srchThemeNo=64" TargetMode="External"/><Relationship Id="rId2" Type="http://schemas.openxmlformats.org/officeDocument/2006/relationships/hyperlink" Target="https://www.metro9.co.kr/site/homepage/menu/viewMenu?menuid=001005001003" TargetMode="External"/><Relationship Id="rId1" Type="http://schemas.openxmlformats.org/officeDocument/2006/relationships/hyperlink" Target="https://www.humetro.busan.kr/homepage/chs/page/subLocation.do?menu_no=1001050403" TargetMode="External"/><Relationship Id="rId6" Type="http://schemas.openxmlformats.org/officeDocument/2006/relationships/hyperlink" Target="https://www.ictr.or.kr/main/bbs/bbsMsgDetail.do?msg_seq=201&amp;bcd=data&amp;pgno=4" TargetMode="External"/><Relationship Id="rId11" Type="http://schemas.openxmlformats.org/officeDocument/2006/relationships/hyperlink" Target="http://www2.humetro.busan.kr/homepage/cht/page/subLocation.do?menu_no=10010110" TargetMode="External"/><Relationship Id="rId5" Type="http://schemas.openxmlformats.org/officeDocument/2006/relationships/hyperlink" Target="https://www.ictr.or.kr/main/railway/intro.jsp" TargetMode="External"/><Relationship Id="rId15" Type="http://schemas.openxmlformats.org/officeDocument/2006/relationships/hyperlink" Target="http://webzine.seoulmetro.co.kr/enewspaper/articleview.php?master=&amp;aid=1771&amp;sid=73&amp;mvid=684" TargetMode="External"/><Relationship Id="rId10" Type="http://schemas.openxmlformats.org/officeDocument/2006/relationships/hyperlink" Target="https://www.grtc.co.kr/msubway/board/view.do?rbsIdx=61&amp;idx=1092" TargetMode="External"/><Relationship Id="rId4" Type="http://schemas.openxmlformats.org/officeDocument/2006/relationships/hyperlink" Target="http://railway.or.kr/Papers_Conference/201611/pdf/KSR2016A066.pdf" TargetMode="External"/><Relationship Id="rId9" Type="http://schemas.openxmlformats.org/officeDocument/2006/relationships/hyperlink" Target="https://www.data.go.kr/data/15048244/fileData.do" TargetMode="External"/><Relationship Id="rId14" Type="http://schemas.openxmlformats.org/officeDocument/2006/relationships/hyperlink" Target="https://kosis.kr/statHtml/statHtml.do?orgId=357&amp;tblId=DT_357001_A004&amp;vw_cd=&amp;list_id=&amp;seqNo=&amp;lang_mode=ko&amp;language=kor&amp;obj_var_id=&amp;itm_id=&amp;conn_path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43" workbookViewId="0">
      <selection activeCell="A60" sqref="A60"/>
    </sheetView>
  </sheetViews>
  <sheetFormatPr defaultColWidth="9" defaultRowHeight="14.5"/>
  <cols>
    <col min="1" max="1" width="9" style="7"/>
    <col min="2" max="2" width="9" style="7" customWidth="1"/>
    <col min="3" max="16384" width="9" style="7"/>
  </cols>
  <sheetData>
    <row r="1" spans="1:12">
      <c r="A1" s="27" t="s">
        <v>0</v>
      </c>
    </row>
    <row r="3" spans="1:12">
      <c r="A3" s="27" t="s">
        <v>1</v>
      </c>
      <c r="B3" s="115" t="s">
        <v>533</v>
      </c>
      <c r="C3" s="116"/>
      <c r="D3" s="116"/>
      <c r="E3" s="116"/>
      <c r="I3" s="115" t="s">
        <v>557</v>
      </c>
      <c r="J3" s="116"/>
      <c r="K3" s="116"/>
      <c r="L3" s="116"/>
    </row>
    <row r="4" spans="1:12">
      <c r="B4" s="28" t="s">
        <v>534</v>
      </c>
      <c r="I4" s="28" t="s">
        <v>555</v>
      </c>
    </row>
    <row r="5" spans="1:12">
      <c r="B5" s="28">
        <v>2020</v>
      </c>
      <c r="I5" s="28">
        <v>2020</v>
      </c>
    </row>
    <row r="6" spans="1:12">
      <c r="B6" s="29" t="s">
        <v>535</v>
      </c>
      <c r="I6" s="28" t="s">
        <v>556</v>
      </c>
    </row>
    <row r="7" spans="1:12">
      <c r="B7" s="32" t="s">
        <v>331</v>
      </c>
      <c r="I7" s="32" t="s">
        <v>352</v>
      </c>
    </row>
    <row r="8" spans="1:12">
      <c r="B8" s="28" t="s">
        <v>536</v>
      </c>
    </row>
    <row r="9" spans="1:12">
      <c r="B9" s="28"/>
    </row>
    <row r="10" spans="1:12">
      <c r="B10" s="115" t="s">
        <v>537</v>
      </c>
      <c r="C10" s="116"/>
      <c r="D10" s="116"/>
      <c r="E10" s="116"/>
      <c r="I10" s="115" t="s">
        <v>558</v>
      </c>
      <c r="J10" s="155"/>
      <c r="K10" s="155"/>
      <c r="L10" s="155"/>
    </row>
    <row r="11" spans="1:12">
      <c r="B11" s="28" t="s">
        <v>538</v>
      </c>
      <c r="I11" s="28" t="s">
        <v>515</v>
      </c>
    </row>
    <row r="12" spans="1:12">
      <c r="B12" s="28">
        <v>2021</v>
      </c>
      <c r="I12" s="28">
        <v>2019</v>
      </c>
    </row>
    <row r="13" spans="1:12">
      <c r="B13" s="29" t="s">
        <v>539</v>
      </c>
      <c r="I13" s="28" t="s">
        <v>559</v>
      </c>
    </row>
    <row r="14" spans="1:12">
      <c r="B14" s="32" t="s">
        <v>332</v>
      </c>
      <c r="I14" s="32" t="s">
        <v>516</v>
      </c>
    </row>
    <row r="15" spans="1:12">
      <c r="B15" s="28" t="s">
        <v>540</v>
      </c>
      <c r="I15" s="28"/>
    </row>
    <row r="16" spans="1:12">
      <c r="B16" s="28"/>
      <c r="I16" s="28" t="s">
        <v>560</v>
      </c>
    </row>
    <row r="17" spans="2:22">
      <c r="B17" s="115" t="s">
        <v>541</v>
      </c>
      <c r="C17" s="116"/>
      <c r="D17" s="116"/>
      <c r="E17" s="116"/>
      <c r="I17" s="28">
        <v>2021</v>
      </c>
    </row>
    <row r="18" spans="2:22">
      <c r="B18" s="28" t="s">
        <v>542</v>
      </c>
      <c r="I18" s="28" t="s">
        <v>561</v>
      </c>
      <c r="R18" s="151"/>
      <c r="S18" s="150"/>
      <c r="T18"/>
    </row>
    <row r="19" spans="2:22">
      <c r="B19" s="28">
        <v>2020</v>
      </c>
      <c r="I19" s="32" t="s">
        <v>517</v>
      </c>
      <c r="R19"/>
      <c r="S19"/>
      <c r="T19"/>
    </row>
    <row r="20" spans="2:22">
      <c r="B20" s="28" t="s">
        <v>543</v>
      </c>
      <c r="R20" s="151"/>
      <c r="S20" s="150"/>
      <c r="T20"/>
    </row>
    <row r="21" spans="2:22">
      <c r="B21" s="32" t="s">
        <v>334</v>
      </c>
      <c r="R21"/>
      <c r="S21"/>
      <c r="T21"/>
    </row>
    <row r="22" spans="2:22">
      <c r="B22" s="28" t="s">
        <v>333</v>
      </c>
    </row>
    <row r="23" spans="2:22">
      <c r="B23" s="28"/>
      <c r="U23"/>
      <c r="V23"/>
    </row>
    <row r="24" spans="2:22">
      <c r="B24" s="115" t="s">
        <v>544</v>
      </c>
      <c r="C24" s="116"/>
      <c r="D24" s="116"/>
      <c r="E24" s="116"/>
      <c r="I24" s="155" t="s">
        <v>562</v>
      </c>
      <c r="J24" s="155"/>
      <c r="K24" s="155"/>
      <c r="L24" s="155"/>
    </row>
    <row r="25" spans="2:22">
      <c r="B25" s="28" t="s">
        <v>545</v>
      </c>
      <c r="I25" s="7" t="s">
        <v>563</v>
      </c>
    </row>
    <row r="26" spans="2:22">
      <c r="B26" s="28">
        <v>2020</v>
      </c>
      <c r="I26" s="7">
        <v>2020</v>
      </c>
    </row>
    <row r="27" spans="2:22">
      <c r="B27" s="28" t="s">
        <v>546</v>
      </c>
      <c r="I27" s="7" t="s">
        <v>562</v>
      </c>
    </row>
    <row r="28" spans="2:22">
      <c r="B28" s="32" t="s">
        <v>335</v>
      </c>
      <c r="I28" s="30" t="s">
        <v>518</v>
      </c>
    </row>
    <row r="29" spans="2:22">
      <c r="B29" s="28" t="s">
        <v>547</v>
      </c>
    </row>
    <row r="30" spans="2:22">
      <c r="B30" s="28"/>
    </row>
    <row r="31" spans="2:22">
      <c r="B31" s="115" t="s">
        <v>548</v>
      </c>
      <c r="C31" s="116"/>
      <c r="D31" s="116"/>
      <c r="E31" s="116"/>
    </row>
    <row r="32" spans="2:22">
      <c r="B32" s="28" t="s">
        <v>549</v>
      </c>
    </row>
    <row r="33" spans="1:5">
      <c r="B33" s="28">
        <v>2020</v>
      </c>
    </row>
    <row r="34" spans="1:5">
      <c r="B34" s="28" t="s">
        <v>550</v>
      </c>
    </row>
    <row r="35" spans="1:5">
      <c r="B35" s="32" t="s">
        <v>391</v>
      </c>
    </row>
    <row r="36" spans="1:5">
      <c r="B36" s="28" t="s">
        <v>551</v>
      </c>
    </row>
    <row r="37" spans="1:5">
      <c r="B37" s="28"/>
    </row>
    <row r="38" spans="1:5">
      <c r="B38" s="115" t="s">
        <v>552</v>
      </c>
      <c r="C38" s="116"/>
      <c r="D38" s="116"/>
      <c r="E38" s="116"/>
    </row>
    <row r="39" spans="1:5">
      <c r="B39" s="28" t="s">
        <v>534</v>
      </c>
    </row>
    <row r="40" spans="1:5">
      <c r="B40" s="28">
        <v>2020</v>
      </c>
    </row>
    <row r="41" spans="1:5">
      <c r="B41" s="29" t="s">
        <v>553</v>
      </c>
    </row>
    <row r="42" spans="1:5">
      <c r="B42" s="32" t="s">
        <v>331</v>
      </c>
    </row>
    <row r="43" spans="1:5">
      <c r="B43" s="28" t="s">
        <v>554</v>
      </c>
    </row>
    <row r="45" spans="1:5">
      <c r="A45" s="31" t="s">
        <v>431</v>
      </c>
    </row>
    <row r="46" spans="1:5">
      <c r="A46" s="7" t="s">
        <v>564</v>
      </c>
    </row>
    <row r="47" spans="1:5">
      <c r="A47" s="7" t="s">
        <v>565</v>
      </c>
    </row>
    <row r="49" spans="1:2">
      <c r="A49" s="7" t="s">
        <v>566</v>
      </c>
    </row>
    <row r="50" spans="1:2">
      <c r="A50" s="7" t="s">
        <v>567</v>
      </c>
    </row>
    <row r="51" spans="1:2">
      <c r="A51" s="7" t="s">
        <v>568</v>
      </c>
    </row>
    <row r="52" spans="1:2">
      <c r="A52" s="7" t="s">
        <v>569</v>
      </c>
    </row>
    <row r="54" spans="1:2">
      <c r="A54" s="7" t="s">
        <v>570</v>
      </c>
    </row>
    <row r="56" spans="1:2">
      <c r="A56" s="7" t="s">
        <v>13</v>
      </c>
      <c r="B56" s="7">
        <v>2019</v>
      </c>
    </row>
    <row r="58" spans="1:2">
      <c r="A58" s="7" t="s">
        <v>588</v>
      </c>
    </row>
    <row r="59" spans="1:2">
      <c r="A59" s="7" t="s">
        <v>589</v>
      </c>
    </row>
  </sheetData>
  <phoneticPr fontId="37" type="noConversion"/>
  <hyperlinks>
    <hyperlink ref="B6" r:id="rId1" display="http://stat.molit.go.kr/portal/common/downLoadFile.do" xr:uid="{7EEDB0FB-7F05-4068-AE2E-C10081F98139}"/>
    <hyperlink ref="B7" r:id="rId2" xr:uid="{94F25A04-7D45-4B57-9DAB-6ADB54EFB182}"/>
    <hyperlink ref="B13" r:id="rId3" display="http://stat.molit.go.kr/portal/common/downLoadFile.do" xr:uid="{32CD9D70-DD3D-4E73-9F7C-FD68954E72C4}"/>
    <hyperlink ref="B21" r:id="rId4" xr:uid="{31D2E86A-8EF7-4487-941B-BCE94C00D531}"/>
    <hyperlink ref="B28" r:id="rId5" xr:uid="{06C47C9D-4497-4A5D-B544-C3DF346552A2}"/>
    <hyperlink ref="I7" r:id="rId6" xr:uid="{3C364F19-19DF-445E-B4D2-A35E48305198}"/>
    <hyperlink ref="B35" r:id="rId7" xr:uid="{D557C72E-3A29-4288-9121-928E4736C27C}"/>
    <hyperlink ref="B42" r:id="rId8" xr:uid="{CD69783C-5A55-4119-A0A7-9E1F169585A2}"/>
    <hyperlink ref="I14" r:id="rId9" xr:uid="{F9DAC5AE-12B4-4FCB-AF42-8BDB9009B39D}"/>
    <hyperlink ref="I19" r:id="rId10" xr:uid="{FE15476F-DBA4-4894-B48B-C5C833B7A717}"/>
    <hyperlink ref="I28" r:id="rId11" xr:uid="{A03C3360-3DFB-4535-AF07-06760FD833A9}"/>
  </hyperlinks>
  <pageMargins left="0.7" right="0.7" top="0.75" bottom="0.75" header="0.3" footer="0.3"/>
  <pageSetup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476-F0CB-42EA-9C51-F86641CEEDE0}">
  <dimension ref="A1:R47"/>
  <sheetViews>
    <sheetView workbookViewId="0">
      <selection activeCell="A31" sqref="A31"/>
    </sheetView>
  </sheetViews>
  <sheetFormatPr defaultColWidth="9" defaultRowHeight="13"/>
  <cols>
    <col min="1" max="1" width="7.81640625" style="62" customWidth="1"/>
    <col min="2" max="2" width="9.453125" style="62" customWidth="1"/>
    <col min="3" max="4" width="9.1796875" style="62" bestFit="1" customWidth="1"/>
    <col min="5" max="5" width="9.81640625" style="62" bestFit="1" customWidth="1"/>
    <col min="6" max="6" width="8.453125" style="62" bestFit="1" customWidth="1"/>
    <col min="7" max="7" width="8" style="62" bestFit="1" customWidth="1"/>
    <col min="8" max="9" width="7" style="62" bestFit="1" customWidth="1"/>
    <col min="10" max="10" width="8" style="62" bestFit="1" customWidth="1"/>
    <col min="11" max="11" width="7" style="62" customWidth="1"/>
    <col min="12" max="12" width="10.26953125" style="62" customWidth="1"/>
    <col min="13" max="14" width="9.1796875" style="62" bestFit="1" customWidth="1"/>
    <col min="15" max="15" width="9.81640625" style="62" bestFit="1" customWidth="1"/>
    <col min="16" max="16" width="8.453125" style="62" bestFit="1" customWidth="1"/>
    <col min="17" max="17" width="16.54296875" style="62" bestFit="1" customWidth="1"/>
    <col min="18" max="16384" width="9" style="62"/>
  </cols>
  <sheetData>
    <row r="1" spans="1:18">
      <c r="D1" s="62" t="s">
        <v>17</v>
      </c>
      <c r="E1" s="62" t="s">
        <v>69</v>
      </c>
      <c r="F1" s="62" t="s">
        <v>70</v>
      </c>
      <c r="H1" s="62" t="s">
        <v>22</v>
      </c>
    </row>
    <row r="2" spans="1:18">
      <c r="A2" s="62" t="s">
        <v>71</v>
      </c>
      <c r="B2" s="63" t="s">
        <v>72</v>
      </c>
    </row>
    <row r="3" spans="1:18">
      <c r="A3" s="8" t="s">
        <v>73</v>
      </c>
      <c r="B3" s="193" t="s">
        <v>43</v>
      </c>
      <c r="C3" s="194"/>
      <c r="D3" s="194"/>
      <c r="E3" s="194"/>
      <c r="F3" s="195"/>
      <c r="G3" s="193" t="s">
        <v>74</v>
      </c>
      <c r="H3" s="194"/>
      <c r="I3" s="194"/>
      <c r="J3" s="194"/>
      <c r="K3" s="195"/>
      <c r="L3" s="193" t="s">
        <v>75</v>
      </c>
      <c r="M3" s="194"/>
      <c r="N3" s="194"/>
      <c r="O3" s="194"/>
      <c r="P3" s="195"/>
    </row>
    <row r="4" spans="1:18">
      <c r="A4" s="8" t="s">
        <v>76</v>
      </c>
      <c r="B4" s="8" t="s">
        <v>52</v>
      </c>
      <c r="C4" s="8" t="s">
        <v>77</v>
      </c>
      <c r="D4" s="8" t="s">
        <v>78</v>
      </c>
      <c r="E4" s="8" t="s">
        <v>79</v>
      </c>
      <c r="F4" s="8" t="s">
        <v>80</v>
      </c>
      <c r="G4" s="8" t="s">
        <v>52</v>
      </c>
      <c r="H4" s="8" t="s">
        <v>77</v>
      </c>
      <c r="I4" s="8" t="s">
        <v>78</v>
      </c>
      <c r="J4" s="8" t="s">
        <v>79</v>
      </c>
      <c r="K4" s="8" t="s">
        <v>80</v>
      </c>
      <c r="L4" s="8" t="s">
        <v>52</v>
      </c>
      <c r="M4" s="8" t="s">
        <v>77</v>
      </c>
      <c r="N4" s="8" t="s">
        <v>78</v>
      </c>
      <c r="O4" s="8" t="s">
        <v>79</v>
      </c>
      <c r="P4" s="8" t="s">
        <v>80</v>
      </c>
    </row>
    <row r="5" spans="1:18">
      <c r="A5" s="9" t="s">
        <v>26</v>
      </c>
      <c r="B5" s="10">
        <v>449549</v>
      </c>
      <c r="C5" s="11">
        <v>19855</v>
      </c>
      <c r="D5" s="11">
        <v>146965</v>
      </c>
      <c r="E5" s="11">
        <v>252816</v>
      </c>
      <c r="F5" s="11">
        <v>29913</v>
      </c>
      <c r="G5" s="11">
        <v>4560</v>
      </c>
      <c r="H5" s="11">
        <v>299</v>
      </c>
      <c r="I5" s="11">
        <v>933</v>
      </c>
      <c r="J5" s="11">
        <v>3173</v>
      </c>
      <c r="K5" s="11">
        <v>155</v>
      </c>
      <c r="L5" s="11">
        <v>444989</v>
      </c>
      <c r="M5" s="11">
        <v>19556</v>
      </c>
      <c r="N5" s="11">
        <v>146032</v>
      </c>
      <c r="O5" s="11">
        <v>249643</v>
      </c>
      <c r="P5" s="11">
        <v>29758</v>
      </c>
      <c r="Q5" s="64"/>
      <c r="R5" s="64"/>
    </row>
    <row r="6" spans="1:18">
      <c r="A6" s="9" t="s">
        <v>27</v>
      </c>
      <c r="B6" s="10">
        <v>132571</v>
      </c>
      <c r="C6" s="11">
        <v>5788</v>
      </c>
      <c r="D6" s="11">
        <v>37451</v>
      </c>
      <c r="E6" s="11">
        <v>82300</v>
      </c>
      <c r="F6" s="11">
        <v>7032</v>
      </c>
      <c r="G6" s="11">
        <v>1439</v>
      </c>
      <c r="H6" s="11">
        <v>103</v>
      </c>
      <c r="I6" s="11">
        <v>179</v>
      </c>
      <c r="J6" s="11">
        <v>1114</v>
      </c>
      <c r="K6" s="11">
        <v>43</v>
      </c>
      <c r="L6" s="11">
        <v>131132</v>
      </c>
      <c r="M6" s="11">
        <v>5685</v>
      </c>
      <c r="N6" s="11">
        <v>37272</v>
      </c>
      <c r="O6" s="11">
        <v>81186</v>
      </c>
      <c r="P6" s="11">
        <v>6989</v>
      </c>
      <c r="Q6" s="64"/>
      <c r="R6" s="64"/>
    </row>
    <row r="7" spans="1:18">
      <c r="A7" s="9" t="s">
        <v>28</v>
      </c>
      <c r="B7" s="10">
        <v>132716</v>
      </c>
      <c r="C7" s="11">
        <v>9915</v>
      </c>
      <c r="D7" s="11">
        <v>58400</v>
      </c>
      <c r="E7" s="11">
        <v>58937</v>
      </c>
      <c r="F7" s="11">
        <v>5464</v>
      </c>
      <c r="G7" s="11">
        <v>1246</v>
      </c>
      <c r="H7" s="11">
        <v>171</v>
      </c>
      <c r="I7" s="11">
        <v>202</v>
      </c>
      <c r="J7" s="11">
        <v>839</v>
      </c>
      <c r="K7" s="11">
        <v>34</v>
      </c>
      <c r="L7" s="11">
        <v>131470</v>
      </c>
      <c r="M7" s="11">
        <v>9744</v>
      </c>
      <c r="N7" s="11">
        <v>58198</v>
      </c>
      <c r="O7" s="11">
        <v>58098</v>
      </c>
      <c r="P7" s="11">
        <v>5430</v>
      </c>
      <c r="Q7" s="64"/>
      <c r="R7" s="64"/>
    </row>
    <row r="8" spans="1:18">
      <c r="A8" s="9" t="s">
        <v>29</v>
      </c>
      <c r="B8" s="10">
        <v>75874</v>
      </c>
      <c r="C8" s="11">
        <v>3639</v>
      </c>
      <c r="D8" s="11">
        <v>29356</v>
      </c>
      <c r="E8" s="11">
        <v>37797</v>
      </c>
      <c r="F8" s="11">
        <v>5082</v>
      </c>
      <c r="G8" s="11">
        <v>1026</v>
      </c>
      <c r="H8" s="11">
        <v>15</v>
      </c>
      <c r="I8" s="11">
        <v>187</v>
      </c>
      <c r="J8" s="11">
        <v>792</v>
      </c>
      <c r="K8" s="11">
        <v>32</v>
      </c>
      <c r="L8" s="11">
        <v>74848</v>
      </c>
      <c r="M8" s="11">
        <v>3624</v>
      </c>
      <c r="N8" s="11">
        <v>29169</v>
      </c>
      <c r="O8" s="11">
        <v>37005</v>
      </c>
      <c r="P8" s="11">
        <v>5050</v>
      </c>
      <c r="Q8" s="64"/>
      <c r="R8" s="64"/>
    </row>
    <row r="9" spans="1:18">
      <c r="A9" s="9" t="s">
        <v>30</v>
      </c>
      <c r="B9" s="10">
        <v>39914</v>
      </c>
      <c r="C9" s="11">
        <v>2003</v>
      </c>
      <c r="D9" s="11">
        <v>15889</v>
      </c>
      <c r="E9" s="11">
        <v>20230</v>
      </c>
      <c r="F9" s="11">
        <v>1792</v>
      </c>
      <c r="G9" s="11">
        <v>511</v>
      </c>
      <c r="H9" s="11">
        <v>21</v>
      </c>
      <c r="I9" s="11">
        <v>46</v>
      </c>
      <c r="J9" s="11">
        <v>434</v>
      </c>
      <c r="K9" s="11">
        <v>10</v>
      </c>
      <c r="L9" s="11">
        <v>39403</v>
      </c>
      <c r="M9" s="11">
        <v>1982</v>
      </c>
      <c r="N9" s="11">
        <v>15843</v>
      </c>
      <c r="O9" s="11">
        <v>19796</v>
      </c>
      <c r="P9" s="11">
        <v>1782</v>
      </c>
      <c r="Q9" s="64"/>
      <c r="R9" s="64"/>
    </row>
    <row r="10" spans="1:18">
      <c r="A10" s="9" t="s">
        <v>31</v>
      </c>
      <c r="B10" s="10">
        <v>38183</v>
      </c>
      <c r="C10" s="11">
        <v>3482</v>
      </c>
      <c r="D10" s="11">
        <v>11473</v>
      </c>
      <c r="E10" s="11">
        <v>20414</v>
      </c>
      <c r="F10" s="11">
        <v>2814</v>
      </c>
      <c r="G10" s="11">
        <v>504</v>
      </c>
      <c r="H10" s="11">
        <v>38</v>
      </c>
      <c r="I10" s="11">
        <v>67</v>
      </c>
      <c r="J10" s="11">
        <v>381</v>
      </c>
      <c r="K10" s="11">
        <v>18</v>
      </c>
      <c r="L10" s="11">
        <v>37679</v>
      </c>
      <c r="M10" s="11">
        <v>3444</v>
      </c>
      <c r="N10" s="11">
        <v>11406</v>
      </c>
      <c r="O10" s="11">
        <v>20033</v>
      </c>
      <c r="P10" s="11">
        <v>2796</v>
      </c>
      <c r="Q10" s="64"/>
      <c r="R10" s="64"/>
    </row>
    <row r="11" spans="1:18">
      <c r="A11" s="9" t="s">
        <v>32</v>
      </c>
      <c r="B11" s="10">
        <v>63407</v>
      </c>
      <c r="C11" s="11">
        <v>3702</v>
      </c>
      <c r="D11" s="11">
        <v>12033</v>
      </c>
      <c r="E11" s="11">
        <v>45045</v>
      </c>
      <c r="F11" s="11">
        <v>2627</v>
      </c>
      <c r="G11" s="11">
        <v>498</v>
      </c>
      <c r="H11" s="11">
        <v>98</v>
      </c>
      <c r="I11" s="11">
        <v>48</v>
      </c>
      <c r="J11" s="11">
        <v>340</v>
      </c>
      <c r="K11" s="11">
        <v>12</v>
      </c>
      <c r="L11" s="11">
        <v>62909</v>
      </c>
      <c r="M11" s="11">
        <v>3604</v>
      </c>
      <c r="N11" s="11">
        <v>11985</v>
      </c>
      <c r="O11" s="11">
        <v>44705</v>
      </c>
      <c r="P11" s="11">
        <v>2615</v>
      </c>
      <c r="Q11" s="64"/>
      <c r="R11" s="64"/>
    </row>
    <row r="12" spans="1:18">
      <c r="A12" s="9" t="s">
        <v>81</v>
      </c>
      <c r="B12" s="10">
        <v>11414</v>
      </c>
      <c r="C12" s="11">
        <v>871</v>
      </c>
      <c r="D12" s="11">
        <v>5296</v>
      </c>
      <c r="E12" s="11">
        <v>4685</v>
      </c>
      <c r="F12" s="11">
        <v>562</v>
      </c>
      <c r="G12" s="11">
        <v>147</v>
      </c>
      <c r="H12" s="11">
        <v>8</v>
      </c>
      <c r="I12" s="11">
        <v>11</v>
      </c>
      <c r="J12" s="11">
        <v>122</v>
      </c>
      <c r="K12" s="11">
        <v>6</v>
      </c>
      <c r="L12" s="11">
        <v>11267</v>
      </c>
      <c r="M12" s="11">
        <v>863</v>
      </c>
      <c r="N12" s="11">
        <v>5285</v>
      </c>
      <c r="O12" s="11">
        <v>4563</v>
      </c>
      <c r="P12" s="11">
        <v>556</v>
      </c>
      <c r="Q12" s="64"/>
      <c r="R12" s="64"/>
    </row>
    <row r="13" spans="1:18">
      <c r="A13" s="9" t="s">
        <v>34</v>
      </c>
      <c r="B13" s="10">
        <v>395670</v>
      </c>
      <c r="C13" s="11">
        <v>18938</v>
      </c>
      <c r="D13" s="11">
        <v>151538</v>
      </c>
      <c r="E13" s="11">
        <v>197206</v>
      </c>
      <c r="F13" s="11">
        <v>27988</v>
      </c>
      <c r="G13" s="11">
        <v>4938</v>
      </c>
      <c r="H13" s="11">
        <v>170</v>
      </c>
      <c r="I13" s="11">
        <v>1012</v>
      </c>
      <c r="J13" s="11">
        <v>3646</v>
      </c>
      <c r="K13" s="11">
        <v>110</v>
      </c>
      <c r="L13" s="11">
        <v>390732</v>
      </c>
      <c r="M13" s="11">
        <v>18768</v>
      </c>
      <c r="N13" s="11">
        <v>150526</v>
      </c>
      <c r="O13" s="11">
        <v>193560</v>
      </c>
      <c r="P13" s="11">
        <v>27878</v>
      </c>
      <c r="Q13" s="64"/>
      <c r="R13" s="64"/>
    </row>
    <row r="14" spans="1:18">
      <c r="A14" s="9" t="s">
        <v>35</v>
      </c>
      <c r="B14" s="10">
        <v>65635</v>
      </c>
      <c r="C14" s="11">
        <v>5868</v>
      </c>
      <c r="D14" s="11">
        <v>24279</v>
      </c>
      <c r="E14" s="11">
        <v>32340</v>
      </c>
      <c r="F14" s="11">
        <v>3148</v>
      </c>
      <c r="G14" s="11">
        <v>990</v>
      </c>
      <c r="H14" s="11">
        <v>51</v>
      </c>
      <c r="I14" s="11">
        <v>51</v>
      </c>
      <c r="J14" s="11">
        <v>854</v>
      </c>
      <c r="K14" s="11">
        <v>34</v>
      </c>
      <c r="L14" s="11">
        <v>64645</v>
      </c>
      <c r="M14" s="11">
        <v>5817</v>
      </c>
      <c r="N14" s="11">
        <v>24228</v>
      </c>
      <c r="O14" s="11">
        <v>31486</v>
      </c>
      <c r="P14" s="11">
        <v>3114</v>
      </c>
      <c r="Q14" s="64"/>
      <c r="R14" s="64"/>
    </row>
    <row r="15" spans="1:18">
      <c r="A15" s="9" t="s">
        <v>36</v>
      </c>
      <c r="B15" s="10">
        <v>91678</v>
      </c>
      <c r="C15" s="11">
        <v>7584</v>
      </c>
      <c r="D15" s="11">
        <v>40566</v>
      </c>
      <c r="E15" s="11">
        <v>40153</v>
      </c>
      <c r="F15" s="11">
        <v>3375</v>
      </c>
      <c r="G15" s="11">
        <v>1199</v>
      </c>
      <c r="H15" s="11">
        <v>73</v>
      </c>
      <c r="I15" s="11">
        <v>268</v>
      </c>
      <c r="J15" s="11">
        <v>823</v>
      </c>
      <c r="K15" s="11">
        <v>35</v>
      </c>
      <c r="L15" s="11">
        <v>90479</v>
      </c>
      <c r="M15" s="11">
        <v>7511</v>
      </c>
      <c r="N15" s="11">
        <v>40298</v>
      </c>
      <c r="O15" s="11">
        <v>39330</v>
      </c>
      <c r="P15" s="11">
        <v>3340</v>
      </c>
      <c r="Q15" s="64"/>
      <c r="R15" s="64"/>
    </row>
    <row r="16" spans="1:18">
      <c r="A16" s="9" t="s">
        <v>37</v>
      </c>
      <c r="B16" s="10">
        <v>135311</v>
      </c>
      <c r="C16" s="11">
        <v>9796</v>
      </c>
      <c r="D16" s="11">
        <v>64655</v>
      </c>
      <c r="E16" s="11">
        <v>56193</v>
      </c>
      <c r="F16" s="11">
        <v>4667</v>
      </c>
      <c r="G16" s="11">
        <v>1769</v>
      </c>
      <c r="H16" s="11">
        <v>182</v>
      </c>
      <c r="I16" s="11">
        <v>403</v>
      </c>
      <c r="J16" s="11">
        <v>1149</v>
      </c>
      <c r="K16" s="11">
        <v>35</v>
      </c>
      <c r="L16" s="11">
        <v>133542</v>
      </c>
      <c r="M16" s="11">
        <v>9614</v>
      </c>
      <c r="N16" s="11">
        <v>64252</v>
      </c>
      <c r="O16" s="11">
        <v>55044</v>
      </c>
      <c r="P16" s="11">
        <v>4632</v>
      </c>
      <c r="Q16" s="64"/>
      <c r="R16" s="64"/>
    </row>
    <row r="17" spans="1:18">
      <c r="A17" s="9" t="s">
        <v>38</v>
      </c>
      <c r="B17" s="10">
        <v>100987</v>
      </c>
      <c r="C17" s="11">
        <v>7682</v>
      </c>
      <c r="D17" s="11">
        <v>50195</v>
      </c>
      <c r="E17" s="11">
        <v>40451</v>
      </c>
      <c r="F17" s="11">
        <v>2659</v>
      </c>
      <c r="G17" s="11">
        <v>1383</v>
      </c>
      <c r="H17" s="11">
        <v>91</v>
      </c>
      <c r="I17" s="11">
        <v>303</v>
      </c>
      <c r="J17" s="11">
        <v>966</v>
      </c>
      <c r="K17" s="11">
        <v>23</v>
      </c>
      <c r="L17" s="11">
        <v>99604</v>
      </c>
      <c r="M17" s="11">
        <v>7591</v>
      </c>
      <c r="N17" s="11">
        <v>49892</v>
      </c>
      <c r="O17" s="11">
        <v>39485</v>
      </c>
      <c r="P17" s="11">
        <v>2636</v>
      </c>
      <c r="Q17" s="64"/>
      <c r="R17" s="64"/>
    </row>
    <row r="18" spans="1:18">
      <c r="A18" s="9" t="s">
        <v>39</v>
      </c>
      <c r="B18" s="10">
        <v>118666</v>
      </c>
      <c r="C18" s="11">
        <v>7792</v>
      </c>
      <c r="D18" s="11">
        <v>59184</v>
      </c>
      <c r="E18" s="11">
        <v>48966</v>
      </c>
      <c r="F18" s="11">
        <v>2724</v>
      </c>
      <c r="G18" s="11">
        <v>2072</v>
      </c>
      <c r="H18" s="11">
        <v>121</v>
      </c>
      <c r="I18" s="11">
        <v>597</v>
      </c>
      <c r="J18" s="11">
        <v>1318</v>
      </c>
      <c r="K18" s="11">
        <v>36</v>
      </c>
      <c r="L18" s="11">
        <v>116594</v>
      </c>
      <c r="M18" s="11">
        <v>7671</v>
      </c>
      <c r="N18" s="11">
        <v>58587</v>
      </c>
      <c r="O18" s="11">
        <v>47648</v>
      </c>
      <c r="P18" s="11">
        <v>2688</v>
      </c>
      <c r="Q18" s="64"/>
      <c r="R18" s="64"/>
    </row>
    <row r="19" spans="1:18">
      <c r="A19" s="9" t="s">
        <v>40</v>
      </c>
      <c r="B19" s="10">
        <v>188706</v>
      </c>
      <c r="C19" s="11">
        <v>16568</v>
      </c>
      <c r="D19" s="11">
        <v>86149</v>
      </c>
      <c r="E19" s="11">
        <v>80548</v>
      </c>
      <c r="F19" s="11">
        <v>5441</v>
      </c>
      <c r="G19" s="11">
        <v>2097</v>
      </c>
      <c r="H19" s="11">
        <v>97</v>
      </c>
      <c r="I19" s="11">
        <v>507</v>
      </c>
      <c r="J19" s="11">
        <v>1435</v>
      </c>
      <c r="K19" s="11">
        <v>58</v>
      </c>
      <c r="L19" s="11">
        <v>186609</v>
      </c>
      <c r="M19" s="11">
        <v>16471</v>
      </c>
      <c r="N19" s="11">
        <v>85642</v>
      </c>
      <c r="O19" s="11">
        <v>79113</v>
      </c>
      <c r="P19" s="11">
        <v>5383</v>
      </c>
      <c r="Q19" s="64"/>
      <c r="R19" s="64"/>
    </row>
    <row r="20" spans="1:18" s="35" customFormat="1">
      <c r="A20" s="12" t="s">
        <v>41</v>
      </c>
      <c r="B20" s="13">
        <v>163968</v>
      </c>
      <c r="C20" s="11">
        <v>12418</v>
      </c>
      <c r="D20" s="11">
        <v>59025</v>
      </c>
      <c r="E20" s="11">
        <v>86060</v>
      </c>
      <c r="F20" s="11">
        <v>6465</v>
      </c>
      <c r="G20" s="11">
        <v>2188</v>
      </c>
      <c r="H20" s="11">
        <v>143</v>
      </c>
      <c r="I20" s="11">
        <v>415</v>
      </c>
      <c r="J20" s="11">
        <v>1596</v>
      </c>
      <c r="K20" s="11">
        <v>34</v>
      </c>
      <c r="L20" s="11">
        <v>161780</v>
      </c>
      <c r="M20" s="11">
        <v>12275</v>
      </c>
      <c r="N20" s="11">
        <v>58610</v>
      </c>
      <c r="O20" s="11">
        <v>84464</v>
      </c>
      <c r="P20" s="11">
        <v>6431</v>
      </c>
      <c r="Q20" s="65"/>
      <c r="R20" s="65"/>
    </row>
    <row r="21" spans="1:18" ht="13.5" thickBot="1">
      <c r="A21" s="14" t="s">
        <v>42</v>
      </c>
      <c r="B21" s="15">
        <v>32646</v>
      </c>
      <c r="C21" s="16">
        <v>7092</v>
      </c>
      <c r="D21" s="16">
        <v>10468</v>
      </c>
      <c r="E21" s="16">
        <v>13721</v>
      </c>
      <c r="F21" s="16">
        <v>1365</v>
      </c>
      <c r="G21" s="16">
        <v>516</v>
      </c>
      <c r="H21" s="16">
        <v>132</v>
      </c>
      <c r="I21" s="16">
        <v>80</v>
      </c>
      <c r="J21" s="16">
        <v>281</v>
      </c>
      <c r="K21" s="16">
        <v>23</v>
      </c>
      <c r="L21" s="16">
        <v>32130</v>
      </c>
      <c r="M21" s="16">
        <v>6960</v>
      </c>
      <c r="N21" s="16">
        <v>10388</v>
      </c>
      <c r="O21" s="16">
        <v>13440</v>
      </c>
      <c r="P21" s="16">
        <v>1342</v>
      </c>
      <c r="Q21" s="64"/>
      <c r="R21" s="64"/>
    </row>
    <row r="22" spans="1:18" ht="13.5" thickBot="1">
      <c r="A22" s="17" t="s">
        <v>82</v>
      </c>
      <c r="B22" s="33">
        <f>SUM(B5:B21)</f>
        <v>2236895</v>
      </c>
      <c r="C22" s="18">
        <f t="shared" ref="C22:P22" si="0">SUM(C5:C21)</f>
        <v>142993</v>
      </c>
      <c r="D22" s="18">
        <f t="shared" si="0"/>
        <v>862922</v>
      </c>
      <c r="E22" s="18">
        <f t="shared" si="0"/>
        <v>1117862</v>
      </c>
      <c r="F22" s="18">
        <f t="shared" si="0"/>
        <v>113118</v>
      </c>
      <c r="G22" s="18">
        <f t="shared" si="0"/>
        <v>27083</v>
      </c>
      <c r="H22" s="18">
        <f t="shared" si="0"/>
        <v>1813</v>
      </c>
      <c r="I22" s="18">
        <f t="shared" si="0"/>
        <v>5309</v>
      </c>
      <c r="J22" s="18">
        <f t="shared" si="0"/>
        <v>19263</v>
      </c>
      <c r="K22" s="18">
        <f t="shared" si="0"/>
        <v>698</v>
      </c>
      <c r="L22" s="18">
        <f t="shared" si="0"/>
        <v>2209812</v>
      </c>
      <c r="M22" s="18">
        <f t="shared" si="0"/>
        <v>141180</v>
      </c>
      <c r="N22" s="18">
        <f t="shared" si="0"/>
        <v>857613</v>
      </c>
      <c r="O22" s="18">
        <f t="shared" si="0"/>
        <v>1098599</v>
      </c>
      <c r="P22" s="18">
        <f t="shared" si="0"/>
        <v>112420</v>
      </c>
      <c r="Q22" s="64"/>
      <c r="R22" s="64"/>
    </row>
    <row r="24" spans="1:18">
      <c r="A24" s="66" t="s">
        <v>83</v>
      </c>
    </row>
    <row r="25" spans="1:18">
      <c r="A25" s="66" t="s">
        <v>84</v>
      </c>
    </row>
    <row r="26" spans="1:18" ht="13.5" thickBot="1">
      <c r="R26" s="64"/>
    </row>
    <row r="27" spans="1:18">
      <c r="B27" s="162" t="s">
        <v>575</v>
      </c>
      <c r="C27" s="163"/>
      <c r="D27" s="164"/>
      <c r="F27" s="67"/>
      <c r="R27" s="64"/>
    </row>
    <row r="28" spans="1:18">
      <c r="B28" s="165" t="s">
        <v>571</v>
      </c>
      <c r="C28" s="157" t="s">
        <v>572</v>
      </c>
      <c r="D28" s="168">
        <f>SUM(D22:E22)</f>
        <v>1980784</v>
      </c>
      <c r="R28" s="64"/>
    </row>
    <row r="29" spans="1:18" ht="13.5" thickBot="1">
      <c r="B29" s="166" t="s">
        <v>573</v>
      </c>
      <c r="C29" s="167" t="s">
        <v>574</v>
      </c>
      <c r="D29" s="169">
        <f>SUM(C22,F22)</f>
        <v>256111</v>
      </c>
      <c r="R29" s="64"/>
    </row>
    <row r="30" spans="1:18">
      <c r="R30" s="64"/>
    </row>
    <row r="31" spans="1:18">
      <c r="A31" s="71" t="s">
        <v>580</v>
      </c>
      <c r="R31" s="64"/>
    </row>
    <row r="32" spans="1:18">
      <c r="A32" s="62" t="s">
        <v>581</v>
      </c>
      <c r="R32" s="64"/>
    </row>
    <row r="33" spans="1:18">
      <c r="A33" s="62" t="s">
        <v>582</v>
      </c>
      <c r="R33" s="64"/>
    </row>
    <row r="34" spans="1:18">
      <c r="R34" s="64"/>
    </row>
    <row r="35" spans="1:18">
      <c r="R35" s="64"/>
    </row>
    <row r="36" spans="1:18">
      <c r="R36" s="64"/>
    </row>
    <row r="37" spans="1:18">
      <c r="R37" s="64"/>
    </row>
    <row r="38" spans="1:18">
      <c r="R38" s="64"/>
    </row>
    <row r="39" spans="1:18">
      <c r="R39" s="64"/>
    </row>
    <row r="40" spans="1:18">
      <c r="R40" s="64"/>
    </row>
    <row r="41" spans="1:18">
      <c r="R41" s="64"/>
    </row>
    <row r="42" spans="1:18">
      <c r="R42" s="64"/>
    </row>
    <row r="43" spans="1:18">
      <c r="R43" s="64"/>
    </row>
    <row r="44" spans="1:18">
      <c r="R44" s="64"/>
    </row>
    <row r="45" spans="1:18">
      <c r="R45" s="64"/>
    </row>
    <row r="46" spans="1:18">
      <c r="R46" s="64"/>
    </row>
    <row r="47" spans="1:18">
      <c r="R47" s="64"/>
    </row>
  </sheetData>
  <mergeCells count="3">
    <mergeCell ref="B3:F3"/>
    <mergeCell ref="G3:K3"/>
    <mergeCell ref="L3:P3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5900-48EB-4220-ABDB-2EB75701AFAA}">
  <dimension ref="A2:K27"/>
  <sheetViews>
    <sheetView workbookViewId="0">
      <selection activeCell="C14" sqref="C14"/>
    </sheetView>
  </sheetViews>
  <sheetFormatPr defaultColWidth="9" defaultRowHeight="14.5"/>
  <cols>
    <col min="1" max="1" width="9" style="7"/>
    <col min="2" max="2" width="16.81640625" style="7" customWidth="1"/>
    <col min="3" max="3" width="18.453125" style="7" bestFit="1" customWidth="1"/>
    <col min="4" max="4" width="16.7265625" style="7" bestFit="1" customWidth="1"/>
    <col min="5" max="5" width="16.26953125" style="7" bestFit="1" customWidth="1"/>
    <col min="6" max="7" width="16.7265625" style="7" bestFit="1" customWidth="1"/>
    <col min="8" max="16384" width="9" style="7"/>
  </cols>
  <sheetData>
    <row r="2" spans="1:11">
      <c r="A2" s="31"/>
    </row>
    <row r="3" spans="1:11">
      <c r="A3" s="31" t="s">
        <v>330</v>
      </c>
      <c r="B3" s="170" t="s">
        <v>147</v>
      </c>
      <c r="C3" s="82" t="s">
        <v>294</v>
      </c>
      <c r="D3" s="82" t="s">
        <v>9</v>
      </c>
      <c r="E3" s="82" t="s">
        <v>10</v>
      </c>
      <c r="F3" s="82" t="s">
        <v>11</v>
      </c>
      <c r="G3" s="82" t="s">
        <v>12</v>
      </c>
      <c r="H3" s="82" t="s">
        <v>14</v>
      </c>
      <c r="I3" s="82" t="s">
        <v>15</v>
      </c>
      <c r="J3" s="82" t="s">
        <v>295</v>
      </c>
    </row>
    <row r="4" spans="1:11">
      <c r="A4" s="31"/>
      <c r="B4" s="31" t="s">
        <v>297</v>
      </c>
      <c r="C4" s="83">
        <f>SUM('DV-per fuel'!$U$77,'DV-per fuel'!$U$80)</f>
        <v>88754</v>
      </c>
      <c r="D4" s="83">
        <f>SUM('DV-per fuel'!$U$128,'DV-per fuel'!$U$131,'DV-per fuel'!$U$148)</f>
        <v>36935</v>
      </c>
      <c r="E4" s="83">
        <f>SUM('DV-per fuel'!$U$9,'DV-per fuel'!$U$12)</f>
        <v>10948210</v>
      </c>
      <c r="F4" s="83">
        <f>SUM('DV-per fuel'!$U$26,'DV-per fuel'!$U$29)</f>
        <v>6506007</v>
      </c>
      <c r="G4" s="83">
        <f>SUM('DV-per fuel'!$U$225,'DV-per fuel'!$U$208,'DV-per fuel'!$U$191,'DV-per fuel'!$U$174)</f>
        <v>506047</v>
      </c>
      <c r="H4" s="83">
        <f>SUM('DV-per fuel'!$U$43,'DV-per fuel'!$U$46)</f>
        <v>1882890</v>
      </c>
      <c r="I4" s="83">
        <f>SUM('DV-per fuel'!$U$259)</f>
        <v>5083</v>
      </c>
      <c r="J4" s="83">
        <f>SUM('DV-per fuel'!$U$281,'DV-per fuel'!$U$284)</f>
        <v>19989316</v>
      </c>
    </row>
    <row r="5" spans="1:11">
      <c r="B5" s="31" t="s">
        <v>296</v>
      </c>
      <c r="C5" s="84">
        <f>SUM('DV-per fuel'!$U$77,'DV-per fuel'!$U$80)/$J$4</f>
        <v>4.4400718864017162E-3</v>
      </c>
      <c r="D5" s="84">
        <f>D4/$J$4</f>
        <v>1.84773706113806E-3</v>
      </c>
      <c r="E5" s="84">
        <f>SUM('DV-per fuel'!$U$9,'DV-per fuel'!$U$12)/$J$4</f>
        <v>0.5477030829869316</v>
      </c>
      <c r="F5" s="84">
        <f>SUM('DV-per fuel'!$U$26,'DV-per fuel'!$U$29)/$J$4</f>
        <v>0.32547421832743051</v>
      </c>
      <c r="G5" s="84">
        <f>SUM('DV-per fuel'!$U$225,'DV-per fuel'!$U$208,'DV-per fuel'!$U$191,'DV-per fuel'!$U$174)/$J$4</f>
        <v>2.5315873739751776E-2</v>
      </c>
      <c r="H5" s="84">
        <f>SUM('DV-per fuel'!$U$43,'DV-per fuel'!$U$46)/$J$4</f>
        <v>9.4194818872241556E-2</v>
      </c>
      <c r="I5" s="84">
        <f>SUM('DV-per fuel'!$U$259)/$J$4</f>
        <v>2.5428583949545848E-4</v>
      </c>
      <c r="J5" s="84">
        <f>SUM($C$4:$I$4)/J4</f>
        <v>0.9992300887133907</v>
      </c>
      <c r="K5" s="69"/>
    </row>
    <row r="7" spans="1:11">
      <c r="B7" s="170" t="s">
        <v>148</v>
      </c>
      <c r="C7" s="82" t="s">
        <v>294</v>
      </c>
      <c r="D7" s="82" t="s">
        <v>9</v>
      </c>
      <c r="E7" s="82" t="s">
        <v>10</v>
      </c>
      <c r="F7" s="82" t="s">
        <v>11</v>
      </c>
      <c r="G7" s="82" t="s">
        <v>12</v>
      </c>
      <c r="H7" s="82" t="s">
        <v>14</v>
      </c>
      <c r="I7" s="82" t="s">
        <v>15</v>
      </c>
      <c r="J7" s="82" t="s">
        <v>295</v>
      </c>
    </row>
    <row r="8" spans="1:11">
      <c r="B8" s="31" t="s">
        <v>297</v>
      </c>
      <c r="C8" s="83">
        <f>SUM('DV-per fuel'!$U$83,'DV-per fuel'!$U$86)</f>
        <v>1164</v>
      </c>
      <c r="D8" s="83">
        <f>SUM('DV-per fuel'!$U$134,'DV-per fuel'!$U$137,'DV-per fuel'!$U$151,'DV-per fuel'!$U$154)</f>
        <v>1217</v>
      </c>
      <c r="E8" s="83">
        <f>SUM('DV-per fuel'!$U$15,'DV-per fuel'!$U$18)</f>
        <v>12569</v>
      </c>
      <c r="F8" s="83">
        <f>SUM('DV-per fuel'!$U$32,'DV-per fuel'!$U$35)</f>
        <v>3451536</v>
      </c>
      <c r="G8" s="7">
        <v>0</v>
      </c>
      <c r="H8" s="83">
        <f>SUM('DV-per fuel'!$U$49,'DV-per fuel'!$U$52)</f>
        <v>121840</v>
      </c>
      <c r="I8" s="7">
        <v>0</v>
      </c>
      <c r="J8" s="83">
        <f>SUM('DV-per fuel'!U287,'DV-per fuel'!U290)</f>
        <v>3688050</v>
      </c>
    </row>
    <row r="9" spans="1:11">
      <c r="B9" s="31" t="s">
        <v>296</v>
      </c>
      <c r="C9" s="84">
        <f>SUM('DV-per fuel'!$U$83,'DV-per fuel'!$U$86)/$J$8</f>
        <v>3.1561394232724609E-4</v>
      </c>
      <c r="D9" s="84">
        <f>D8/$J$8</f>
        <v>3.2998468025108118E-4</v>
      </c>
      <c r="E9" s="84">
        <f>SUM('DV-per fuel'!$U$15,'DV-per fuel'!$U$18)/$J$8</f>
        <v>3.4080340559374195E-3</v>
      </c>
      <c r="F9" s="84">
        <f>SUM('DV-per fuel'!$U$32,'DV-per fuel'!$U$35)/$J$8</f>
        <v>0.93587017529588812</v>
      </c>
      <c r="G9" s="84">
        <v>0</v>
      </c>
      <c r="H9" s="84">
        <f>SUM('DV-per fuel'!$U$49,'DV-per fuel'!$U$52)/$J$8</f>
        <v>3.3036428464906932E-2</v>
      </c>
      <c r="I9" s="84">
        <v>0</v>
      </c>
      <c r="J9" s="84">
        <f>SUM($C$8:$I$8)/$J$8</f>
        <v>0.97296023643931073</v>
      </c>
      <c r="K9" s="69"/>
    </row>
    <row r="10" spans="1:11">
      <c r="C10" s="84"/>
      <c r="D10" s="84"/>
      <c r="E10" s="84"/>
      <c r="F10" s="84"/>
      <c r="G10" s="84"/>
      <c r="H10" s="84"/>
      <c r="I10" s="84"/>
      <c r="J10" s="84"/>
      <c r="K10" s="69"/>
    </row>
    <row r="11" spans="1:11">
      <c r="A11" s="31" t="s">
        <v>431</v>
      </c>
    </row>
    <row r="12" spans="1:11">
      <c r="A12" s="7" t="s">
        <v>576</v>
      </c>
    </row>
    <row r="13" spans="1:11">
      <c r="A13" s="7" t="s">
        <v>583</v>
      </c>
    </row>
    <row r="14" spans="1:11">
      <c r="A14" s="171" t="s">
        <v>584</v>
      </c>
    </row>
    <row r="17" spans="1:8">
      <c r="A17" s="31" t="s">
        <v>532</v>
      </c>
      <c r="B17" s="7" t="s">
        <v>577</v>
      </c>
      <c r="F17" s="88" t="s">
        <v>392</v>
      </c>
    </row>
    <row r="18" spans="1:8">
      <c r="A18" s="85"/>
      <c r="B18" s="86">
        <v>2019</v>
      </c>
      <c r="C18" s="86" t="s">
        <v>384</v>
      </c>
      <c r="D18" s="86" t="s">
        <v>142</v>
      </c>
      <c r="F18" s="86">
        <v>2019</v>
      </c>
      <c r="G18" s="86" t="s">
        <v>384</v>
      </c>
      <c r="H18" s="86" t="s">
        <v>142</v>
      </c>
    </row>
    <row r="19" spans="1:8">
      <c r="A19" s="196" t="s">
        <v>387</v>
      </c>
      <c r="B19" s="86" t="s">
        <v>143</v>
      </c>
      <c r="C19" s="85">
        <v>3433</v>
      </c>
      <c r="D19" s="87">
        <f>C19/SUM($C$19:$C$23)</f>
        <v>0.20192929827657197</v>
      </c>
      <c r="E19" s="69"/>
      <c r="F19" s="86" t="s">
        <v>389</v>
      </c>
      <c r="G19" s="85">
        <f>C19+C21+C23</f>
        <v>16966</v>
      </c>
      <c r="H19" s="87">
        <f>G19/SUM($G$19:$G$21)</f>
        <v>0.99794129757073113</v>
      </c>
    </row>
    <row r="20" spans="1:8">
      <c r="A20" s="196"/>
      <c r="B20" s="86" t="s">
        <v>144</v>
      </c>
      <c r="C20" s="85">
        <v>25</v>
      </c>
      <c r="D20" s="87">
        <f t="shared" ref="D20:D23" si="0">C20/SUM($C$19:$C$23)</f>
        <v>1.4705017351920476E-3</v>
      </c>
      <c r="E20" s="69"/>
      <c r="F20" s="86" t="s">
        <v>390</v>
      </c>
      <c r="G20" s="85">
        <v>25</v>
      </c>
      <c r="H20" s="87">
        <f t="shared" ref="H20:H21" si="1">G20/SUM($G$19:$G$22)</f>
        <v>1.4705017351920476E-3</v>
      </c>
    </row>
    <row r="21" spans="1:8">
      <c r="A21" s="196"/>
      <c r="B21" s="86" t="s">
        <v>385</v>
      </c>
      <c r="C21" s="85">
        <v>12437</v>
      </c>
      <c r="D21" s="87">
        <f t="shared" si="0"/>
        <v>0.73154520322333982</v>
      </c>
      <c r="F21" s="86" t="s">
        <v>386</v>
      </c>
      <c r="G21" s="85">
        <v>10</v>
      </c>
      <c r="H21" s="87">
        <f t="shared" si="1"/>
        <v>5.8820069407681901E-4</v>
      </c>
    </row>
    <row r="22" spans="1:8">
      <c r="A22" s="196"/>
      <c r="B22" s="86" t="s">
        <v>386</v>
      </c>
      <c r="C22" s="85">
        <v>10</v>
      </c>
      <c r="D22" s="87">
        <f t="shared" si="0"/>
        <v>5.8820069407681901E-4</v>
      </c>
      <c r="F22" s="79"/>
      <c r="H22" s="84"/>
    </row>
    <row r="23" spans="1:8">
      <c r="A23" s="196"/>
      <c r="B23" s="86" t="s">
        <v>388</v>
      </c>
      <c r="C23" s="85">
        <v>1096</v>
      </c>
      <c r="D23" s="87">
        <f t="shared" si="0"/>
        <v>6.4466796070819357E-2</v>
      </c>
    </row>
    <row r="24" spans="1:8">
      <c r="B24" s="79"/>
    </row>
    <row r="25" spans="1:8">
      <c r="A25" s="31" t="s">
        <v>431</v>
      </c>
    </row>
    <row r="26" spans="1:8">
      <c r="A26" s="7" t="s">
        <v>578</v>
      </c>
    </row>
    <row r="27" spans="1:8">
      <c r="A27" s="7" t="s">
        <v>579</v>
      </c>
    </row>
  </sheetData>
  <mergeCells count="1">
    <mergeCell ref="A19:A23"/>
  </mergeCells>
  <phoneticPr fontId="3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21"/>
  <sheetViews>
    <sheetView workbookViewId="0">
      <selection activeCell="E7" sqref="E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4" t="s">
        <v>16</v>
      </c>
      <c r="B1" s="5" t="s">
        <v>382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DV!C$3</f>
        <v>63750.17917891738</v>
      </c>
      <c r="C2" s="1">
        <f>DV!C4</f>
        <v>26529.653513907131</v>
      </c>
      <c r="D2" s="1">
        <f>DV!C5</f>
        <v>7863874.8584673926</v>
      </c>
      <c r="E2" s="1">
        <f>DV!C6</f>
        <v>4673131.4869109076</v>
      </c>
      <c r="F2" s="1">
        <f>DV!C7</f>
        <v>363483.18862196186</v>
      </c>
      <c r="G2" s="1">
        <f>DV!C8</f>
        <v>1352441.2970028589</v>
      </c>
      <c r="H2" s="1">
        <f>DV!C9</f>
        <v>3651.0147234652754</v>
      </c>
    </row>
    <row r="3" spans="1:8">
      <c r="A3" s="6" t="s">
        <v>3</v>
      </c>
      <c r="B3" s="1">
        <f>DV!C12</f>
        <v>25003.820821082623</v>
      </c>
      <c r="C3" s="1">
        <f>DV!C13</f>
        <v>10353.088786529765</v>
      </c>
      <c r="D3" s="1">
        <f>DV!C14</f>
        <v>3068845.0029395702</v>
      </c>
      <c r="E3" s="1">
        <f>DV!C15</f>
        <v>1823670.4512463559</v>
      </c>
      <c r="F3" s="1">
        <f>DV!C16</f>
        <v>141847.82783693049</v>
      </c>
      <c r="G3" s="1">
        <f>DV!C17</f>
        <v>527784.68512979639</v>
      </c>
      <c r="H3" s="1">
        <f>DV!C18</f>
        <v>1424.7935644221143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SUM(Aircraft!K17:K19)</f>
        <v>822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SUM(Rail!D34)+Rail!D32*0.5+'Rail-subway'!D28</f>
        <v>1046.875</v>
      </c>
      <c r="C5" s="1">
        <v>0</v>
      </c>
      <c r="D5" s="1">
        <v>0</v>
      </c>
      <c r="E5" s="1">
        <f>SUM(Rail!D29:D31,Rail!D35:D37)+Rail!D33*0.5</f>
        <v>669.83333333333326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Ships!C$3*Cal!H20</f>
        <v>0.4823245691429916</v>
      </c>
      <c r="E6" s="1">
        <f>Ships!C$3*'ships multiplier'!$C$2</f>
        <v>1318.56</v>
      </c>
      <c r="F6" s="1">
        <v>0</v>
      </c>
      <c r="G6" s="1">
        <f>Ships!C$3*Cal!H21</f>
        <v>0.19292982765719663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Motorbikes!D29</f>
        <v>256111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</row>
    <row r="9" spans="1:8">
      <c r="A9" s="19"/>
      <c r="B9" s="20"/>
      <c r="C9" s="20"/>
      <c r="D9" s="20"/>
      <c r="E9" s="20"/>
      <c r="F9" s="20"/>
      <c r="G9" s="20"/>
      <c r="H9" s="20"/>
    </row>
    <row r="10" spans="1:8">
      <c r="A10" s="19"/>
      <c r="B10" s="26"/>
      <c r="C10" s="26"/>
      <c r="D10" s="26"/>
      <c r="E10" s="26"/>
      <c r="F10" s="26"/>
      <c r="G10" s="26"/>
      <c r="H10" s="26"/>
    </row>
    <row r="11" spans="1:8">
      <c r="A11" s="19"/>
      <c r="B11" s="26"/>
      <c r="C11" s="26"/>
      <c r="D11" s="26"/>
      <c r="E11" s="26"/>
      <c r="F11" s="26"/>
      <c r="G11" s="26"/>
      <c r="H11" s="26"/>
    </row>
    <row r="12" spans="1:8">
      <c r="A12" s="19"/>
      <c r="B12" s="26"/>
      <c r="C12" s="26"/>
      <c r="D12" s="26"/>
      <c r="E12" s="26"/>
      <c r="F12" s="26"/>
      <c r="G12" s="26"/>
      <c r="H12" s="26"/>
    </row>
    <row r="13" spans="1:8">
      <c r="A13" s="19"/>
      <c r="B13" s="26"/>
      <c r="C13" s="26"/>
      <c r="D13" s="26"/>
      <c r="E13" s="26"/>
      <c r="F13" s="26"/>
      <c r="G13" s="26"/>
      <c r="H13" s="26"/>
    </row>
    <row r="14" spans="1:8">
      <c r="A14" s="19"/>
      <c r="B14" s="26"/>
      <c r="C14" s="26"/>
      <c r="D14" s="26"/>
      <c r="E14" s="26"/>
      <c r="F14" s="26"/>
      <c r="G14" s="26"/>
      <c r="H14" s="26"/>
    </row>
    <row r="15" spans="1:8">
      <c r="A15" s="19"/>
      <c r="B15" s="26"/>
      <c r="C15" s="26"/>
      <c r="D15" s="26"/>
      <c r="E15" s="26"/>
      <c r="F15" s="26"/>
      <c r="G15" s="26"/>
      <c r="H15" s="26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</sheetData>
  <phoneticPr fontId="37" type="noConversion"/>
  <pageMargins left="0.7" right="0.7" top="0.75" bottom="0.75" header="0.3" footer="0.3"/>
  <pageSetup orientation="portrait" horizontalDpi="4294967292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5"/>
  <sheetViews>
    <sheetView workbookViewId="0">
      <selection activeCell="E6" sqref="E6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4" t="s">
        <v>16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DV!C21</f>
        <v>907.7514621547972</v>
      </c>
      <c r="C2" s="1">
        <f>DV!C22</f>
        <v>1217</v>
      </c>
      <c r="D2" s="1">
        <f>DV!C23</f>
        <v>9802.0001098141292</v>
      </c>
      <c r="E2" s="1">
        <f>DV!C24</f>
        <v>2691698.325326392</v>
      </c>
      <c r="F2" s="1">
        <f>DV!C25</f>
        <v>0</v>
      </c>
      <c r="G2" s="1">
        <f>DV!C26</f>
        <v>95017.558547199747</v>
      </c>
      <c r="H2" s="1">
        <f>DV!C27</f>
        <v>0</v>
      </c>
    </row>
    <row r="3" spans="1:8">
      <c r="A3" s="6" t="s">
        <v>3</v>
      </c>
      <c r="B3" s="1">
        <f>DV!C30</f>
        <v>256.24853784520275</v>
      </c>
      <c r="C3" s="1">
        <f>DV!C31</f>
        <v>0</v>
      </c>
      <c r="D3" s="1">
        <f>DV!C32</f>
        <v>2766.9998901858708</v>
      </c>
      <c r="E3" s="1">
        <f>DV!C33</f>
        <v>759837.67467360804</v>
      </c>
      <c r="F3" s="1">
        <f>DV!C34</f>
        <v>0</v>
      </c>
      <c r="G3" s="1">
        <f>DV!C35</f>
        <v>26822.441452800264</v>
      </c>
      <c r="H3" s="1">
        <f>DV!C36</f>
        <v>0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SUM(Aircraft!K20)</f>
        <v>36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Rail!D33*0.5</f>
        <v>87.5</v>
      </c>
      <c r="C5" s="1">
        <v>0</v>
      </c>
      <c r="D5" s="1">
        <v>0</v>
      </c>
      <c r="E5" s="1">
        <f>Rail!D32*0.5</f>
        <v>127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SUM(Ships!C4:C5)*Cal!H20</f>
        <v>2.0689959414152108</v>
      </c>
      <c r="E6" s="1">
        <f>SUM(Ships!C4:C5)*Cal!H19*'ships multiplier'!C2</f>
        <v>5644.4956908417153</v>
      </c>
      <c r="F6" s="1">
        <v>0</v>
      </c>
      <c r="G6" s="1">
        <f>SUM(Ships!C4:C5)*Cal!H21</f>
        <v>0.82759837656608437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Motorbikes!D28</f>
        <v>1980784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  <c r="D8" s="2"/>
      <c r="E8" s="2"/>
      <c r="F8" s="2"/>
      <c r="G8" s="2"/>
      <c r="H8" s="2"/>
    </row>
    <row r="9" spans="1:8">
      <c r="A9" s="6"/>
      <c r="B9" s="19"/>
      <c r="C9" s="19"/>
      <c r="D9" s="19"/>
      <c r="E9" s="19"/>
      <c r="F9" s="19"/>
      <c r="G9" s="19"/>
      <c r="H9" s="19"/>
    </row>
    <row r="10" spans="1:8">
      <c r="A10" s="19"/>
    </row>
    <row r="11" spans="1:8">
      <c r="A11" s="19"/>
    </row>
    <row r="12" spans="1:8">
      <c r="A12" s="19"/>
    </row>
    <row r="13" spans="1:8">
      <c r="A13" s="19"/>
    </row>
    <row r="14" spans="1:8">
      <c r="A14" s="19"/>
    </row>
    <row r="15" spans="1:8">
      <c r="A15" s="19"/>
    </row>
  </sheetData>
  <phoneticPr fontId="37" type="noConversion"/>
  <pageMargins left="0.7" right="0.7" top="0.75" bottom="0.75" header="0.3" footer="0.3"/>
  <pageSetup paperSize="9" orientation="portrait" verticalDpi="1200" r:id="rId1"/>
  <ignoredErrors>
    <ignoredError sqref="D6 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950D-C1F1-4220-826C-93B74C3EB972}">
  <dimension ref="A1:C4"/>
  <sheetViews>
    <sheetView tabSelected="1" workbookViewId="0">
      <selection activeCell="B5" sqref="B5"/>
    </sheetView>
  </sheetViews>
  <sheetFormatPr defaultRowHeight="14.5"/>
  <cols>
    <col min="2" max="2" width="39.7265625" bestFit="1" customWidth="1"/>
  </cols>
  <sheetData>
    <row r="1" spans="1:3">
      <c r="A1" s="176" t="s">
        <v>591</v>
      </c>
      <c r="B1" t="s">
        <v>592</v>
      </c>
    </row>
    <row r="2" spans="1:3">
      <c r="B2" s="176" t="s">
        <v>590</v>
      </c>
      <c r="C2" s="177">
        <v>4.0199999999999996</v>
      </c>
    </row>
    <row r="4" spans="1:3">
      <c r="B4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D69A-2657-4575-BABF-8DE1CD094E48}">
  <dimension ref="A1:V294"/>
  <sheetViews>
    <sheetView workbookViewId="0"/>
  </sheetViews>
  <sheetFormatPr defaultColWidth="9" defaultRowHeight="13"/>
  <cols>
    <col min="1" max="3" width="9" style="35"/>
    <col min="4" max="5" width="11.453125" style="35" hidden="1" customWidth="1"/>
    <col min="6" max="6" width="10.7265625" style="35" hidden="1" customWidth="1"/>
    <col min="7" max="7" width="11.453125" style="35" hidden="1" customWidth="1"/>
    <col min="8" max="10" width="9.81640625" style="35" hidden="1" customWidth="1"/>
    <col min="11" max="12" width="11.453125" style="35" hidden="1" customWidth="1"/>
    <col min="13" max="17" width="9.81640625" style="35" hidden="1" customWidth="1"/>
    <col min="18" max="19" width="11.453125" style="35" hidden="1" customWidth="1"/>
    <col min="20" max="20" width="9.81640625" style="35" hidden="1" customWidth="1"/>
    <col min="21" max="21" width="12.54296875" style="35" bestFit="1" customWidth="1"/>
    <col min="22" max="22" width="11.453125" style="35" bestFit="1" customWidth="1"/>
    <col min="23" max="16384" width="9" style="35"/>
  </cols>
  <sheetData>
    <row r="1" spans="1:21" ht="15" customHeight="1">
      <c r="A1" s="34"/>
      <c r="B1" s="34"/>
      <c r="C1" s="34"/>
      <c r="D1" s="34" t="s">
        <v>17</v>
      </c>
      <c r="E1" s="34" t="s">
        <v>18</v>
      </c>
      <c r="F1" s="34" t="s">
        <v>19</v>
      </c>
      <c r="G1" s="34" t="s">
        <v>20</v>
      </c>
      <c r="H1" s="34" t="s">
        <v>21</v>
      </c>
      <c r="I1" s="34"/>
      <c r="J1" s="34" t="s">
        <v>22</v>
      </c>
      <c r="K1" s="34"/>
      <c r="L1" s="34"/>
      <c r="M1" s="34"/>
      <c r="N1" s="34"/>
    </row>
    <row r="2" spans="1:21" ht="15" customHeight="1">
      <c r="A2" s="34" t="s">
        <v>23</v>
      </c>
      <c r="B2" s="36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1" ht="15" customHeight="1">
      <c r="A3" s="37" t="s">
        <v>18</v>
      </c>
      <c r="B3" s="37" t="s">
        <v>25</v>
      </c>
      <c r="C3" s="37"/>
      <c r="D3" s="38" t="s">
        <v>26</v>
      </c>
      <c r="E3" s="38" t="s">
        <v>27</v>
      </c>
      <c r="F3" s="38" t="s">
        <v>28</v>
      </c>
      <c r="G3" s="38" t="s">
        <v>29</v>
      </c>
      <c r="H3" s="38" t="s">
        <v>30</v>
      </c>
      <c r="I3" s="38" t="s">
        <v>31</v>
      </c>
      <c r="J3" s="38" t="s">
        <v>32</v>
      </c>
      <c r="K3" s="38" t="s">
        <v>33</v>
      </c>
      <c r="L3" s="38" t="s">
        <v>34</v>
      </c>
      <c r="M3" s="38" t="s">
        <v>35</v>
      </c>
      <c r="N3" s="38" t="s">
        <v>36</v>
      </c>
      <c r="O3" s="39" t="s">
        <v>37</v>
      </c>
      <c r="P3" s="39" t="s">
        <v>38</v>
      </c>
      <c r="Q3" s="39" t="s">
        <v>39</v>
      </c>
      <c r="R3" s="39" t="s">
        <v>40</v>
      </c>
      <c r="S3" s="39" t="s">
        <v>41</v>
      </c>
      <c r="T3" s="39" t="s">
        <v>42</v>
      </c>
      <c r="U3" s="39" t="s">
        <v>43</v>
      </c>
    </row>
    <row r="4" spans="1:21" ht="15" customHeight="1">
      <c r="A4" s="37"/>
      <c r="B4" s="37" t="s">
        <v>44</v>
      </c>
      <c r="C4" s="37" t="s">
        <v>20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 ht="15" customHeight="1">
      <c r="A5" s="41" t="s">
        <v>45</v>
      </c>
      <c r="B5" s="41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5" customHeight="1">
      <c r="A6" s="42"/>
      <c r="B6" s="42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5" customHeight="1">
      <c r="A7" s="42"/>
      <c r="B7" s="42" t="s">
        <v>46</v>
      </c>
      <c r="C7" s="42" t="s">
        <v>47</v>
      </c>
      <c r="D7" s="44">
        <v>1585124</v>
      </c>
      <c r="E7" s="44">
        <v>642317</v>
      </c>
      <c r="F7" s="44">
        <v>557685</v>
      </c>
      <c r="G7" s="44">
        <v>630461</v>
      </c>
      <c r="H7" s="44">
        <v>294139</v>
      </c>
      <c r="I7" s="44">
        <v>323279</v>
      </c>
      <c r="J7" s="44">
        <v>279059</v>
      </c>
      <c r="K7" s="44">
        <v>80947</v>
      </c>
      <c r="L7" s="44">
        <v>2751242</v>
      </c>
      <c r="M7" s="44">
        <v>330152</v>
      </c>
      <c r="N7" s="44">
        <v>360609</v>
      </c>
      <c r="O7" s="44">
        <v>477172</v>
      </c>
      <c r="P7" s="44">
        <v>371110</v>
      </c>
      <c r="Q7" s="44">
        <v>352354</v>
      </c>
      <c r="R7" s="44">
        <v>613019</v>
      </c>
      <c r="S7" s="44">
        <v>789785</v>
      </c>
      <c r="T7" s="44">
        <v>155694</v>
      </c>
      <c r="U7" s="44">
        <v>10594148</v>
      </c>
    </row>
    <row r="8" spans="1:21" ht="15" customHeight="1">
      <c r="A8" s="42"/>
      <c r="B8" s="42"/>
      <c r="C8" s="42" t="s">
        <v>48</v>
      </c>
      <c r="D8" s="44">
        <v>19838</v>
      </c>
      <c r="E8" s="44">
        <v>19786</v>
      </c>
      <c r="F8" s="44">
        <v>3142</v>
      </c>
      <c r="G8" s="44">
        <v>131362</v>
      </c>
      <c r="H8" s="44">
        <v>1336</v>
      </c>
      <c r="I8" s="44">
        <v>1584</v>
      </c>
      <c r="J8" s="44">
        <v>1015</v>
      </c>
      <c r="K8" s="44">
        <v>50</v>
      </c>
      <c r="L8" s="44">
        <v>12014</v>
      </c>
      <c r="M8" s="44">
        <v>1511</v>
      </c>
      <c r="N8" s="44">
        <v>2097</v>
      </c>
      <c r="O8" s="44">
        <v>2097</v>
      </c>
      <c r="P8" s="44">
        <v>3830</v>
      </c>
      <c r="Q8" s="44">
        <v>41970</v>
      </c>
      <c r="R8" s="44">
        <v>1353</v>
      </c>
      <c r="S8" s="44">
        <v>15401</v>
      </c>
      <c r="T8" s="44">
        <v>91039</v>
      </c>
      <c r="U8" s="44">
        <v>349425</v>
      </c>
    </row>
    <row r="9" spans="1:21" ht="15" customHeight="1">
      <c r="A9" s="42"/>
      <c r="B9" s="42"/>
      <c r="C9" s="42" t="s">
        <v>43</v>
      </c>
      <c r="D9" s="44">
        <v>1604962</v>
      </c>
      <c r="E9" s="44">
        <v>662103</v>
      </c>
      <c r="F9" s="44">
        <v>560827</v>
      </c>
      <c r="G9" s="44">
        <v>761823</v>
      </c>
      <c r="H9" s="44">
        <v>295475</v>
      </c>
      <c r="I9" s="44">
        <v>324863</v>
      </c>
      <c r="J9" s="44">
        <v>280074</v>
      </c>
      <c r="K9" s="44">
        <v>80997</v>
      </c>
      <c r="L9" s="44">
        <v>2763256</v>
      </c>
      <c r="M9" s="44">
        <v>331663</v>
      </c>
      <c r="N9" s="44">
        <v>362706</v>
      </c>
      <c r="O9" s="44">
        <v>479269</v>
      </c>
      <c r="P9" s="44">
        <v>374940</v>
      </c>
      <c r="Q9" s="44">
        <v>394324</v>
      </c>
      <c r="R9" s="44">
        <v>614372</v>
      </c>
      <c r="S9" s="44">
        <v>805186</v>
      </c>
      <c r="T9" s="44">
        <v>246733</v>
      </c>
      <c r="U9" s="44">
        <v>10943573</v>
      </c>
    </row>
    <row r="10" spans="1:21" ht="15" customHeight="1">
      <c r="A10" s="42"/>
      <c r="B10" s="42" t="s">
        <v>49</v>
      </c>
      <c r="C10" s="42" t="s">
        <v>47</v>
      </c>
      <c r="D10" s="44">
        <v>980</v>
      </c>
      <c r="E10" s="44">
        <v>256</v>
      </c>
      <c r="F10" s="44">
        <v>249</v>
      </c>
      <c r="G10" s="44">
        <v>236</v>
      </c>
      <c r="H10" s="44">
        <v>105</v>
      </c>
      <c r="I10" s="44">
        <v>120</v>
      </c>
      <c r="J10" s="44">
        <v>67</v>
      </c>
      <c r="K10" s="44">
        <v>16</v>
      </c>
      <c r="L10" s="44">
        <v>1251</v>
      </c>
      <c r="M10" s="44">
        <v>125</v>
      </c>
      <c r="N10" s="44">
        <v>128</v>
      </c>
      <c r="O10" s="44">
        <v>180</v>
      </c>
      <c r="P10" s="44">
        <v>146</v>
      </c>
      <c r="Q10" s="44">
        <v>154</v>
      </c>
      <c r="R10" s="44">
        <v>249</v>
      </c>
      <c r="S10" s="44">
        <v>242</v>
      </c>
      <c r="T10" s="44">
        <v>70</v>
      </c>
      <c r="U10" s="44">
        <v>4574</v>
      </c>
    </row>
    <row r="11" spans="1:21" ht="15" customHeight="1">
      <c r="A11" s="42"/>
      <c r="B11" s="42"/>
      <c r="C11" s="42" t="s">
        <v>48</v>
      </c>
      <c r="D11" s="44">
        <v>22</v>
      </c>
      <c r="E11" s="44">
        <v>1</v>
      </c>
      <c r="F11" s="44">
        <v>1</v>
      </c>
      <c r="G11" s="44">
        <v>2</v>
      </c>
      <c r="H11" s="44">
        <v>0</v>
      </c>
      <c r="I11" s="44">
        <v>0</v>
      </c>
      <c r="J11" s="44">
        <v>0</v>
      </c>
      <c r="K11" s="44">
        <v>0</v>
      </c>
      <c r="L11" s="44">
        <v>21</v>
      </c>
      <c r="M11" s="44">
        <v>1</v>
      </c>
      <c r="N11" s="44">
        <v>1</v>
      </c>
      <c r="O11" s="44">
        <v>2</v>
      </c>
      <c r="P11" s="44">
        <v>5</v>
      </c>
      <c r="Q11" s="44">
        <v>4</v>
      </c>
      <c r="R11" s="44">
        <v>0</v>
      </c>
      <c r="S11" s="44">
        <v>2</v>
      </c>
      <c r="T11" s="44">
        <v>1</v>
      </c>
      <c r="U11" s="44">
        <v>63</v>
      </c>
    </row>
    <row r="12" spans="1:21" ht="15" customHeight="1">
      <c r="A12" s="42"/>
      <c r="B12" s="42"/>
      <c r="C12" s="42" t="s">
        <v>43</v>
      </c>
      <c r="D12" s="44">
        <v>1002</v>
      </c>
      <c r="E12" s="44">
        <v>257</v>
      </c>
      <c r="F12" s="44">
        <v>250</v>
      </c>
      <c r="G12" s="44">
        <v>238</v>
      </c>
      <c r="H12" s="44">
        <v>105</v>
      </c>
      <c r="I12" s="44">
        <v>120</v>
      </c>
      <c r="J12" s="44">
        <v>67</v>
      </c>
      <c r="K12" s="44">
        <v>16</v>
      </c>
      <c r="L12" s="44">
        <v>1272</v>
      </c>
      <c r="M12" s="44">
        <v>126</v>
      </c>
      <c r="N12" s="44">
        <v>129</v>
      </c>
      <c r="O12" s="44">
        <v>182</v>
      </c>
      <c r="P12" s="44">
        <v>151</v>
      </c>
      <c r="Q12" s="44">
        <v>158</v>
      </c>
      <c r="R12" s="44">
        <v>249</v>
      </c>
      <c r="S12" s="44">
        <v>244</v>
      </c>
      <c r="T12" s="44">
        <v>71</v>
      </c>
      <c r="U12" s="44">
        <v>4637</v>
      </c>
    </row>
    <row r="13" spans="1:21" ht="15" customHeight="1">
      <c r="A13" s="42"/>
      <c r="B13" s="42" t="s">
        <v>50</v>
      </c>
      <c r="C13" s="42" t="s">
        <v>47</v>
      </c>
      <c r="D13" s="44">
        <v>1933</v>
      </c>
      <c r="E13" s="44">
        <v>560</v>
      </c>
      <c r="F13" s="44">
        <v>566</v>
      </c>
      <c r="G13" s="44">
        <v>575</v>
      </c>
      <c r="H13" s="44">
        <v>262</v>
      </c>
      <c r="I13" s="44">
        <v>315</v>
      </c>
      <c r="J13" s="44">
        <v>229</v>
      </c>
      <c r="K13" s="44">
        <v>58</v>
      </c>
      <c r="L13" s="44">
        <v>3058</v>
      </c>
      <c r="M13" s="44">
        <v>518</v>
      </c>
      <c r="N13" s="44">
        <v>465</v>
      </c>
      <c r="O13" s="44">
        <v>656</v>
      </c>
      <c r="P13" s="44">
        <v>605</v>
      </c>
      <c r="Q13" s="44">
        <v>646</v>
      </c>
      <c r="R13" s="44">
        <v>927</v>
      </c>
      <c r="S13" s="44">
        <v>877</v>
      </c>
      <c r="T13" s="44">
        <v>241</v>
      </c>
      <c r="U13" s="44">
        <v>12491</v>
      </c>
    </row>
    <row r="14" spans="1:21" ht="15" customHeight="1">
      <c r="A14" s="42"/>
      <c r="B14" s="42"/>
      <c r="C14" s="42" t="s">
        <v>48</v>
      </c>
      <c r="D14" s="44">
        <v>0</v>
      </c>
      <c r="E14" s="44">
        <v>2</v>
      </c>
      <c r="F14" s="44">
        <v>0</v>
      </c>
      <c r="G14" s="44">
        <v>1</v>
      </c>
      <c r="H14" s="44">
        <v>0</v>
      </c>
      <c r="I14" s="44">
        <v>0</v>
      </c>
      <c r="J14" s="44">
        <v>4</v>
      </c>
      <c r="K14" s="44">
        <v>0</v>
      </c>
      <c r="L14" s="44">
        <v>5</v>
      </c>
      <c r="M14" s="44">
        <v>1</v>
      </c>
      <c r="N14" s="44">
        <v>0</v>
      </c>
      <c r="O14" s="44">
        <v>1</v>
      </c>
      <c r="P14" s="44">
        <v>0</v>
      </c>
      <c r="Q14" s="44">
        <v>0</v>
      </c>
      <c r="R14" s="44">
        <v>4</v>
      </c>
      <c r="S14" s="44">
        <v>0</v>
      </c>
      <c r="T14" s="44">
        <v>0</v>
      </c>
      <c r="U14" s="44">
        <v>18</v>
      </c>
    </row>
    <row r="15" spans="1:21" ht="15" customHeight="1">
      <c r="A15" s="42"/>
      <c r="B15" s="42"/>
      <c r="C15" s="42" t="s">
        <v>43</v>
      </c>
      <c r="D15" s="44">
        <v>1933</v>
      </c>
      <c r="E15" s="44">
        <v>562</v>
      </c>
      <c r="F15" s="44">
        <v>566</v>
      </c>
      <c r="G15" s="44">
        <v>576</v>
      </c>
      <c r="H15" s="44">
        <v>262</v>
      </c>
      <c r="I15" s="44">
        <v>315</v>
      </c>
      <c r="J15" s="44">
        <v>233</v>
      </c>
      <c r="K15" s="44">
        <v>58</v>
      </c>
      <c r="L15" s="44">
        <v>3063</v>
      </c>
      <c r="M15" s="44">
        <v>519</v>
      </c>
      <c r="N15" s="44">
        <v>465</v>
      </c>
      <c r="O15" s="44">
        <v>657</v>
      </c>
      <c r="P15" s="44">
        <v>605</v>
      </c>
      <c r="Q15" s="44">
        <v>646</v>
      </c>
      <c r="R15" s="44">
        <v>931</v>
      </c>
      <c r="S15" s="44">
        <v>877</v>
      </c>
      <c r="T15" s="44">
        <v>241</v>
      </c>
      <c r="U15" s="44">
        <v>12509</v>
      </c>
    </row>
    <row r="16" spans="1:21" ht="15" customHeight="1">
      <c r="A16" s="42"/>
      <c r="B16" s="42" t="s">
        <v>51</v>
      </c>
      <c r="C16" s="42" t="s">
        <v>47</v>
      </c>
      <c r="D16" s="44">
        <v>18</v>
      </c>
      <c r="E16" s="44">
        <v>5</v>
      </c>
      <c r="F16" s="44">
        <v>0</v>
      </c>
      <c r="G16" s="44">
        <v>9</v>
      </c>
      <c r="H16" s="44">
        <v>0</v>
      </c>
      <c r="I16" s="44">
        <v>2</v>
      </c>
      <c r="J16" s="44">
        <v>1</v>
      </c>
      <c r="K16" s="44">
        <v>0</v>
      </c>
      <c r="L16" s="44">
        <v>11</v>
      </c>
      <c r="M16" s="44">
        <v>1</v>
      </c>
      <c r="N16" s="44">
        <v>0</v>
      </c>
      <c r="O16" s="44">
        <v>3</v>
      </c>
      <c r="P16" s="44">
        <v>1</v>
      </c>
      <c r="Q16" s="44">
        <v>2</v>
      </c>
      <c r="R16" s="44">
        <v>2</v>
      </c>
      <c r="S16" s="44">
        <v>2</v>
      </c>
      <c r="T16" s="44">
        <v>0</v>
      </c>
      <c r="U16" s="44">
        <v>57</v>
      </c>
    </row>
    <row r="17" spans="1:21" ht="15" customHeight="1">
      <c r="A17" s="42"/>
      <c r="B17" s="42"/>
      <c r="C17" s="42" t="s">
        <v>48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2</v>
      </c>
      <c r="M17" s="44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3</v>
      </c>
    </row>
    <row r="18" spans="1:21" ht="15" customHeight="1">
      <c r="A18" s="42"/>
      <c r="B18" s="42"/>
      <c r="C18" s="42" t="s">
        <v>43</v>
      </c>
      <c r="D18" s="44">
        <v>18</v>
      </c>
      <c r="E18" s="44">
        <v>5</v>
      </c>
      <c r="F18" s="44">
        <v>0</v>
      </c>
      <c r="G18" s="44">
        <v>9</v>
      </c>
      <c r="H18" s="44">
        <v>0</v>
      </c>
      <c r="I18" s="44">
        <v>2</v>
      </c>
      <c r="J18" s="44">
        <v>1</v>
      </c>
      <c r="K18" s="44">
        <v>0</v>
      </c>
      <c r="L18" s="44">
        <v>13</v>
      </c>
      <c r="M18" s="44">
        <v>2</v>
      </c>
      <c r="N18" s="44">
        <v>0</v>
      </c>
      <c r="O18" s="44">
        <v>3</v>
      </c>
      <c r="P18" s="44">
        <v>1</v>
      </c>
      <c r="Q18" s="44">
        <v>2</v>
      </c>
      <c r="R18" s="44">
        <v>2</v>
      </c>
      <c r="S18" s="44">
        <v>2</v>
      </c>
      <c r="T18" s="44">
        <v>0</v>
      </c>
      <c r="U18" s="44">
        <v>60</v>
      </c>
    </row>
    <row r="19" spans="1:21" ht="15" customHeight="1">
      <c r="A19" s="42"/>
      <c r="B19" s="42" t="s">
        <v>52</v>
      </c>
      <c r="C19" s="42" t="s">
        <v>47</v>
      </c>
      <c r="D19" s="44">
        <v>1588055</v>
      </c>
      <c r="E19" s="44">
        <v>643138</v>
      </c>
      <c r="F19" s="44">
        <v>558500</v>
      </c>
      <c r="G19" s="44">
        <v>631281</v>
      </c>
      <c r="H19" s="44">
        <v>294506</v>
      </c>
      <c r="I19" s="44">
        <v>323716</v>
      </c>
      <c r="J19" s="44">
        <v>279356</v>
      </c>
      <c r="K19" s="44">
        <v>81021</v>
      </c>
      <c r="L19" s="44">
        <v>2755562</v>
      </c>
      <c r="M19" s="44">
        <v>330796</v>
      </c>
      <c r="N19" s="44">
        <v>361202</v>
      </c>
      <c r="O19" s="44">
        <v>478011</v>
      </c>
      <c r="P19" s="44">
        <v>371862</v>
      </c>
      <c r="Q19" s="44">
        <v>353156</v>
      </c>
      <c r="R19" s="44">
        <v>614197</v>
      </c>
      <c r="S19" s="44">
        <v>790906</v>
      </c>
      <c r="T19" s="44">
        <v>156005</v>
      </c>
      <c r="U19" s="44">
        <v>10611270</v>
      </c>
    </row>
    <row r="20" spans="1:21" ht="15" customHeight="1">
      <c r="A20" s="42"/>
      <c r="B20" s="42"/>
      <c r="C20" s="42" t="s">
        <v>48</v>
      </c>
      <c r="D20" s="44">
        <v>19860</v>
      </c>
      <c r="E20" s="44">
        <v>19789</v>
      </c>
      <c r="F20" s="44">
        <v>3143</v>
      </c>
      <c r="G20" s="44">
        <v>131365</v>
      </c>
      <c r="H20" s="44">
        <v>1336</v>
      </c>
      <c r="I20" s="44">
        <v>1584</v>
      </c>
      <c r="J20" s="44">
        <v>1019</v>
      </c>
      <c r="K20" s="44">
        <v>50</v>
      </c>
      <c r="L20" s="44">
        <v>12042</v>
      </c>
      <c r="M20" s="44">
        <v>1514</v>
      </c>
      <c r="N20" s="44">
        <v>2098</v>
      </c>
      <c r="O20" s="44">
        <v>2100</v>
      </c>
      <c r="P20" s="44">
        <v>3835</v>
      </c>
      <c r="Q20" s="44">
        <v>41974</v>
      </c>
      <c r="R20" s="44">
        <v>1357</v>
      </c>
      <c r="S20" s="44">
        <v>15403</v>
      </c>
      <c r="T20" s="44">
        <v>91040</v>
      </c>
      <c r="U20" s="44">
        <v>349509</v>
      </c>
    </row>
    <row r="21" spans="1:21" ht="15" customHeight="1">
      <c r="A21" s="42"/>
      <c r="B21" s="42"/>
      <c r="C21" s="42" t="s">
        <v>43</v>
      </c>
      <c r="D21" s="44">
        <v>1607915</v>
      </c>
      <c r="E21" s="44">
        <v>662927</v>
      </c>
      <c r="F21" s="44">
        <v>561643</v>
      </c>
      <c r="G21" s="44">
        <v>762646</v>
      </c>
      <c r="H21" s="44">
        <v>295842</v>
      </c>
      <c r="I21" s="44">
        <v>325300</v>
      </c>
      <c r="J21" s="44">
        <v>280375</v>
      </c>
      <c r="K21" s="44">
        <v>81071</v>
      </c>
      <c r="L21" s="44">
        <v>2767604</v>
      </c>
      <c r="M21" s="44">
        <v>332310</v>
      </c>
      <c r="N21" s="44">
        <v>363300</v>
      </c>
      <c r="O21" s="44">
        <v>480111</v>
      </c>
      <c r="P21" s="44">
        <v>375697</v>
      </c>
      <c r="Q21" s="44">
        <v>395130</v>
      </c>
      <c r="R21" s="44">
        <v>615554</v>
      </c>
      <c r="S21" s="44">
        <v>806309</v>
      </c>
      <c r="T21" s="44">
        <v>247045</v>
      </c>
      <c r="U21" s="44">
        <v>10960779</v>
      </c>
    </row>
    <row r="22" spans="1:21" ht="15" customHeight="1">
      <c r="A22" s="41" t="s">
        <v>53</v>
      </c>
      <c r="B22" s="4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5" customHeight="1">
      <c r="A23" s="42"/>
      <c r="B23" s="42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5" customHeight="1">
      <c r="A24" s="42"/>
      <c r="B24" s="42" t="s">
        <v>46</v>
      </c>
      <c r="C24" s="42" t="s">
        <v>47</v>
      </c>
      <c r="D24" s="44">
        <v>714931</v>
      </c>
      <c r="E24" s="44">
        <v>328754</v>
      </c>
      <c r="F24" s="44">
        <v>288234</v>
      </c>
      <c r="G24" s="44">
        <v>359057</v>
      </c>
      <c r="H24" s="44">
        <v>165425</v>
      </c>
      <c r="I24" s="44">
        <v>156701</v>
      </c>
      <c r="J24" s="44">
        <v>147609</v>
      </c>
      <c r="K24" s="44">
        <v>43289</v>
      </c>
      <c r="L24" s="44">
        <v>1451580</v>
      </c>
      <c r="M24" s="44">
        <v>190147</v>
      </c>
      <c r="N24" s="44">
        <v>199537</v>
      </c>
      <c r="O24" s="44">
        <v>266490</v>
      </c>
      <c r="P24" s="44">
        <v>222854</v>
      </c>
      <c r="Q24" s="44">
        <v>220057</v>
      </c>
      <c r="R24" s="44">
        <v>313290</v>
      </c>
      <c r="S24" s="44">
        <v>391111</v>
      </c>
      <c r="T24" s="44">
        <v>82331</v>
      </c>
      <c r="U24" s="44">
        <v>5541397</v>
      </c>
    </row>
    <row r="25" spans="1:21" ht="15" customHeight="1">
      <c r="A25" s="42"/>
      <c r="B25" s="42"/>
      <c r="C25" s="42" t="s">
        <v>48</v>
      </c>
      <c r="D25" s="44">
        <v>12826</v>
      </c>
      <c r="E25" s="44">
        <v>19998</v>
      </c>
      <c r="F25" s="44">
        <v>2207</v>
      </c>
      <c r="G25" s="44">
        <v>97213</v>
      </c>
      <c r="H25" s="44">
        <v>1344</v>
      </c>
      <c r="I25" s="44">
        <v>1287</v>
      </c>
      <c r="J25" s="44">
        <v>450</v>
      </c>
      <c r="K25" s="44">
        <v>74</v>
      </c>
      <c r="L25" s="44">
        <v>6286</v>
      </c>
      <c r="M25" s="44">
        <v>918</v>
      </c>
      <c r="N25" s="44">
        <v>2099</v>
      </c>
      <c r="O25" s="44">
        <v>1702</v>
      </c>
      <c r="P25" s="44">
        <v>3069</v>
      </c>
      <c r="Q25" s="44">
        <v>36241</v>
      </c>
      <c r="R25" s="44">
        <v>823</v>
      </c>
      <c r="S25" s="44">
        <v>12938</v>
      </c>
      <c r="T25" s="44">
        <v>76054</v>
      </c>
      <c r="U25" s="44">
        <v>275529</v>
      </c>
    </row>
    <row r="26" spans="1:21" ht="15" customHeight="1">
      <c r="A26" s="42"/>
      <c r="B26" s="42"/>
      <c r="C26" s="42" t="s">
        <v>43</v>
      </c>
      <c r="D26" s="44">
        <v>727757</v>
      </c>
      <c r="E26" s="44">
        <v>348752</v>
      </c>
      <c r="F26" s="44">
        <v>290441</v>
      </c>
      <c r="G26" s="44">
        <v>456270</v>
      </c>
      <c r="H26" s="44">
        <v>166769</v>
      </c>
      <c r="I26" s="44">
        <v>157988</v>
      </c>
      <c r="J26" s="44">
        <v>148059</v>
      </c>
      <c r="K26" s="44">
        <v>43363</v>
      </c>
      <c r="L26" s="44">
        <v>1457866</v>
      </c>
      <c r="M26" s="44">
        <v>191065</v>
      </c>
      <c r="N26" s="44">
        <v>201636</v>
      </c>
      <c r="O26" s="44">
        <v>268192</v>
      </c>
      <c r="P26" s="44">
        <v>225923</v>
      </c>
      <c r="Q26" s="44">
        <v>256298</v>
      </c>
      <c r="R26" s="44">
        <v>314113</v>
      </c>
      <c r="S26" s="44">
        <v>404049</v>
      </c>
      <c r="T26" s="44">
        <v>158385</v>
      </c>
      <c r="U26" s="44">
        <v>5816926</v>
      </c>
    </row>
    <row r="27" spans="1:21" ht="15" customHeight="1">
      <c r="A27" s="42"/>
      <c r="B27" s="42" t="s">
        <v>49</v>
      </c>
      <c r="C27" s="42" t="s">
        <v>47</v>
      </c>
      <c r="D27" s="44">
        <v>79838</v>
      </c>
      <c r="E27" s="44">
        <v>32188</v>
      </c>
      <c r="F27" s="44">
        <v>23209</v>
      </c>
      <c r="G27" s="44">
        <v>34159</v>
      </c>
      <c r="H27" s="44">
        <v>15376</v>
      </c>
      <c r="I27" s="44">
        <v>16302</v>
      </c>
      <c r="J27" s="44">
        <v>11466</v>
      </c>
      <c r="K27" s="44">
        <v>3448</v>
      </c>
      <c r="L27" s="44">
        <v>154647</v>
      </c>
      <c r="M27" s="44">
        <v>23284</v>
      </c>
      <c r="N27" s="44">
        <v>23802</v>
      </c>
      <c r="O27" s="44">
        <v>33454</v>
      </c>
      <c r="P27" s="44">
        <v>26057</v>
      </c>
      <c r="Q27" s="44">
        <v>28876</v>
      </c>
      <c r="R27" s="44">
        <v>38485</v>
      </c>
      <c r="S27" s="44">
        <v>41594</v>
      </c>
      <c r="T27" s="44">
        <v>10146</v>
      </c>
      <c r="U27" s="44">
        <v>596331</v>
      </c>
    </row>
    <row r="28" spans="1:21" ht="15" customHeight="1">
      <c r="A28" s="42"/>
      <c r="B28" s="42"/>
      <c r="C28" s="42" t="s">
        <v>48</v>
      </c>
      <c r="D28" s="44">
        <v>8634</v>
      </c>
      <c r="E28" s="44">
        <v>3474</v>
      </c>
      <c r="F28" s="44">
        <v>2392</v>
      </c>
      <c r="G28" s="44">
        <v>9942</v>
      </c>
      <c r="H28" s="44">
        <v>1417</v>
      </c>
      <c r="I28" s="44">
        <v>928</v>
      </c>
      <c r="J28" s="44">
        <v>1234</v>
      </c>
      <c r="K28" s="44">
        <v>307</v>
      </c>
      <c r="L28" s="44">
        <v>24365</v>
      </c>
      <c r="M28" s="44">
        <v>2895</v>
      </c>
      <c r="N28" s="44">
        <v>3373</v>
      </c>
      <c r="O28" s="44">
        <v>5033</v>
      </c>
      <c r="P28" s="44">
        <v>3571</v>
      </c>
      <c r="Q28" s="44">
        <v>6802</v>
      </c>
      <c r="R28" s="44">
        <v>4620</v>
      </c>
      <c r="S28" s="44">
        <v>6259</v>
      </c>
      <c r="T28" s="44">
        <v>7504</v>
      </c>
      <c r="U28" s="44">
        <v>92750</v>
      </c>
    </row>
    <row r="29" spans="1:21" ht="15" customHeight="1">
      <c r="A29" s="42"/>
      <c r="B29" s="42"/>
      <c r="C29" s="42" t="s">
        <v>43</v>
      </c>
      <c r="D29" s="44">
        <v>88472</v>
      </c>
      <c r="E29" s="44">
        <v>35662</v>
      </c>
      <c r="F29" s="44">
        <v>25601</v>
      </c>
      <c r="G29" s="44">
        <v>44101</v>
      </c>
      <c r="H29" s="44">
        <v>16793</v>
      </c>
      <c r="I29" s="44">
        <v>17230</v>
      </c>
      <c r="J29" s="44">
        <v>12700</v>
      </c>
      <c r="K29" s="44">
        <v>3755</v>
      </c>
      <c r="L29" s="44">
        <v>179012</v>
      </c>
      <c r="M29" s="44">
        <v>26179</v>
      </c>
      <c r="N29" s="44">
        <v>27175</v>
      </c>
      <c r="O29" s="44">
        <v>38487</v>
      </c>
      <c r="P29" s="44">
        <v>29628</v>
      </c>
      <c r="Q29" s="44">
        <v>35678</v>
      </c>
      <c r="R29" s="44">
        <v>43105</v>
      </c>
      <c r="S29" s="44">
        <v>47853</v>
      </c>
      <c r="T29" s="44">
        <v>17650</v>
      </c>
      <c r="U29" s="44">
        <v>689081</v>
      </c>
    </row>
    <row r="30" spans="1:21" ht="15" customHeight="1">
      <c r="A30" s="42"/>
      <c r="B30" s="42" t="s">
        <v>50</v>
      </c>
      <c r="C30" s="42" t="s">
        <v>47</v>
      </c>
      <c r="D30" s="44">
        <v>246781</v>
      </c>
      <c r="E30" s="44">
        <v>146773</v>
      </c>
      <c r="F30" s="44">
        <v>133777</v>
      </c>
      <c r="G30" s="44">
        <v>151465</v>
      </c>
      <c r="H30" s="44">
        <v>75339</v>
      </c>
      <c r="I30" s="44">
        <v>71102</v>
      </c>
      <c r="J30" s="44">
        <v>58395</v>
      </c>
      <c r="K30" s="44">
        <v>13841</v>
      </c>
      <c r="L30" s="44">
        <v>644604</v>
      </c>
      <c r="M30" s="44">
        <v>141347</v>
      </c>
      <c r="N30" s="44">
        <v>138248</v>
      </c>
      <c r="O30" s="44">
        <v>196580</v>
      </c>
      <c r="P30" s="44">
        <v>165077</v>
      </c>
      <c r="Q30" s="44">
        <v>215246</v>
      </c>
      <c r="R30" s="44">
        <v>283109</v>
      </c>
      <c r="S30" s="44">
        <v>256420</v>
      </c>
      <c r="T30" s="44">
        <v>72388</v>
      </c>
      <c r="U30" s="44">
        <v>3010492</v>
      </c>
    </row>
    <row r="31" spans="1:21" ht="15" customHeight="1">
      <c r="A31" s="42"/>
      <c r="B31" s="42"/>
      <c r="C31" s="42" t="s">
        <v>48</v>
      </c>
      <c r="D31" s="44">
        <v>50928</v>
      </c>
      <c r="E31" s="44">
        <v>20943</v>
      </c>
      <c r="F31" s="44">
        <v>17799</v>
      </c>
      <c r="G31" s="44">
        <v>20690</v>
      </c>
      <c r="H31" s="44">
        <v>11197</v>
      </c>
      <c r="I31" s="44">
        <v>10398</v>
      </c>
      <c r="J31" s="44">
        <v>6560</v>
      </c>
      <c r="K31" s="44">
        <v>1524</v>
      </c>
      <c r="L31" s="44">
        <v>102183</v>
      </c>
      <c r="M31" s="44">
        <v>7671</v>
      </c>
      <c r="N31" s="44">
        <v>11653</v>
      </c>
      <c r="O31" s="44">
        <v>14913</v>
      </c>
      <c r="P31" s="44">
        <v>13362</v>
      </c>
      <c r="Q31" s="44">
        <v>14268</v>
      </c>
      <c r="R31" s="44">
        <v>19114</v>
      </c>
      <c r="S31" s="44">
        <v>20860</v>
      </c>
      <c r="T31" s="44">
        <v>3415</v>
      </c>
      <c r="U31" s="44">
        <v>347478</v>
      </c>
    </row>
    <row r="32" spans="1:21" ht="15" customHeight="1">
      <c r="A32" s="42"/>
      <c r="B32" s="42"/>
      <c r="C32" s="42" t="s">
        <v>43</v>
      </c>
      <c r="D32" s="44">
        <v>297709</v>
      </c>
      <c r="E32" s="44">
        <v>167716</v>
      </c>
      <c r="F32" s="44">
        <v>151576</v>
      </c>
      <c r="G32" s="44">
        <v>172155</v>
      </c>
      <c r="H32" s="44">
        <v>86536</v>
      </c>
      <c r="I32" s="44">
        <v>81500</v>
      </c>
      <c r="J32" s="44">
        <v>64955</v>
      </c>
      <c r="K32" s="44">
        <v>15365</v>
      </c>
      <c r="L32" s="44">
        <v>746787</v>
      </c>
      <c r="M32" s="44">
        <v>149018</v>
      </c>
      <c r="N32" s="44">
        <v>149901</v>
      </c>
      <c r="O32" s="44">
        <v>211493</v>
      </c>
      <c r="P32" s="44">
        <v>178439</v>
      </c>
      <c r="Q32" s="44">
        <v>229514</v>
      </c>
      <c r="R32" s="44">
        <v>302223</v>
      </c>
      <c r="S32" s="44">
        <v>277280</v>
      </c>
      <c r="T32" s="44">
        <v>75803</v>
      </c>
      <c r="U32" s="44">
        <v>3357970</v>
      </c>
    </row>
    <row r="33" spans="1:21" ht="15" customHeight="1">
      <c r="A33" s="42"/>
      <c r="B33" s="42" t="s">
        <v>51</v>
      </c>
      <c r="C33" s="42" t="s">
        <v>47</v>
      </c>
      <c r="D33" s="44">
        <v>3086</v>
      </c>
      <c r="E33" s="44">
        <v>1671</v>
      </c>
      <c r="F33" s="44">
        <v>1017</v>
      </c>
      <c r="G33" s="44">
        <v>1816</v>
      </c>
      <c r="H33" s="44">
        <v>871</v>
      </c>
      <c r="I33" s="44">
        <v>839</v>
      </c>
      <c r="J33" s="44">
        <v>597</v>
      </c>
      <c r="K33" s="44">
        <v>207</v>
      </c>
      <c r="L33" s="44">
        <v>6687</v>
      </c>
      <c r="M33" s="44">
        <v>1469</v>
      </c>
      <c r="N33" s="44">
        <v>1319</v>
      </c>
      <c r="O33" s="44">
        <v>1821</v>
      </c>
      <c r="P33" s="44">
        <v>1600</v>
      </c>
      <c r="Q33" s="44">
        <v>2206</v>
      </c>
      <c r="R33" s="44">
        <v>2894</v>
      </c>
      <c r="S33" s="44">
        <v>2400</v>
      </c>
      <c r="T33" s="44">
        <v>679</v>
      </c>
      <c r="U33" s="44">
        <v>31179</v>
      </c>
    </row>
    <row r="34" spans="1:21" ht="15" customHeight="1">
      <c r="A34" s="42"/>
      <c r="B34" s="42"/>
      <c r="C34" s="42" t="s">
        <v>48</v>
      </c>
      <c r="D34" s="44">
        <v>4896</v>
      </c>
      <c r="E34" s="44">
        <v>8786</v>
      </c>
      <c r="F34" s="44">
        <v>1934</v>
      </c>
      <c r="G34" s="44">
        <v>5169</v>
      </c>
      <c r="H34" s="44">
        <v>1785</v>
      </c>
      <c r="I34" s="44">
        <v>1613</v>
      </c>
      <c r="J34" s="44">
        <v>2122</v>
      </c>
      <c r="K34" s="44">
        <v>163</v>
      </c>
      <c r="L34" s="44">
        <v>10985</v>
      </c>
      <c r="M34" s="44">
        <v>1639</v>
      </c>
      <c r="N34" s="44">
        <v>2685</v>
      </c>
      <c r="O34" s="44">
        <v>2893</v>
      </c>
      <c r="P34" s="44">
        <v>2135</v>
      </c>
      <c r="Q34" s="44">
        <v>4640</v>
      </c>
      <c r="R34" s="44">
        <v>4927</v>
      </c>
      <c r="S34" s="44">
        <v>5370</v>
      </c>
      <c r="T34" s="44">
        <v>645</v>
      </c>
      <c r="U34" s="44">
        <v>62387</v>
      </c>
    </row>
    <row r="35" spans="1:21" ht="15" customHeight="1">
      <c r="A35" s="42"/>
      <c r="B35" s="42"/>
      <c r="C35" s="42" t="s">
        <v>43</v>
      </c>
      <c r="D35" s="44">
        <v>7982</v>
      </c>
      <c r="E35" s="44">
        <v>10457</v>
      </c>
      <c r="F35" s="44">
        <v>2951</v>
      </c>
      <c r="G35" s="44">
        <v>6985</v>
      </c>
      <c r="H35" s="44">
        <v>2656</v>
      </c>
      <c r="I35" s="44">
        <v>2452</v>
      </c>
      <c r="J35" s="44">
        <v>2719</v>
      </c>
      <c r="K35" s="44">
        <v>370</v>
      </c>
      <c r="L35" s="44">
        <v>17672</v>
      </c>
      <c r="M35" s="44">
        <v>3108</v>
      </c>
      <c r="N35" s="44">
        <v>4004</v>
      </c>
      <c r="O35" s="44">
        <v>4714</v>
      </c>
      <c r="P35" s="44">
        <v>3735</v>
      </c>
      <c r="Q35" s="44">
        <v>6846</v>
      </c>
      <c r="R35" s="44">
        <v>7821</v>
      </c>
      <c r="S35" s="44">
        <v>7770</v>
      </c>
      <c r="T35" s="44">
        <v>1324</v>
      </c>
      <c r="U35" s="44">
        <v>93566</v>
      </c>
    </row>
    <row r="36" spans="1:21" ht="15" customHeight="1">
      <c r="A36" s="42"/>
      <c r="B36" s="42" t="s">
        <v>52</v>
      </c>
      <c r="C36" s="42" t="s">
        <v>47</v>
      </c>
      <c r="D36" s="44">
        <v>1044636</v>
      </c>
      <c r="E36" s="44">
        <v>509386</v>
      </c>
      <c r="F36" s="44">
        <v>446237</v>
      </c>
      <c r="G36" s="44">
        <v>546497</v>
      </c>
      <c r="H36" s="44">
        <v>257011</v>
      </c>
      <c r="I36" s="44">
        <v>244944</v>
      </c>
      <c r="J36" s="44">
        <v>218067</v>
      </c>
      <c r="K36" s="44">
        <v>60785</v>
      </c>
      <c r="L36" s="44">
        <v>2257518</v>
      </c>
      <c r="M36" s="44">
        <v>356247</v>
      </c>
      <c r="N36" s="44">
        <v>362906</v>
      </c>
      <c r="O36" s="44">
        <v>498345</v>
      </c>
      <c r="P36" s="44">
        <v>415588</v>
      </c>
      <c r="Q36" s="44">
        <v>466385</v>
      </c>
      <c r="R36" s="44">
        <v>637778</v>
      </c>
      <c r="S36" s="44">
        <v>691525</v>
      </c>
      <c r="T36" s="44">
        <v>165544</v>
      </c>
      <c r="U36" s="44">
        <v>9179399</v>
      </c>
    </row>
    <row r="37" spans="1:21" ht="15" customHeight="1">
      <c r="A37" s="42"/>
      <c r="B37" s="42"/>
      <c r="C37" s="42" t="s">
        <v>48</v>
      </c>
      <c r="D37" s="44">
        <v>77284</v>
      </c>
      <c r="E37" s="44">
        <v>53201</v>
      </c>
      <c r="F37" s="44">
        <v>24332</v>
      </c>
      <c r="G37" s="44">
        <v>133014</v>
      </c>
      <c r="H37" s="44">
        <v>15743</v>
      </c>
      <c r="I37" s="44">
        <v>14226</v>
      </c>
      <c r="J37" s="44">
        <v>10366</v>
      </c>
      <c r="K37" s="44">
        <v>2068</v>
      </c>
      <c r="L37" s="44">
        <v>143819</v>
      </c>
      <c r="M37" s="44">
        <v>13123</v>
      </c>
      <c r="N37" s="44">
        <v>19810</v>
      </c>
      <c r="O37" s="44">
        <v>24541</v>
      </c>
      <c r="P37" s="44">
        <v>22137</v>
      </c>
      <c r="Q37" s="44">
        <v>61951</v>
      </c>
      <c r="R37" s="44">
        <v>29484</v>
      </c>
      <c r="S37" s="44">
        <v>45427</v>
      </c>
      <c r="T37" s="44">
        <v>87618</v>
      </c>
      <c r="U37" s="44">
        <v>778144</v>
      </c>
    </row>
    <row r="38" spans="1:21" ht="15" customHeight="1">
      <c r="A38" s="42"/>
      <c r="B38" s="42"/>
      <c r="C38" s="42" t="s">
        <v>43</v>
      </c>
      <c r="D38" s="44">
        <v>1121920</v>
      </c>
      <c r="E38" s="44">
        <v>562587</v>
      </c>
      <c r="F38" s="44">
        <v>470569</v>
      </c>
      <c r="G38" s="44">
        <v>679511</v>
      </c>
      <c r="H38" s="44">
        <v>272754</v>
      </c>
      <c r="I38" s="44">
        <v>259170</v>
      </c>
      <c r="J38" s="44">
        <v>228433</v>
      </c>
      <c r="K38" s="44">
        <v>62853</v>
      </c>
      <c r="L38" s="44">
        <v>2401337</v>
      </c>
      <c r="M38" s="44">
        <v>369370</v>
      </c>
      <c r="N38" s="44">
        <v>382716</v>
      </c>
      <c r="O38" s="44">
        <v>522886</v>
      </c>
      <c r="P38" s="44">
        <v>437725</v>
      </c>
      <c r="Q38" s="44">
        <v>528336</v>
      </c>
      <c r="R38" s="44">
        <v>667262</v>
      </c>
      <c r="S38" s="44">
        <v>736952</v>
      </c>
      <c r="T38" s="44">
        <v>253162</v>
      </c>
      <c r="U38" s="44">
        <v>9957543</v>
      </c>
    </row>
    <row r="39" spans="1:21" ht="15" customHeight="1">
      <c r="A39" s="41" t="s">
        <v>54</v>
      </c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5" customHeight="1">
      <c r="A40" s="42"/>
      <c r="B40" s="42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5" customHeight="1">
      <c r="A41" s="42"/>
      <c r="B41" s="42" t="s">
        <v>46</v>
      </c>
      <c r="C41" s="42" t="s">
        <v>47</v>
      </c>
      <c r="D41" s="44">
        <v>148474</v>
      </c>
      <c r="E41" s="44">
        <v>78247</v>
      </c>
      <c r="F41" s="44">
        <v>86757</v>
      </c>
      <c r="G41" s="44">
        <v>63970</v>
      </c>
      <c r="H41" s="44">
        <v>69317</v>
      </c>
      <c r="I41" s="44">
        <v>53391</v>
      </c>
      <c r="J41" s="44">
        <v>28671</v>
      </c>
      <c r="K41" s="44">
        <v>10989</v>
      </c>
      <c r="L41" s="44">
        <v>308396</v>
      </c>
      <c r="M41" s="44">
        <v>45448</v>
      </c>
      <c r="N41" s="44">
        <v>53754</v>
      </c>
      <c r="O41" s="44">
        <v>70321</v>
      </c>
      <c r="P41" s="44">
        <v>75684</v>
      </c>
      <c r="Q41" s="44">
        <v>76726</v>
      </c>
      <c r="R41" s="44">
        <v>105730</v>
      </c>
      <c r="S41" s="44">
        <v>106784</v>
      </c>
      <c r="T41" s="44">
        <v>22002</v>
      </c>
      <c r="U41" s="44">
        <v>1404661</v>
      </c>
    </row>
    <row r="42" spans="1:21" ht="15" customHeight="1">
      <c r="A42" s="42"/>
      <c r="B42" s="42"/>
      <c r="C42" s="42" t="s">
        <v>48</v>
      </c>
      <c r="D42" s="44">
        <v>82615</v>
      </c>
      <c r="E42" s="44">
        <v>31319</v>
      </c>
      <c r="F42" s="44">
        <v>19307</v>
      </c>
      <c r="G42" s="44">
        <v>58539</v>
      </c>
      <c r="H42" s="44">
        <v>12567</v>
      </c>
      <c r="I42" s="44">
        <v>11295</v>
      </c>
      <c r="J42" s="44">
        <v>6364</v>
      </c>
      <c r="K42" s="44">
        <v>478</v>
      </c>
      <c r="L42" s="44">
        <v>53186</v>
      </c>
      <c r="M42" s="44">
        <v>9350</v>
      </c>
      <c r="N42" s="44">
        <v>10601</v>
      </c>
      <c r="O42" s="44">
        <v>9555</v>
      </c>
      <c r="P42" s="44">
        <v>12198</v>
      </c>
      <c r="Q42" s="44">
        <v>20946</v>
      </c>
      <c r="R42" s="44">
        <v>12116</v>
      </c>
      <c r="S42" s="44">
        <v>18722</v>
      </c>
      <c r="T42" s="44">
        <v>37641</v>
      </c>
      <c r="U42" s="44">
        <v>406799</v>
      </c>
    </row>
    <row r="43" spans="1:21" ht="15" customHeight="1">
      <c r="A43" s="42"/>
      <c r="B43" s="42"/>
      <c r="C43" s="42" t="s">
        <v>43</v>
      </c>
      <c r="D43" s="44">
        <v>231089</v>
      </c>
      <c r="E43" s="44">
        <v>109566</v>
      </c>
      <c r="F43" s="44">
        <v>106064</v>
      </c>
      <c r="G43" s="44">
        <v>122509</v>
      </c>
      <c r="H43" s="44">
        <v>81884</v>
      </c>
      <c r="I43" s="44">
        <v>64686</v>
      </c>
      <c r="J43" s="44">
        <v>35035</v>
      </c>
      <c r="K43" s="44">
        <v>11467</v>
      </c>
      <c r="L43" s="44">
        <v>361582</v>
      </c>
      <c r="M43" s="44">
        <v>54798</v>
      </c>
      <c r="N43" s="44">
        <v>64355</v>
      </c>
      <c r="O43" s="44">
        <v>79876</v>
      </c>
      <c r="P43" s="44">
        <v>87882</v>
      </c>
      <c r="Q43" s="44">
        <v>97672</v>
      </c>
      <c r="R43" s="44">
        <v>117846</v>
      </c>
      <c r="S43" s="44">
        <v>125506</v>
      </c>
      <c r="T43" s="44">
        <v>59643</v>
      </c>
      <c r="U43" s="44">
        <v>1811460</v>
      </c>
    </row>
    <row r="44" spans="1:21" ht="15" customHeight="1">
      <c r="A44" s="42"/>
      <c r="B44" s="42" t="s">
        <v>49</v>
      </c>
      <c r="C44" s="42" t="s">
        <v>47</v>
      </c>
      <c r="D44" s="44">
        <v>14534</v>
      </c>
      <c r="E44" s="44">
        <v>4589</v>
      </c>
      <c r="F44" s="44">
        <v>3284</v>
      </c>
      <c r="G44" s="44">
        <v>4143</v>
      </c>
      <c r="H44" s="44">
        <v>1955</v>
      </c>
      <c r="I44" s="44">
        <v>1921</v>
      </c>
      <c r="J44" s="44">
        <v>1206</v>
      </c>
      <c r="K44" s="44">
        <v>289</v>
      </c>
      <c r="L44" s="44">
        <v>17312</v>
      </c>
      <c r="M44" s="44">
        <v>1922</v>
      </c>
      <c r="N44" s="44">
        <v>1865</v>
      </c>
      <c r="O44" s="44">
        <v>2322</v>
      </c>
      <c r="P44" s="44">
        <v>2213</v>
      </c>
      <c r="Q44" s="44">
        <v>2525</v>
      </c>
      <c r="R44" s="44">
        <v>3775</v>
      </c>
      <c r="S44" s="44">
        <v>4850</v>
      </c>
      <c r="T44" s="44">
        <v>1716</v>
      </c>
      <c r="U44" s="44">
        <v>70421</v>
      </c>
    </row>
    <row r="45" spans="1:21" ht="15" customHeight="1">
      <c r="A45" s="42"/>
      <c r="B45" s="42"/>
      <c r="C45" s="42" t="s">
        <v>48</v>
      </c>
      <c r="D45" s="44">
        <v>330</v>
      </c>
      <c r="E45" s="44">
        <v>42</v>
      </c>
      <c r="F45" s="44">
        <v>3</v>
      </c>
      <c r="G45" s="44">
        <v>119</v>
      </c>
      <c r="H45" s="44">
        <v>4</v>
      </c>
      <c r="I45" s="44">
        <v>3</v>
      </c>
      <c r="J45" s="44">
        <v>5</v>
      </c>
      <c r="K45" s="44">
        <v>0</v>
      </c>
      <c r="L45" s="44">
        <v>40</v>
      </c>
      <c r="M45" s="44">
        <v>5</v>
      </c>
      <c r="N45" s="44">
        <v>6</v>
      </c>
      <c r="O45" s="44">
        <v>5</v>
      </c>
      <c r="P45" s="44">
        <v>4</v>
      </c>
      <c r="Q45" s="44">
        <v>337</v>
      </c>
      <c r="R45" s="44">
        <v>5</v>
      </c>
      <c r="S45" s="44">
        <v>28</v>
      </c>
      <c r="T45" s="44">
        <v>73</v>
      </c>
      <c r="U45" s="44">
        <v>1009</v>
      </c>
    </row>
    <row r="46" spans="1:21" ht="15" customHeight="1">
      <c r="A46" s="42"/>
      <c r="B46" s="42"/>
      <c r="C46" s="42" t="s">
        <v>43</v>
      </c>
      <c r="D46" s="44">
        <v>14864</v>
      </c>
      <c r="E46" s="44">
        <v>4631</v>
      </c>
      <c r="F46" s="44">
        <v>3287</v>
      </c>
      <c r="G46" s="44">
        <v>4262</v>
      </c>
      <c r="H46" s="44">
        <v>1959</v>
      </c>
      <c r="I46" s="44">
        <v>1924</v>
      </c>
      <c r="J46" s="44">
        <v>1211</v>
      </c>
      <c r="K46" s="44">
        <v>289</v>
      </c>
      <c r="L46" s="44">
        <v>17352</v>
      </c>
      <c r="M46" s="44">
        <v>1927</v>
      </c>
      <c r="N46" s="44">
        <v>1871</v>
      </c>
      <c r="O46" s="44">
        <v>2327</v>
      </c>
      <c r="P46" s="44">
        <v>2217</v>
      </c>
      <c r="Q46" s="44">
        <v>2862</v>
      </c>
      <c r="R46" s="44">
        <v>3780</v>
      </c>
      <c r="S46" s="44">
        <v>4878</v>
      </c>
      <c r="T46" s="44">
        <v>1789</v>
      </c>
      <c r="U46" s="44">
        <v>71430</v>
      </c>
    </row>
    <row r="47" spans="1:21" ht="15" customHeight="1">
      <c r="A47" s="42"/>
      <c r="B47" s="42" t="s">
        <v>50</v>
      </c>
      <c r="C47" s="42" t="s">
        <v>47</v>
      </c>
      <c r="D47" s="44">
        <v>20402</v>
      </c>
      <c r="E47" s="44">
        <v>5259</v>
      </c>
      <c r="F47" s="44">
        <v>4797</v>
      </c>
      <c r="G47" s="44">
        <v>7935</v>
      </c>
      <c r="H47" s="44">
        <v>2803</v>
      </c>
      <c r="I47" s="44">
        <v>2408</v>
      </c>
      <c r="J47" s="44">
        <v>1923</v>
      </c>
      <c r="K47" s="44">
        <v>366</v>
      </c>
      <c r="L47" s="44">
        <v>27938</v>
      </c>
      <c r="M47" s="44">
        <v>3788</v>
      </c>
      <c r="N47" s="44">
        <v>2888</v>
      </c>
      <c r="O47" s="44">
        <v>3963</v>
      </c>
      <c r="P47" s="44">
        <v>3478</v>
      </c>
      <c r="Q47" s="44">
        <v>4296</v>
      </c>
      <c r="R47" s="44">
        <v>5993</v>
      </c>
      <c r="S47" s="44">
        <v>7352</v>
      </c>
      <c r="T47" s="44">
        <v>3394</v>
      </c>
      <c r="U47" s="44">
        <v>108983</v>
      </c>
    </row>
    <row r="48" spans="1:21" ht="15" customHeight="1">
      <c r="A48" s="42"/>
      <c r="B48" s="42"/>
      <c r="C48" s="42" t="s">
        <v>48</v>
      </c>
      <c r="D48" s="44">
        <v>5540</v>
      </c>
      <c r="E48" s="44">
        <v>144</v>
      </c>
      <c r="F48" s="44">
        <v>373</v>
      </c>
      <c r="G48" s="44">
        <v>1013</v>
      </c>
      <c r="H48" s="44">
        <v>192</v>
      </c>
      <c r="I48" s="44">
        <v>54</v>
      </c>
      <c r="J48" s="44">
        <v>19</v>
      </c>
      <c r="K48" s="44">
        <v>9</v>
      </c>
      <c r="L48" s="44">
        <v>4794</v>
      </c>
      <c r="M48" s="44">
        <v>42</v>
      </c>
      <c r="N48" s="44">
        <v>32</v>
      </c>
      <c r="O48" s="44">
        <v>61</v>
      </c>
      <c r="P48" s="44">
        <v>56</v>
      </c>
      <c r="Q48" s="44">
        <v>54</v>
      </c>
      <c r="R48" s="44">
        <v>111</v>
      </c>
      <c r="S48" s="44">
        <v>84</v>
      </c>
      <c r="T48" s="44">
        <v>17</v>
      </c>
      <c r="U48" s="44">
        <v>12595</v>
      </c>
    </row>
    <row r="49" spans="1:21" ht="15" customHeight="1">
      <c r="A49" s="42"/>
      <c r="B49" s="42"/>
      <c r="C49" s="42" t="s">
        <v>43</v>
      </c>
      <c r="D49" s="44">
        <v>25942</v>
      </c>
      <c r="E49" s="44">
        <v>5403</v>
      </c>
      <c r="F49" s="44">
        <v>5170</v>
      </c>
      <c r="G49" s="44">
        <v>8948</v>
      </c>
      <c r="H49" s="44">
        <v>2995</v>
      </c>
      <c r="I49" s="44">
        <v>2462</v>
      </c>
      <c r="J49" s="44">
        <v>1942</v>
      </c>
      <c r="K49" s="44">
        <v>375</v>
      </c>
      <c r="L49" s="44">
        <v>32732</v>
      </c>
      <c r="M49" s="44">
        <v>3830</v>
      </c>
      <c r="N49" s="44">
        <v>2920</v>
      </c>
      <c r="O49" s="44">
        <v>4024</v>
      </c>
      <c r="P49" s="44">
        <v>3534</v>
      </c>
      <c r="Q49" s="44">
        <v>4350</v>
      </c>
      <c r="R49" s="44">
        <v>6104</v>
      </c>
      <c r="S49" s="44">
        <v>7436</v>
      </c>
      <c r="T49" s="44">
        <v>3411</v>
      </c>
      <c r="U49" s="44">
        <v>121578</v>
      </c>
    </row>
    <row r="50" spans="1:21" ht="15" customHeight="1">
      <c r="A50" s="42"/>
      <c r="B50" s="42" t="s">
        <v>51</v>
      </c>
      <c r="C50" s="42" t="s">
        <v>47</v>
      </c>
      <c r="D50" s="44">
        <v>20</v>
      </c>
      <c r="E50" s="44">
        <v>9</v>
      </c>
      <c r="F50" s="44">
        <v>12</v>
      </c>
      <c r="G50" s="44">
        <v>12</v>
      </c>
      <c r="H50" s="44">
        <v>6</v>
      </c>
      <c r="I50" s="44">
        <v>3</v>
      </c>
      <c r="J50" s="44">
        <v>2</v>
      </c>
      <c r="K50" s="44">
        <v>0</v>
      </c>
      <c r="L50" s="44">
        <v>51</v>
      </c>
      <c r="M50" s="44">
        <v>6</v>
      </c>
      <c r="N50" s="44">
        <v>6</v>
      </c>
      <c r="O50" s="44">
        <v>16</v>
      </c>
      <c r="P50" s="44">
        <v>8</v>
      </c>
      <c r="Q50" s="44">
        <v>7</v>
      </c>
      <c r="R50" s="44">
        <v>13</v>
      </c>
      <c r="S50" s="44">
        <v>14</v>
      </c>
      <c r="T50" s="44">
        <v>2</v>
      </c>
      <c r="U50" s="44">
        <v>187</v>
      </c>
    </row>
    <row r="51" spans="1:21" ht="15" customHeight="1">
      <c r="A51" s="42"/>
      <c r="B51" s="42"/>
      <c r="C51" s="42" t="s">
        <v>48</v>
      </c>
      <c r="D51" s="44">
        <v>62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1</v>
      </c>
      <c r="M51" s="44">
        <v>0</v>
      </c>
      <c r="N51" s="44">
        <v>0</v>
      </c>
      <c r="O51" s="44">
        <v>4</v>
      </c>
      <c r="P51" s="44">
        <v>0</v>
      </c>
      <c r="Q51" s="44">
        <v>1</v>
      </c>
      <c r="R51" s="44">
        <v>7</v>
      </c>
      <c r="S51" s="44">
        <v>0</v>
      </c>
      <c r="T51" s="44">
        <v>0</v>
      </c>
      <c r="U51" s="44">
        <v>75</v>
      </c>
    </row>
    <row r="52" spans="1:21" ht="15" customHeight="1">
      <c r="A52" s="42"/>
      <c r="B52" s="42"/>
      <c r="C52" s="42" t="s">
        <v>43</v>
      </c>
      <c r="D52" s="44">
        <v>82</v>
      </c>
      <c r="E52" s="44">
        <v>9</v>
      </c>
      <c r="F52" s="44">
        <v>12</v>
      </c>
      <c r="G52" s="44">
        <v>12</v>
      </c>
      <c r="H52" s="44">
        <v>6</v>
      </c>
      <c r="I52" s="44">
        <v>3</v>
      </c>
      <c r="J52" s="44">
        <v>2</v>
      </c>
      <c r="K52" s="44">
        <v>0</v>
      </c>
      <c r="L52" s="44">
        <v>52</v>
      </c>
      <c r="M52" s="44">
        <v>6</v>
      </c>
      <c r="N52" s="44">
        <v>6</v>
      </c>
      <c r="O52" s="44">
        <v>20</v>
      </c>
      <c r="P52" s="44">
        <v>8</v>
      </c>
      <c r="Q52" s="44">
        <v>8</v>
      </c>
      <c r="R52" s="44">
        <v>20</v>
      </c>
      <c r="S52" s="44">
        <v>14</v>
      </c>
      <c r="T52" s="44">
        <v>2</v>
      </c>
      <c r="U52" s="44">
        <v>262</v>
      </c>
    </row>
    <row r="53" spans="1:21" ht="15" customHeight="1">
      <c r="A53" s="42"/>
      <c r="B53" s="42" t="s">
        <v>52</v>
      </c>
      <c r="C53" s="42" t="s">
        <v>47</v>
      </c>
      <c r="D53" s="44">
        <v>183430</v>
      </c>
      <c r="E53" s="44">
        <v>88104</v>
      </c>
      <c r="F53" s="44">
        <v>94850</v>
      </c>
      <c r="G53" s="44">
        <v>76060</v>
      </c>
      <c r="H53" s="44">
        <v>74081</v>
      </c>
      <c r="I53" s="44">
        <v>57723</v>
      </c>
      <c r="J53" s="44">
        <v>31802</v>
      </c>
      <c r="K53" s="44">
        <v>11644</v>
      </c>
      <c r="L53" s="44">
        <v>353697</v>
      </c>
      <c r="M53" s="44">
        <v>51164</v>
      </c>
      <c r="N53" s="44">
        <v>58513</v>
      </c>
      <c r="O53" s="44">
        <v>76622</v>
      </c>
      <c r="P53" s="44">
        <v>81383</v>
      </c>
      <c r="Q53" s="44">
        <v>83554</v>
      </c>
      <c r="R53" s="44">
        <v>115511</v>
      </c>
      <c r="S53" s="44">
        <v>119000</v>
      </c>
      <c r="T53" s="44">
        <v>27114</v>
      </c>
      <c r="U53" s="44">
        <v>1584252</v>
      </c>
    </row>
    <row r="54" spans="1:21" ht="15" customHeight="1">
      <c r="A54" s="42"/>
      <c r="B54" s="42"/>
      <c r="C54" s="42" t="s">
        <v>48</v>
      </c>
      <c r="D54" s="44">
        <v>88547</v>
      </c>
      <c r="E54" s="44">
        <v>31505</v>
      </c>
      <c r="F54" s="44">
        <v>19683</v>
      </c>
      <c r="G54" s="44">
        <v>59671</v>
      </c>
      <c r="H54" s="44">
        <v>12763</v>
      </c>
      <c r="I54" s="44">
        <v>11352</v>
      </c>
      <c r="J54" s="44">
        <v>6388</v>
      </c>
      <c r="K54" s="44">
        <v>487</v>
      </c>
      <c r="L54" s="44">
        <v>58021</v>
      </c>
      <c r="M54" s="44">
        <v>9397</v>
      </c>
      <c r="N54" s="44">
        <v>10639</v>
      </c>
      <c r="O54" s="44">
        <v>9625</v>
      </c>
      <c r="P54" s="44">
        <v>12258</v>
      </c>
      <c r="Q54" s="44">
        <v>21338</v>
      </c>
      <c r="R54" s="44">
        <v>12239</v>
      </c>
      <c r="S54" s="44">
        <v>18834</v>
      </c>
      <c r="T54" s="44">
        <v>37731</v>
      </c>
      <c r="U54" s="44">
        <v>420478</v>
      </c>
    </row>
    <row r="55" spans="1:21" ht="15" customHeight="1">
      <c r="A55" s="42"/>
      <c r="B55" s="42"/>
      <c r="C55" s="42" t="s">
        <v>43</v>
      </c>
      <c r="D55" s="44">
        <v>271977</v>
      </c>
      <c r="E55" s="44">
        <v>119609</v>
      </c>
      <c r="F55" s="44">
        <v>114533</v>
      </c>
      <c r="G55" s="44">
        <v>135731</v>
      </c>
      <c r="H55" s="44">
        <v>86844</v>
      </c>
      <c r="I55" s="44">
        <v>69075</v>
      </c>
      <c r="J55" s="44">
        <v>38190</v>
      </c>
      <c r="K55" s="44">
        <v>12131</v>
      </c>
      <c r="L55" s="44">
        <v>411718</v>
      </c>
      <c r="M55" s="44">
        <v>60561</v>
      </c>
      <c r="N55" s="44">
        <v>69152</v>
      </c>
      <c r="O55" s="44">
        <v>86247</v>
      </c>
      <c r="P55" s="44">
        <v>93641</v>
      </c>
      <c r="Q55" s="44">
        <v>104892</v>
      </c>
      <c r="R55" s="44">
        <v>127750</v>
      </c>
      <c r="S55" s="44">
        <v>137834</v>
      </c>
      <c r="T55" s="44">
        <v>64845</v>
      </c>
      <c r="U55" s="44">
        <v>2004730</v>
      </c>
    </row>
    <row r="56" spans="1:21" ht="15" customHeight="1">
      <c r="A56" s="41" t="s">
        <v>55</v>
      </c>
      <c r="B56" s="41"/>
      <c r="C56" s="4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5" customHeight="1">
      <c r="A57" s="42"/>
      <c r="B57" s="4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5" customHeight="1">
      <c r="A58" s="42"/>
      <c r="B58" s="42" t="s">
        <v>46</v>
      </c>
      <c r="C58" s="42" t="s">
        <v>47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</row>
    <row r="59" spans="1:21" ht="15" customHeight="1">
      <c r="A59" s="42"/>
      <c r="B59" s="42"/>
      <c r="C59" s="42" t="s">
        <v>48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</row>
    <row r="60" spans="1:21" ht="15" customHeight="1">
      <c r="A60" s="42"/>
      <c r="B60" s="42"/>
      <c r="C60" s="42" t="s">
        <v>43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</row>
    <row r="61" spans="1:21" ht="15" customHeight="1">
      <c r="A61" s="42"/>
      <c r="B61" s="42" t="s">
        <v>49</v>
      </c>
      <c r="C61" s="42" t="s">
        <v>47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</row>
    <row r="62" spans="1:21" ht="15" customHeight="1">
      <c r="A62" s="42"/>
      <c r="B62" s="42"/>
      <c r="C62" s="42" t="s">
        <v>48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</row>
    <row r="63" spans="1:21" ht="15" customHeight="1">
      <c r="A63" s="42"/>
      <c r="B63" s="42"/>
      <c r="C63" s="42" t="s">
        <v>43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</row>
    <row r="64" spans="1:21" ht="15" customHeight="1">
      <c r="A64" s="42"/>
      <c r="B64" s="42" t="s">
        <v>50</v>
      </c>
      <c r="C64" s="42" t="s">
        <v>47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</row>
    <row r="65" spans="1:21" ht="15" customHeight="1">
      <c r="A65" s="42"/>
      <c r="B65" s="42"/>
      <c r="C65" s="42" t="s">
        <v>48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1</v>
      </c>
    </row>
    <row r="66" spans="1:21" ht="15" customHeight="1">
      <c r="A66" s="42"/>
      <c r="B66" s="42"/>
      <c r="C66" s="42" t="s">
        <v>43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1</v>
      </c>
    </row>
    <row r="67" spans="1:21" ht="15" customHeight="1">
      <c r="A67" s="42"/>
      <c r="B67" s="42" t="s">
        <v>51</v>
      </c>
      <c r="C67" s="42" t="s">
        <v>47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</row>
    <row r="68" spans="1:21" ht="15" customHeight="1">
      <c r="A68" s="42"/>
      <c r="B68" s="42"/>
      <c r="C68" s="42" t="s">
        <v>48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</row>
    <row r="69" spans="1:21" ht="15" customHeight="1">
      <c r="A69" s="42"/>
      <c r="B69" s="42"/>
      <c r="C69" s="42" t="s">
        <v>43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</row>
    <row r="70" spans="1:21" ht="15" customHeight="1">
      <c r="A70" s="42"/>
      <c r="B70" s="42" t="s">
        <v>52</v>
      </c>
      <c r="C70" s="42" t="s">
        <v>47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</row>
    <row r="71" spans="1:21" ht="15" customHeight="1">
      <c r="A71" s="42"/>
      <c r="B71" s="42" t="s">
        <v>52</v>
      </c>
      <c r="C71" s="42" t="s">
        <v>48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1</v>
      </c>
    </row>
    <row r="72" spans="1:21" ht="15" customHeight="1">
      <c r="A72" s="42"/>
      <c r="B72" s="42" t="s">
        <v>52</v>
      </c>
      <c r="C72" s="42" t="s">
        <v>43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1</v>
      </c>
    </row>
    <row r="73" spans="1:21" ht="15" customHeight="1">
      <c r="A73" s="41" t="s">
        <v>56</v>
      </c>
      <c r="B73" s="41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5" customHeight="1">
      <c r="A74" s="42"/>
      <c r="B74" s="42"/>
      <c r="C74" s="42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5" customHeight="1">
      <c r="A75" s="42"/>
      <c r="B75" s="42" t="s">
        <v>46</v>
      </c>
      <c r="C75" s="42" t="s">
        <v>47</v>
      </c>
      <c r="D75" s="44">
        <v>7917</v>
      </c>
      <c r="E75" s="44">
        <v>2417</v>
      </c>
      <c r="F75" s="44">
        <v>8813</v>
      </c>
      <c r="G75" s="44">
        <v>2437</v>
      </c>
      <c r="H75" s="44">
        <v>2336</v>
      </c>
      <c r="I75" s="44">
        <v>2288</v>
      </c>
      <c r="J75" s="44">
        <v>1230</v>
      </c>
      <c r="K75" s="44">
        <v>893</v>
      </c>
      <c r="L75" s="44">
        <v>11281</v>
      </c>
      <c r="M75" s="44">
        <v>2297</v>
      </c>
      <c r="N75" s="44">
        <v>2362</v>
      </c>
      <c r="O75" s="44">
        <v>2806</v>
      </c>
      <c r="P75" s="44">
        <v>1831</v>
      </c>
      <c r="Q75" s="44">
        <v>3256</v>
      </c>
      <c r="R75" s="44">
        <v>3958</v>
      </c>
      <c r="S75" s="44">
        <v>3443</v>
      </c>
      <c r="T75" s="44">
        <v>14735</v>
      </c>
      <c r="U75" s="44">
        <v>74300</v>
      </c>
    </row>
    <row r="76" spans="1:21" ht="15" customHeight="1">
      <c r="A76" s="42"/>
      <c r="B76" s="42"/>
      <c r="C76" s="42" t="s">
        <v>48</v>
      </c>
      <c r="D76" s="44">
        <v>6315</v>
      </c>
      <c r="E76" s="44">
        <v>673</v>
      </c>
      <c r="F76" s="44">
        <v>2025</v>
      </c>
      <c r="G76" s="44">
        <v>133</v>
      </c>
      <c r="H76" s="44">
        <v>117</v>
      </c>
      <c r="I76" s="44">
        <v>255</v>
      </c>
      <c r="J76" s="44">
        <v>217</v>
      </c>
      <c r="K76" s="44">
        <v>2</v>
      </c>
      <c r="L76" s="44">
        <v>194</v>
      </c>
      <c r="M76" s="44">
        <v>126</v>
      </c>
      <c r="N76" s="44">
        <v>17</v>
      </c>
      <c r="O76" s="44">
        <v>13</v>
      </c>
      <c r="P76" s="44">
        <v>4</v>
      </c>
      <c r="Q76" s="44">
        <v>60</v>
      </c>
      <c r="R76" s="44">
        <v>80</v>
      </c>
      <c r="S76" s="44">
        <v>105</v>
      </c>
      <c r="T76" s="44">
        <v>3290</v>
      </c>
      <c r="U76" s="44">
        <v>13626</v>
      </c>
    </row>
    <row r="77" spans="1:21" ht="15" customHeight="1">
      <c r="A77" s="42"/>
      <c r="B77" s="42"/>
      <c r="C77" s="42" t="s">
        <v>43</v>
      </c>
      <c r="D77" s="44">
        <v>14232</v>
      </c>
      <c r="E77" s="44">
        <v>3090</v>
      </c>
      <c r="F77" s="44">
        <v>10838</v>
      </c>
      <c r="G77" s="44">
        <v>2570</v>
      </c>
      <c r="H77" s="44">
        <v>2453</v>
      </c>
      <c r="I77" s="44">
        <v>2543</v>
      </c>
      <c r="J77" s="44">
        <v>1447</v>
      </c>
      <c r="K77" s="44">
        <v>895</v>
      </c>
      <c r="L77" s="44">
        <v>11475</v>
      </c>
      <c r="M77" s="44">
        <v>2423</v>
      </c>
      <c r="N77" s="44">
        <v>2379</v>
      </c>
      <c r="O77" s="44">
        <v>2819</v>
      </c>
      <c r="P77" s="44">
        <v>1835</v>
      </c>
      <c r="Q77" s="44">
        <v>3316</v>
      </c>
      <c r="R77" s="44">
        <v>4038</v>
      </c>
      <c r="S77" s="44">
        <v>3548</v>
      </c>
      <c r="T77" s="44">
        <v>18025</v>
      </c>
      <c r="U77" s="44">
        <v>87926</v>
      </c>
    </row>
    <row r="78" spans="1:21" ht="15" customHeight="1">
      <c r="A78" s="42"/>
      <c r="B78" s="42" t="s">
        <v>49</v>
      </c>
      <c r="C78" s="42" t="s">
        <v>47</v>
      </c>
      <c r="D78" s="44">
        <v>5</v>
      </c>
      <c r="E78" s="44">
        <v>0</v>
      </c>
      <c r="F78" s="44">
        <v>0</v>
      </c>
      <c r="G78" s="44">
        <v>1</v>
      </c>
      <c r="H78" s="44">
        <v>1</v>
      </c>
      <c r="I78" s="44">
        <v>2</v>
      </c>
      <c r="J78" s="44">
        <v>0</v>
      </c>
      <c r="K78" s="44">
        <v>0</v>
      </c>
      <c r="L78" s="44">
        <v>11</v>
      </c>
      <c r="M78" s="44">
        <v>1</v>
      </c>
      <c r="N78" s="44">
        <v>0</v>
      </c>
      <c r="O78" s="44">
        <v>0</v>
      </c>
      <c r="P78" s="44">
        <v>5</v>
      </c>
      <c r="Q78" s="44">
        <v>0</v>
      </c>
      <c r="R78" s="44">
        <v>2</v>
      </c>
      <c r="S78" s="44">
        <v>0</v>
      </c>
      <c r="T78" s="44">
        <v>0</v>
      </c>
      <c r="U78" s="44">
        <v>28</v>
      </c>
    </row>
    <row r="79" spans="1:21" ht="15" customHeight="1">
      <c r="A79" s="42"/>
      <c r="B79" s="42"/>
      <c r="C79" s="42" t="s">
        <v>48</v>
      </c>
      <c r="D79" s="44">
        <v>122</v>
      </c>
      <c r="E79" s="44">
        <v>125</v>
      </c>
      <c r="F79" s="44">
        <v>10</v>
      </c>
      <c r="G79" s="44">
        <v>25</v>
      </c>
      <c r="H79" s="44">
        <v>10</v>
      </c>
      <c r="I79" s="44">
        <v>6</v>
      </c>
      <c r="J79" s="44">
        <v>0</v>
      </c>
      <c r="K79" s="44">
        <v>4</v>
      </c>
      <c r="L79" s="44">
        <v>233</v>
      </c>
      <c r="M79" s="44">
        <v>19</v>
      </c>
      <c r="N79" s="44">
        <v>23</v>
      </c>
      <c r="O79" s="44">
        <v>19</v>
      </c>
      <c r="P79" s="44">
        <v>1</v>
      </c>
      <c r="Q79" s="44">
        <v>8</v>
      </c>
      <c r="R79" s="44">
        <v>4</v>
      </c>
      <c r="S79" s="44">
        <v>73</v>
      </c>
      <c r="T79" s="44">
        <v>118</v>
      </c>
      <c r="U79" s="44">
        <v>800</v>
      </c>
    </row>
    <row r="80" spans="1:21" ht="15" customHeight="1">
      <c r="A80" s="42"/>
      <c r="B80" s="42"/>
      <c r="C80" s="42" t="s">
        <v>43</v>
      </c>
      <c r="D80" s="44">
        <v>127</v>
      </c>
      <c r="E80" s="44">
        <v>125</v>
      </c>
      <c r="F80" s="44">
        <v>10</v>
      </c>
      <c r="G80" s="44">
        <v>26</v>
      </c>
      <c r="H80" s="44">
        <v>11</v>
      </c>
      <c r="I80" s="44">
        <v>8</v>
      </c>
      <c r="J80" s="44">
        <v>0</v>
      </c>
      <c r="K80" s="44">
        <v>4</v>
      </c>
      <c r="L80" s="44">
        <v>244</v>
      </c>
      <c r="M80" s="44">
        <v>20</v>
      </c>
      <c r="N80" s="44">
        <v>23</v>
      </c>
      <c r="O80" s="44">
        <v>19</v>
      </c>
      <c r="P80" s="44">
        <v>6</v>
      </c>
      <c r="Q80" s="44">
        <v>8</v>
      </c>
      <c r="R80" s="44">
        <v>6</v>
      </c>
      <c r="S80" s="44">
        <v>73</v>
      </c>
      <c r="T80" s="44">
        <v>118</v>
      </c>
      <c r="U80" s="44">
        <v>828</v>
      </c>
    </row>
    <row r="81" spans="1:21" ht="15" customHeight="1">
      <c r="A81" s="42"/>
      <c r="B81" s="42" t="s">
        <v>50</v>
      </c>
      <c r="C81" s="42" t="s">
        <v>47</v>
      </c>
      <c r="D81" s="44">
        <v>585</v>
      </c>
      <c r="E81" s="44">
        <v>0</v>
      </c>
      <c r="F81" s="44">
        <v>453</v>
      </c>
      <c r="G81" s="44">
        <v>1</v>
      </c>
      <c r="H81" s="44">
        <v>0</v>
      </c>
      <c r="I81" s="44">
        <v>4</v>
      </c>
      <c r="J81" s="44">
        <v>0</v>
      </c>
      <c r="K81" s="44">
        <v>0</v>
      </c>
      <c r="L81" s="44">
        <v>16</v>
      </c>
      <c r="M81" s="44">
        <v>2</v>
      </c>
      <c r="N81" s="44">
        <v>10</v>
      </c>
      <c r="O81" s="44">
        <v>1</v>
      </c>
      <c r="P81" s="44">
        <v>0</v>
      </c>
      <c r="Q81" s="44">
        <v>1</v>
      </c>
      <c r="R81" s="44">
        <v>6</v>
      </c>
      <c r="S81" s="44">
        <v>2</v>
      </c>
      <c r="T81" s="44">
        <v>33</v>
      </c>
      <c r="U81" s="44">
        <v>1114</v>
      </c>
    </row>
    <row r="82" spans="1:21" ht="15" customHeight="1">
      <c r="A82" s="42"/>
      <c r="B82" s="42"/>
      <c r="C82" s="42" t="s">
        <v>48</v>
      </c>
      <c r="D82" s="44">
        <v>7</v>
      </c>
      <c r="E82" s="44">
        <v>1</v>
      </c>
      <c r="F82" s="44">
        <v>12</v>
      </c>
      <c r="G82" s="44">
        <v>1</v>
      </c>
      <c r="H82" s="44">
        <v>0</v>
      </c>
      <c r="I82" s="44">
        <v>0</v>
      </c>
      <c r="J82" s="44">
        <v>0</v>
      </c>
      <c r="K82" s="44">
        <v>0</v>
      </c>
      <c r="L82" s="44">
        <v>3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2</v>
      </c>
      <c r="U82" s="44">
        <v>26</v>
      </c>
    </row>
    <row r="83" spans="1:21" ht="15" customHeight="1">
      <c r="A83" s="42"/>
      <c r="B83" s="42"/>
      <c r="C83" s="42" t="s">
        <v>43</v>
      </c>
      <c r="D83" s="44">
        <v>592</v>
      </c>
      <c r="E83" s="44">
        <v>1</v>
      </c>
      <c r="F83" s="44">
        <v>465</v>
      </c>
      <c r="G83" s="44">
        <v>2</v>
      </c>
      <c r="H83" s="44">
        <v>0</v>
      </c>
      <c r="I83" s="44">
        <v>4</v>
      </c>
      <c r="J83" s="44">
        <v>0</v>
      </c>
      <c r="K83" s="44">
        <v>0</v>
      </c>
      <c r="L83" s="44">
        <v>19</v>
      </c>
      <c r="M83" s="44">
        <v>2</v>
      </c>
      <c r="N83" s="44">
        <v>10</v>
      </c>
      <c r="O83" s="44">
        <v>1</v>
      </c>
      <c r="P83" s="44">
        <v>0</v>
      </c>
      <c r="Q83" s="44">
        <v>1</v>
      </c>
      <c r="R83" s="44">
        <v>6</v>
      </c>
      <c r="S83" s="44">
        <v>2</v>
      </c>
      <c r="T83" s="44">
        <v>35</v>
      </c>
      <c r="U83" s="44">
        <v>1140</v>
      </c>
    </row>
    <row r="84" spans="1:21" ht="15" customHeight="1">
      <c r="A84" s="42"/>
      <c r="B84" s="42" t="s">
        <v>51</v>
      </c>
      <c r="C84" s="42" t="s">
        <v>47</v>
      </c>
      <c r="D84" s="44">
        <v>1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4</v>
      </c>
      <c r="L84" s="44">
        <v>12</v>
      </c>
      <c r="M84" s="44">
        <v>0</v>
      </c>
      <c r="N84" s="44">
        <v>0</v>
      </c>
      <c r="O84" s="44">
        <v>2</v>
      </c>
      <c r="P84" s="44">
        <v>0</v>
      </c>
      <c r="Q84" s="44">
        <v>1</v>
      </c>
      <c r="R84" s="44">
        <v>1</v>
      </c>
      <c r="S84" s="44">
        <v>3</v>
      </c>
      <c r="T84" s="44">
        <v>0</v>
      </c>
      <c r="U84" s="44">
        <v>24</v>
      </c>
    </row>
    <row r="85" spans="1:21" ht="15" customHeight="1">
      <c r="A85" s="42"/>
      <c r="B85" s="42"/>
      <c r="C85" s="42" t="s">
        <v>48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</row>
    <row r="86" spans="1:21" ht="15" customHeight="1">
      <c r="A86" s="42"/>
      <c r="B86" s="42"/>
      <c r="C86" s="42" t="s">
        <v>43</v>
      </c>
      <c r="D86" s="44">
        <v>1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4</v>
      </c>
      <c r="L86" s="44">
        <v>12</v>
      </c>
      <c r="M86" s="44">
        <v>0</v>
      </c>
      <c r="N86" s="44">
        <v>0</v>
      </c>
      <c r="O86" s="44">
        <v>2</v>
      </c>
      <c r="P86" s="44">
        <v>0</v>
      </c>
      <c r="Q86" s="44">
        <v>1</v>
      </c>
      <c r="R86" s="44">
        <v>1</v>
      </c>
      <c r="S86" s="44">
        <v>3</v>
      </c>
      <c r="T86" s="44">
        <v>0</v>
      </c>
      <c r="U86" s="44">
        <v>24</v>
      </c>
    </row>
    <row r="87" spans="1:21" ht="15" customHeight="1">
      <c r="A87" s="42"/>
      <c r="B87" s="42" t="s">
        <v>52</v>
      </c>
      <c r="C87" s="42" t="s">
        <v>47</v>
      </c>
      <c r="D87" s="44">
        <v>8508</v>
      </c>
      <c r="E87" s="44">
        <v>2417</v>
      </c>
      <c r="F87" s="44">
        <v>9266</v>
      </c>
      <c r="G87" s="44">
        <v>2439</v>
      </c>
      <c r="H87" s="44">
        <v>2337</v>
      </c>
      <c r="I87" s="44">
        <v>2294</v>
      </c>
      <c r="J87" s="44">
        <v>1230</v>
      </c>
      <c r="K87" s="44">
        <v>897</v>
      </c>
      <c r="L87" s="44">
        <v>11320</v>
      </c>
      <c r="M87" s="44">
        <v>2300</v>
      </c>
      <c r="N87" s="44">
        <v>2372</v>
      </c>
      <c r="O87" s="44">
        <v>2809</v>
      </c>
      <c r="P87" s="44">
        <v>1836</v>
      </c>
      <c r="Q87" s="44">
        <v>3258</v>
      </c>
      <c r="R87" s="44">
        <v>3967</v>
      </c>
      <c r="S87" s="44">
        <v>3448</v>
      </c>
      <c r="T87" s="44">
        <v>14768</v>
      </c>
      <c r="U87" s="44">
        <v>75466</v>
      </c>
    </row>
    <row r="88" spans="1:21" ht="15" customHeight="1">
      <c r="A88" s="42"/>
      <c r="B88" s="42"/>
      <c r="C88" s="42" t="s">
        <v>48</v>
      </c>
      <c r="D88" s="44">
        <v>6444</v>
      </c>
      <c r="E88" s="44">
        <v>799</v>
      </c>
      <c r="F88" s="44">
        <v>2047</v>
      </c>
      <c r="G88" s="44">
        <v>159</v>
      </c>
      <c r="H88" s="44">
        <v>127</v>
      </c>
      <c r="I88" s="44">
        <v>261</v>
      </c>
      <c r="J88" s="44">
        <v>217</v>
      </c>
      <c r="K88" s="44">
        <v>6</v>
      </c>
      <c r="L88" s="44">
        <v>430</v>
      </c>
      <c r="M88" s="44">
        <v>145</v>
      </c>
      <c r="N88" s="44">
        <v>40</v>
      </c>
      <c r="O88" s="44">
        <v>32</v>
      </c>
      <c r="P88" s="44">
        <v>5</v>
      </c>
      <c r="Q88" s="44">
        <v>68</v>
      </c>
      <c r="R88" s="44">
        <v>84</v>
      </c>
      <c r="S88" s="44">
        <v>178</v>
      </c>
      <c r="T88" s="44">
        <v>3410</v>
      </c>
      <c r="U88" s="44">
        <v>14452</v>
      </c>
    </row>
    <row r="89" spans="1:21" ht="15" customHeight="1">
      <c r="A89" s="42"/>
      <c r="B89" s="42"/>
      <c r="C89" s="42" t="s">
        <v>43</v>
      </c>
      <c r="D89" s="44">
        <v>14952</v>
      </c>
      <c r="E89" s="44">
        <v>3216</v>
      </c>
      <c r="F89" s="44">
        <v>11313</v>
      </c>
      <c r="G89" s="44">
        <v>2598</v>
      </c>
      <c r="H89" s="44">
        <v>2464</v>
      </c>
      <c r="I89" s="44">
        <v>2555</v>
      </c>
      <c r="J89" s="44">
        <v>1447</v>
      </c>
      <c r="K89" s="44">
        <v>903</v>
      </c>
      <c r="L89" s="44">
        <v>11750</v>
      </c>
      <c r="M89" s="44">
        <v>2445</v>
      </c>
      <c r="N89" s="44">
        <v>2412</v>
      </c>
      <c r="O89" s="44">
        <v>2841</v>
      </c>
      <c r="P89" s="44">
        <v>1841</v>
      </c>
      <c r="Q89" s="44">
        <v>3326</v>
      </c>
      <c r="R89" s="44">
        <v>4051</v>
      </c>
      <c r="S89" s="44">
        <v>3626</v>
      </c>
      <c r="T89" s="44">
        <v>18178</v>
      </c>
      <c r="U89" s="44">
        <v>89918</v>
      </c>
    </row>
    <row r="90" spans="1:21" ht="15" customHeight="1">
      <c r="A90" s="41" t="s">
        <v>57</v>
      </c>
      <c r="B90" s="41"/>
      <c r="C90" s="42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5" customHeight="1">
      <c r="A91" s="42"/>
      <c r="B91" s="42"/>
      <c r="C91" s="42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5" customHeight="1">
      <c r="A92" s="42"/>
      <c r="B92" s="42" t="s">
        <v>46</v>
      </c>
      <c r="C92" s="42" t="s">
        <v>47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</row>
    <row r="93" spans="1:21" ht="15" customHeight="1">
      <c r="A93" s="42"/>
      <c r="B93" s="42"/>
      <c r="C93" s="42" t="s">
        <v>48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</row>
    <row r="94" spans="1:21" ht="15" customHeight="1">
      <c r="A94" s="42"/>
      <c r="B94" s="42"/>
      <c r="C94" s="42" t="s">
        <v>43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</row>
    <row r="95" spans="1:21" ht="15" customHeight="1">
      <c r="A95" s="42"/>
      <c r="B95" s="42" t="s">
        <v>49</v>
      </c>
      <c r="C95" s="42" t="s">
        <v>47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</row>
    <row r="96" spans="1:21" ht="15" customHeight="1">
      <c r="A96" s="42"/>
      <c r="B96" s="42"/>
      <c r="C96" s="42" t="s">
        <v>48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</row>
    <row r="97" spans="1:21" ht="15" customHeight="1">
      <c r="A97" s="42"/>
      <c r="B97" s="42"/>
      <c r="C97" s="42" t="s">
        <v>43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</row>
    <row r="98" spans="1:21" ht="15" customHeight="1">
      <c r="A98" s="42"/>
      <c r="B98" s="42" t="s">
        <v>50</v>
      </c>
      <c r="C98" s="42" t="s">
        <v>47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</row>
    <row r="99" spans="1:21" ht="15" customHeight="1">
      <c r="A99" s="42"/>
      <c r="B99" s="42"/>
      <c r="C99" s="42" t="s">
        <v>48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</row>
    <row r="100" spans="1:21" ht="15" customHeight="1">
      <c r="A100" s="42"/>
      <c r="B100" s="42"/>
      <c r="C100" s="42" t="s">
        <v>43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</row>
    <row r="101" spans="1:21" ht="15" customHeight="1">
      <c r="A101" s="42"/>
      <c r="B101" s="42" t="s">
        <v>51</v>
      </c>
      <c r="C101" s="42" t="s">
        <v>47</v>
      </c>
      <c r="D101" s="44">
        <v>0</v>
      </c>
      <c r="E101" s="44">
        <v>1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1</v>
      </c>
    </row>
    <row r="102" spans="1:21" ht="15" customHeight="1">
      <c r="A102" s="42"/>
      <c r="B102" s="42"/>
      <c r="C102" s="42" t="s">
        <v>48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</row>
    <row r="103" spans="1:21" ht="15" customHeight="1">
      <c r="A103" s="42"/>
      <c r="B103" s="42"/>
      <c r="C103" s="42" t="s">
        <v>43</v>
      </c>
      <c r="D103" s="44">
        <v>0</v>
      </c>
      <c r="E103" s="44">
        <v>1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1</v>
      </c>
    </row>
    <row r="104" spans="1:21" ht="15" customHeight="1">
      <c r="A104" s="42"/>
      <c r="B104" s="42" t="s">
        <v>52</v>
      </c>
      <c r="C104" s="42" t="s">
        <v>47</v>
      </c>
      <c r="D104" s="44">
        <v>0</v>
      </c>
      <c r="E104" s="44">
        <v>1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1</v>
      </c>
    </row>
    <row r="105" spans="1:21" ht="15" customHeight="1">
      <c r="A105" s="42"/>
      <c r="B105" s="42"/>
      <c r="C105" s="42" t="s">
        <v>48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</row>
    <row r="106" spans="1:21" ht="15" customHeight="1">
      <c r="A106" s="42"/>
      <c r="B106" s="42"/>
      <c r="C106" s="42" t="s">
        <v>43</v>
      </c>
      <c r="D106" s="44">
        <v>0</v>
      </c>
      <c r="E106" s="44">
        <v>1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1</v>
      </c>
    </row>
    <row r="107" spans="1:21" ht="15" customHeight="1">
      <c r="A107" s="41" t="s">
        <v>58</v>
      </c>
      <c r="B107" s="41"/>
      <c r="C107" s="42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5" customHeight="1">
      <c r="A108" s="42"/>
      <c r="B108" s="42"/>
      <c r="C108" s="42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5" customHeight="1">
      <c r="A109" s="42"/>
      <c r="B109" s="42" t="s">
        <v>46</v>
      </c>
      <c r="C109" s="42" t="s">
        <v>47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</row>
    <row r="110" spans="1:21" ht="15" customHeight="1">
      <c r="A110" s="42"/>
      <c r="B110" s="42"/>
      <c r="C110" s="42" t="s">
        <v>48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</row>
    <row r="111" spans="1:21" ht="15" customHeight="1">
      <c r="A111" s="42"/>
      <c r="B111" s="42"/>
      <c r="C111" s="42" t="s">
        <v>43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</row>
    <row r="112" spans="1:21" ht="15" customHeight="1">
      <c r="A112" s="42"/>
      <c r="B112" s="42" t="s">
        <v>49</v>
      </c>
      <c r="C112" s="42" t="s">
        <v>47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</row>
    <row r="113" spans="1:21" ht="15" customHeight="1">
      <c r="A113" s="42"/>
      <c r="B113" s="42"/>
      <c r="C113" s="42" t="s">
        <v>48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</row>
    <row r="114" spans="1:21" ht="15" customHeight="1">
      <c r="A114" s="42"/>
      <c r="B114" s="42"/>
      <c r="C114" s="42" t="s">
        <v>43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</row>
    <row r="115" spans="1:21" ht="15" customHeight="1">
      <c r="A115" s="42"/>
      <c r="B115" s="42" t="s">
        <v>50</v>
      </c>
      <c r="C115" s="42" t="s">
        <v>47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</row>
    <row r="116" spans="1:21" ht="15" customHeight="1">
      <c r="A116" s="42"/>
      <c r="B116" s="42"/>
      <c r="C116" s="42" t="s">
        <v>48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</row>
    <row r="117" spans="1:21" ht="15" customHeight="1">
      <c r="A117" s="42"/>
      <c r="B117" s="42"/>
      <c r="C117" s="42" t="s">
        <v>43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</row>
    <row r="118" spans="1:21" ht="15" customHeight="1">
      <c r="A118" s="42"/>
      <c r="B118" s="42" t="s">
        <v>51</v>
      </c>
      <c r="C118" s="42" t="s">
        <v>47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</row>
    <row r="119" spans="1:21" ht="15" customHeight="1">
      <c r="A119" s="42"/>
      <c r="B119" s="42"/>
      <c r="C119" s="42" t="s">
        <v>48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</row>
    <row r="120" spans="1:21" ht="15" customHeight="1">
      <c r="A120" s="42"/>
      <c r="B120" s="42"/>
      <c r="C120" s="42" t="s">
        <v>43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</row>
    <row r="121" spans="1:21" ht="15" customHeight="1">
      <c r="A121" s="42"/>
      <c r="B121" s="42" t="s">
        <v>52</v>
      </c>
      <c r="C121" s="42" t="s">
        <v>47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</row>
    <row r="122" spans="1:21" ht="15" customHeight="1">
      <c r="A122" s="42"/>
      <c r="B122" s="42"/>
      <c r="C122" s="42" t="s">
        <v>48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</row>
    <row r="123" spans="1:21" ht="15" customHeight="1">
      <c r="A123" s="42"/>
      <c r="B123" s="42"/>
      <c r="C123" s="42" t="s">
        <v>43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</row>
    <row r="124" spans="1:21" ht="15" customHeight="1">
      <c r="A124" s="41" t="s">
        <v>59</v>
      </c>
      <c r="B124" s="41"/>
      <c r="C124" s="42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5" customHeight="1">
      <c r="A125" s="42"/>
      <c r="B125" s="42"/>
      <c r="C125" s="42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5" customHeight="1">
      <c r="A126" s="42"/>
      <c r="B126" s="42" t="s">
        <v>46</v>
      </c>
      <c r="C126" s="42" t="s">
        <v>47</v>
      </c>
      <c r="D126" s="44">
        <v>496</v>
      </c>
      <c r="E126" s="44">
        <v>369</v>
      </c>
      <c r="F126" s="44">
        <v>763</v>
      </c>
      <c r="G126" s="44">
        <v>290</v>
      </c>
      <c r="H126" s="44">
        <v>307</v>
      </c>
      <c r="I126" s="44">
        <v>378</v>
      </c>
      <c r="J126" s="44">
        <v>104</v>
      </c>
      <c r="K126" s="44">
        <v>65</v>
      </c>
      <c r="L126" s="44">
        <v>1292</v>
      </c>
      <c r="M126" s="44">
        <v>345</v>
      </c>
      <c r="N126" s="44">
        <v>230</v>
      </c>
      <c r="O126" s="44">
        <v>168</v>
      </c>
      <c r="P126" s="44">
        <v>337</v>
      </c>
      <c r="Q126" s="44">
        <v>228</v>
      </c>
      <c r="R126" s="44">
        <v>316</v>
      </c>
      <c r="S126" s="44">
        <v>411</v>
      </c>
      <c r="T126" s="44">
        <v>9</v>
      </c>
      <c r="U126" s="44">
        <v>6108</v>
      </c>
    </row>
    <row r="127" spans="1:21" ht="15" customHeight="1">
      <c r="A127" s="42"/>
      <c r="B127" s="42"/>
      <c r="C127" s="42" t="s">
        <v>48</v>
      </c>
      <c r="D127" s="44">
        <v>14</v>
      </c>
      <c r="E127" s="44">
        <v>3</v>
      </c>
      <c r="F127" s="44">
        <v>5</v>
      </c>
      <c r="G127" s="44">
        <v>0</v>
      </c>
      <c r="H127" s="44">
        <v>1</v>
      </c>
      <c r="I127" s="44">
        <v>3</v>
      </c>
      <c r="J127" s="44">
        <v>0</v>
      </c>
      <c r="K127" s="44">
        <v>0</v>
      </c>
      <c r="L127" s="44">
        <v>149</v>
      </c>
      <c r="M127" s="44">
        <v>24</v>
      </c>
      <c r="N127" s="44">
        <v>2</v>
      </c>
      <c r="O127" s="44">
        <v>0</v>
      </c>
      <c r="P127" s="44">
        <v>0</v>
      </c>
      <c r="Q127" s="44">
        <v>1</v>
      </c>
      <c r="R127" s="44">
        <v>1</v>
      </c>
      <c r="S127" s="44">
        <v>1</v>
      </c>
      <c r="T127" s="44">
        <v>1</v>
      </c>
      <c r="U127" s="44">
        <v>205</v>
      </c>
    </row>
    <row r="128" spans="1:21" ht="15" customHeight="1">
      <c r="A128" s="42"/>
      <c r="B128" s="42"/>
      <c r="C128" s="42" t="s">
        <v>43</v>
      </c>
      <c r="D128" s="44">
        <v>510</v>
      </c>
      <c r="E128" s="44">
        <v>372</v>
      </c>
      <c r="F128" s="44">
        <v>768</v>
      </c>
      <c r="G128" s="44">
        <v>290</v>
      </c>
      <c r="H128" s="44">
        <v>308</v>
      </c>
      <c r="I128" s="44">
        <v>381</v>
      </c>
      <c r="J128" s="44">
        <v>104</v>
      </c>
      <c r="K128" s="44">
        <v>65</v>
      </c>
      <c r="L128" s="44">
        <v>1441</v>
      </c>
      <c r="M128" s="44">
        <v>369</v>
      </c>
      <c r="N128" s="44">
        <v>232</v>
      </c>
      <c r="O128" s="44">
        <v>168</v>
      </c>
      <c r="P128" s="44">
        <v>337</v>
      </c>
      <c r="Q128" s="44">
        <v>229</v>
      </c>
      <c r="R128" s="44">
        <v>317</v>
      </c>
      <c r="S128" s="44">
        <v>412</v>
      </c>
      <c r="T128" s="44">
        <v>10</v>
      </c>
      <c r="U128" s="44">
        <v>6313</v>
      </c>
    </row>
    <row r="129" spans="1:21" ht="15" customHeight="1">
      <c r="A129" s="42"/>
      <c r="B129" s="42" t="s">
        <v>49</v>
      </c>
      <c r="C129" s="42" t="s">
        <v>47</v>
      </c>
      <c r="D129" s="44">
        <v>73</v>
      </c>
      <c r="E129" s="44">
        <v>16</v>
      </c>
      <c r="F129" s="44">
        <v>14</v>
      </c>
      <c r="G129" s="44">
        <v>76</v>
      </c>
      <c r="H129" s="44">
        <v>9</v>
      </c>
      <c r="I129" s="44">
        <v>11</v>
      </c>
      <c r="J129" s="44">
        <v>0</v>
      </c>
      <c r="K129" s="44">
        <v>10</v>
      </c>
      <c r="L129" s="44">
        <v>69</v>
      </c>
      <c r="M129" s="44">
        <v>3</v>
      </c>
      <c r="N129" s="44">
        <v>8</v>
      </c>
      <c r="O129" s="44">
        <v>9</v>
      </c>
      <c r="P129" s="44">
        <v>6</v>
      </c>
      <c r="Q129" s="44">
        <v>4</v>
      </c>
      <c r="R129" s="44">
        <v>26</v>
      </c>
      <c r="S129" s="44">
        <v>14</v>
      </c>
      <c r="T129" s="44">
        <v>0</v>
      </c>
      <c r="U129" s="44">
        <v>348</v>
      </c>
    </row>
    <row r="130" spans="1:21" ht="15" customHeight="1">
      <c r="A130" s="42"/>
      <c r="B130" s="42"/>
      <c r="C130" s="42" t="s">
        <v>48</v>
      </c>
      <c r="D130" s="44">
        <v>8456</v>
      </c>
      <c r="E130" s="44">
        <v>2544</v>
      </c>
      <c r="F130" s="44">
        <v>1704</v>
      </c>
      <c r="G130" s="44">
        <v>2376</v>
      </c>
      <c r="H130" s="44">
        <v>1081</v>
      </c>
      <c r="I130" s="44">
        <v>1231</v>
      </c>
      <c r="J130" s="44">
        <v>707</v>
      </c>
      <c r="K130" s="44">
        <v>82</v>
      </c>
      <c r="L130" s="44">
        <v>7592</v>
      </c>
      <c r="M130" s="44">
        <v>365</v>
      </c>
      <c r="N130" s="44">
        <v>454</v>
      </c>
      <c r="O130" s="44">
        <v>407</v>
      </c>
      <c r="P130" s="44">
        <v>654</v>
      </c>
      <c r="Q130" s="44">
        <v>728</v>
      </c>
      <c r="R130" s="44">
        <v>751</v>
      </c>
      <c r="S130" s="44">
        <v>1141</v>
      </c>
      <c r="T130" s="44">
        <v>0</v>
      </c>
      <c r="U130" s="44">
        <v>30273</v>
      </c>
    </row>
    <row r="131" spans="1:21" ht="15" customHeight="1">
      <c r="A131" s="42"/>
      <c r="B131" s="42"/>
      <c r="C131" s="42" t="s">
        <v>43</v>
      </c>
      <c r="D131" s="44">
        <v>8529</v>
      </c>
      <c r="E131" s="44">
        <v>2560</v>
      </c>
      <c r="F131" s="44">
        <v>1718</v>
      </c>
      <c r="G131" s="44">
        <v>2452</v>
      </c>
      <c r="H131" s="44">
        <v>1090</v>
      </c>
      <c r="I131" s="44">
        <v>1242</v>
      </c>
      <c r="J131" s="44">
        <v>707</v>
      </c>
      <c r="K131" s="44">
        <v>92</v>
      </c>
      <c r="L131" s="44">
        <v>7661</v>
      </c>
      <c r="M131" s="44">
        <v>368</v>
      </c>
      <c r="N131" s="44">
        <v>462</v>
      </c>
      <c r="O131" s="44">
        <v>416</v>
      </c>
      <c r="P131" s="44">
        <v>660</v>
      </c>
      <c r="Q131" s="44">
        <v>732</v>
      </c>
      <c r="R131" s="44">
        <v>777</v>
      </c>
      <c r="S131" s="44">
        <v>1155</v>
      </c>
      <c r="T131" s="44">
        <v>0</v>
      </c>
      <c r="U131" s="44">
        <v>30621</v>
      </c>
    </row>
    <row r="132" spans="1:21" ht="15" customHeight="1">
      <c r="A132" s="42"/>
      <c r="B132" s="42" t="s">
        <v>50</v>
      </c>
      <c r="C132" s="42" t="s">
        <v>47</v>
      </c>
      <c r="D132" s="44">
        <v>398</v>
      </c>
      <c r="E132" s="44">
        <v>42</v>
      </c>
      <c r="F132" s="44">
        <v>129</v>
      </c>
      <c r="G132" s="44">
        <v>30</v>
      </c>
      <c r="H132" s="44">
        <v>16</v>
      </c>
      <c r="I132" s="44">
        <v>54</v>
      </c>
      <c r="J132" s="44">
        <v>10</v>
      </c>
      <c r="K132" s="44">
        <v>1</v>
      </c>
      <c r="L132" s="44">
        <v>80</v>
      </c>
      <c r="M132" s="44">
        <v>37</v>
      </c>
      <c r="N132" s="44">
        <v>41</v>
      </c>
      <c r="O132" s="44">
        <v>17</v>
      </c>
      <c r="P132" s="44">
        <v>65</v>
      </c>
      <c r="Q132" s="44">
        <v>87</v>
      </c>
      <c r="R132" s="44">
        <v>61</v>
      </c>
      <c r="S132" s="44">
        <v>132</v>
      </c>
      <c r="T132" s="44">
        <v>0</v>
      </c>
      <c r="U132" s="44">
        <v>1200</v>
      </c>
    </row>
    <row r="133" spans="1:21" ht="15" customHeight="1">
      <c r="A133" s="42"/>
      <c r="B133" s="42"/>
      <c r="C133" s="42" t="s">
        <v>48</v>
      </c>
      <c r="D133" s="44">
        <v>2</v>
      </c>
      <c r="E133" s="44">
        <v>0</v>
      </c>
      <c r="F133" s="44">
        <v>2</v>
      </c>
      <c r="G133" s="44">
        <v>1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1</v>
      </c>
      <c r="O133" s="44">
        <v>0</v>
      </c>
      <c r="P133" s="44">
        <v>1</v>
      </c>
      <c r="Q133" s="44">
        <v>0</v>
      </c>
      <c r="R133" s="44">
        <v>1</v>
      </c>
      <c r="S133" s="44">
        <v>2</v>
      </c>
      <c r="T133" s="44">
        <v>0</v>
      </c>
      <c r="U133" s="44">
        <v>10</v>
      </c>
    </row>
    <row r="134" spans="1:21" ht="15" customHeight="1">
      <c r="A134" s="42"/>
      <c r="B134" s="42"/>
      <c r="C134" s="42" t="s">
        <v>43</v>
      </c>
      <c r="D134" s="44">
        <v>400</v>
      </c>
      <c r="E134" s="44">
        <v>42</v>
      </c>
      <c r="F134" s="44">
        <v>131</v>
      </c>
      <c r="G134" s="44">
        <v>31</v>
      </c>
      <c r="H134" s="44">
        <v>16</v>
      </c>
      <c r="I134" s="44">
        <v>54</v>
      </c>
      <c r="J134" s="44">
        <v>10</v>
      </c>
      <c r="K134" s="44">
        <v>1</v>
      </c>
      <c r="L134" s="44">
        <v>80</v>
      </c>
      <c r="M134" s="44">
        <v>37</v>
      </c>
      <c r="N134" s="44">
        <v>42</v>
      </c>
      <c r="O134" s="44">
        <v>17</v>
      </c>
      <c r="P134" s="44">
        <v>66</v>
      </c>
      <c r="Q134" s="44">
        <v>87</v>
      </c>
      <c r="R134" s="44">
        <v>62</v>
      </c>
      <c r="S134" s="44">
        <v>134</v>
      </c>
      <c r="T134" s="44">
        <v>0</v>
      </c>
      <c r="U134" s="44">
        <v>1210</v>
      </c>
    </row>
    <row r="135" spans="1:21" ht="15" customHeight="1">
      <c r="A135" s="42"/>
      <c r="B135" s="42" t="s">
        <v>51</v>
      </c>
      <c r="C135" s="42" t="s">
        <v>47</v>
      </c>
      <c r="D135" s="44">
        <v>2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3</v>
      </c>
    </row>
    <row r="136" spans="1:21" ht="15" customHeight="1">
      <c r="A136" s="42"/>
      <c r="B136" s="42"/>
      <c r="C136" s="42" t="s">
        <v>48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</row>
    <row r="137" spans="1:21" ht="15" customHeight="1">
      <c r="A137" s="42"/>
      <c r="B137" s="42"/>
      <c r="C137" s="42" t="s">
        <v>43</v>
      </c>
      <c r="D137" s="44">
        <v>2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1</v>
      </c>
      <c r="T137" s="44">
        <v>0</v>
      </c>
      <c r="U137" s="44">
        <v>3</v>
      </c>
    </row>
    <row r="138" spans="1:21" ht="15" customHeight="1">
      <c r="A138" s="42"/>
      <c r="B138" s="42" t="s">
        <v>52</v>
      </c>
      <c r="C138" s="42" t="s">
        <v>47</v>
      </c>
      <c r="D138" s="44">
        <v>969</v>
      </c>
      <c r="E138" s="44">
        <v>427</v>
      </c>
      <c r="F138" s="44">
        <v>906</v>
      </c>
      <c r="G138" s="44">
        <v>396</v>
      </c>
      <c r="H138" s="44">
        <v>332</v>
      </c>
      <c r="I138" s="44">
        <v>443</v>
      </c>
      <c r="J138" s="44">
        <v>114</v>
      </c>
      <c r="K138" s="44">
        <v>76</v>
      </c>
      <c r="L138" s="44">
        <v>1441</v>
      </c>
      <c r="M138" s="44">
        <v>385</v>
      </c>
      <c r="N138" s="44">
        <v>279</v>
      </c>
      <c r="O138" s="44">
        <v>194</v>
      </c>
      <c r="P138" s="44">
        <v>408</v>
      </c>
      <c r="Q138" s="44">
        <v>319</v>
      </c>
      <c r="R138" s="44">
        <v>403</v>
      </c>
      <c r="S138" s="44">
        <v>558</v>
      </c>
      <c r="T138" s="44">
        <v>9</v>
      </c>
      <c r="U138" s="44">
        <v>7659</v>
      </c>
    </row>
    <row r="139" spans="1:21" ht="15" customHeight="1">
      <c r="A139" s="42"/>
      <c r="B139" s="42"/>
      <c r="C139" s="42" t="s">
        <v>48</v>
      </c>
      <c r="D139" s="44">
        <v>8472</v>
      </c>
      <c r="E139" s="44">
        <v>2547</v>
      </c>
      <c r="F139" s="44">
        <v>1711</v>
      </c>
      <c r="G139" s="44">
        <v>2377</v>
      </c>
      <c r="H139" s="44">
        <v>1082</v>
      </c>
      <c r="I139" s="44">
        <v>1234</v>
      </c>
      <c r="J139" s="44">
        <v>707</v>
      </c>
      <c r="K139" s="44">
        <v>82</v>
      </c>
      <c r="L139" s="44">
        <v>7741</v>
      </c>
      <c r="M139" s="44">
        <v>389</v>
      </c>
      <c r="N139" s="44">
        <v>457</v>
      </c>
      <c r="O139" s="44">
        <v>407</v>
      </c>
      <c r="P139" s="44">
        <v>655</v>
      </c>
      <c r="Q139" s="44">
        <v>729</v>
      </c>
      <c r="R139" s="44">
        <v>753</v>
      </c>
      <c r="S139" s="44">
        <v>1144</v>
      </c>
      <c r="T139" s="44">
        <v>1</v>
      </c>
      <c r="U139" s="44">
        <v>30488</v>
      </c>
    </row>
    <row r="140" spans="1:21" ht="15" customHeight="1">
      <c r="A140" s="42"/>
      <c r="B140" s="42"/>
      <c r="C140" s="42" t="s">
        <v>43</v>
      </c>
      <c r="D140" s="44">
        <v>9441</v>
      </c>
      <c r="E140" s="44">
        <v>2974</v>
      </c>
      <c r="F140" s="44">
        <v>2617</v>
      </c>
      <c r="G140" s="44">
        <v>2773</v>
      </c>
      <c r="H140" s="44">
        <v>1414</v>
      </c>
      <c r="I140" s="44">
        <v>1677</v>
      </c>
      <c r="J140" s="44">
        <v>821</v>
      </c>
      <c r="K140" s="44">
        <v>158</v>
      </c>
      <c r="L140" s="44">
        <v>9182</v>
      </c>
      <c r="M140" s="44">
        <v>774</v>
      </c>
      <c r="N140" s="44">
        <v>736</v>
      </c>
      <c r="O140" s="44">
        <v>601</v>
      </c>
      <c r="P140" s="44">
        <v>1063</v>
      </c>
      <c r="Q140" s="44">
        <v>1048</v>
      </c>
      <c r="R140" s="44">
        <v>1156</v>
      </c>
      <c r="S140" s="44">
        <v>1702</v>
      </c>
      <c r="T140" s="44">
        <v>10</v>
      </c>
      <c r="U140" s="44">
        <v>38147</v>
      </c>
    </row>
    <row r="141" spans="1:21" ht="15" customHeight="1">
      <c r="A141" s="41" t="s">
        <v>60</v>
      </c>
      <c r="B141" s="41"/>
      <c r="C141" s="42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5" customHeight="1">
      <c r="A142" s="42"/>
      <c r="B142" s="42"/>
      <c r="C142" s="42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5" customHeight="1">
      <c r="A143" s="42"/>
      <c r="B143" s="42" t="s">
        <v>46</v>
      </c>
      <c r="C143" s="42" t="s">
        <v>47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</row>
    <row r="144" spans="1:21" ht="15" customHeight="1">
      <c r="A144" s="42"/>
      <c r="B144" s="42"/>
      <c r="C144" s="42" t="s">
        <v>48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</row>
    <row r="145" spans="1:21" ht="15" customHeight="1">
      <c r="A145" s="42"/>
      <c r="B145" s="42"/>
      <c r="C145" s="42" t="s">
        <v>43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</row>
    <row r="146" spans="1:21" ht="15" customHeight="1">
      <c r="A146" s="42"/>
      <c r="B146" s="42" t="s">
        <v>49</v>
      </c>
      <c r="C146" s="42" t="s">
        <v>47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</row>
    <row r="147" spans="1:21" ht="15" customHeight="1">
      <c r="A147" s="42"/>
      <c r="B147" s="42"/>
      <c r="C147" s="42" t="s">
        <v>48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1</v>
      </c>
      <c r="S147" s="44">
        <v>0</v>
      </c>
      <c r="T147" s="44">
        <v>0</v>
      </c>
      <c r="U147" s="44">
        <v>1</v>
      </c>
    </row>
    <row r="148" spans="1:21" ht="15" customHeight="1">
      <c r="A148" s="42"/>
      <c r="B148" s="42"/>
      <c r="C148" s="42" t="s">
        <v>43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1</v>
      </c>
      <c r="S148" s="44">
        <v>0</v>
      </c>
      <c r="T148" s="44">
        <v>0</v>
      </c>
      <c r="U148" s="44">
        <v>1</v>
      </c>
    </row>
    <row r="149" spans="1:21" ht="15" customHeight="1">
      <c r="A149" s="42"/>
      <c r="B149" s="42" t="s">
        <v>50</v>
      </c>
      <c r="C149" s="42" t="s">
        <v>47</v>
      </c>
      <c r="D149" s="44">
        <v>0</v>
      </c>
      <c r="E149" s="44">
        <v>0</v>
      </c>
      <c r="F149" s="44">
        <v>0</v>
      </c>
      <c r="G149" s="44">
        <v>3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3</v>
      </c>
    </row>
    <row r="150" spans="1:21" ht="15" customHeight="1">
      <c r="A150" s="42"/>
      <c r="B150" s="42"/>
      <c r="C150" s="42" t="s">
        <v>48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</row>
    <row r="151" spans="1:21" ht="15" customHeight="1">
      <c r="A151" s="42"/>
      <c r="B151" s="42"/>
      <c r="C151" s="42" t="s">
        <v>43</v>
      </c>
      <c r="D151" s="44">
        <v>0</v>
      </c>
      <c r="E151" s="44">
        <v>0</v>
      </c>
      <c r="F151" s="44">
        <v>0</v>
      </c>
      <c r="G151" s="44">
        <v>3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3</v>
      </c>
    </row>
    <row r="152" spans="1:21" ht="15" customHeight="1">
      <c r="A152" s="42"/>
      <c r="B152" s="42" t="s">
        <v>51</v>
      </c>
      <c r="C152" s="42" t="s">
        <v>47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</row>
    <row r="153" spans="1:21" ht="15" customHeight="1">
      <c r="A153" s="42"/>
      <c r="B153" s="42"/>
      <c r="C153" s="42" t="s">
        <v>48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1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1</v>
      </c>
    </row>
    <row r="154" spans="1:21" ht="15" customHeight="1">
      <c r="A154" s="42"/>
      <c r="B154" s="42"/>
      <c r="C154" s="42" t="s">
        <v>43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1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1</v>
      </c>
    </row>
    <row r="155" spans="1:21" ht="15" customHeight="1">
      <c r="A155" s="42"/>
      <c r="B155" s="42" t="s">
        <v>52</v>
      </c>
      <c r="C155" s="42" t="s">
        <v>47</v>
      </c>
      <c r="D155" s="44">
        <v>0</v>
      </c>
      <c r="E155" s="44">
        <v>0</v>
      </c>
      <c r="F155" s="44">
        <v>0</v>
      </c>
      <c r="G155" s="44">
        <v>3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3</v>
      </c>
    </row>
    <row r="156" spans="1:21" ht="15" customHeight="1">
      <c r="A156" s="42"/>
      <c r="B156" s="42"/>
      <c r="C156" s="42" t="s">
        <v>48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1</v>
      </c>
      <c r="P156" s="44">
        <v>0</v>
      </c>
      <c r="Q156" s="44">
        <v>0</v>
      </c>
      <c r="R156" s="44">
        <v>1</v>
      </c>
      <c r="S156" s="44">
        <v>0</v>
      </c>
      <c r="T156" s="44">
        <v>0</v>
      </c>
      <c r="U156" s="44">
        <v>2</v>
      </c>
    </row>
    <row r="157" spans="1:21" ht="15" customHeight="1">
      <c r="A157" s="42"/>
      <c r="B157" s="42"/>
      <c r="C157" s="42" t="s">
        <v>43</v>
      </c>
      <c r="D157" s="44">
        <v>0</v>
      </c>
      <c r="E157" s="44">
        <v>0</v>
      </c>
      <c r="F157" s="44">
        <v>0</v>
      </c>
      <c r="G157" s="44">
        <v>3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1</v>
      </c>
      <c r="P157" s="44">
        <v>0</v>
      </c>
      <c r="Q157" s="44">
        <v>0</v>
      </c>
      <c r="R157" s="44">
        <v>1</v>
      </c>
      <c r="S157" s="44">
        <v>0</v>
      </c>
      <c r="T157" s="44">
        <v>0</v>
      </c>
      <c r="U157" s="44">
        <v>5</v>
      </c>
    </row>
    <row r="158" spans="1:21" ht="15" customHeight="1">
      <c r="A158" s="41" t="s">
        <v>61</v>
      </c>
      <c r="B158" s="41"/>
      <c r="C158" s="42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5" customHeight="1">
      <c r="A159" s="42"/>
      <c r="B159" s="42"/>
      <c r="C159" s="42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5" customHeight="1">
      <c r="A160" s="42"/>
      <c r="B160" s="42" t="s">
        <v>46</v>
      </c>
      <c r="C160" s="42" t="s">
        <v>47</v>
      </c>
      <c r="D160" s="44">
        <v>83827</v>
      </c>
      <c r="E160" s="44">
        <v>25919</v>
      </c>
      <c r="F160" s="44">
        <v>24756</v>
      </c>
      <c r="G160" s="44">
        <v>28803</v>
      </c>
      <c r="H160" s="44">
        <v>12587</v>
      </c>
      <c r="I160" s="44">
        <v>12368</v>
      </c>
      <c r="J160" s="44">
        <v>9819</v>
      </c>
      <c r="K160" s="44">
        <v>5275</v>
      </c>
      <c r="L160" s="44">
        <v>136512</v>
      </c>
      <c r="M160" s="44">
        <v>13147</v>
      </c>
      <c r="N160" s="44">
        <v>13128</v>
      </c>
      <c r="O160" s="44">
        <v>17047</v>
      </c>
      <c r="P160" s="44">
        <v>13805</v>
      </c>
      <c r="Q160" s="44">
        <v>13216</v>
      </c>
      <c r="R160" s="44">
        <v>20361</v>
      </c>
      <c r="S160" s="44">
        <v>25071</v>
      </c>
      <c r="T160" s="44">
        <v>5797</v>
      </c>
      <c r="U160" s="44">
        <v>461438</v>
      </c>
    </row>
    <row r="161" spans="1:21" ht="15" customHeight="1">
      <c r="A161" s="42"/>
      <c r="B161" s="42"/>
      <c r="C161" s="42" t="s">
        <v>48</v>
      </c>
      <c r="D161" s="44">
        <v>5631</v>
      </c>
      <c r="E161" s="44">
        <v>1356</v>
      </c>
      <c r="F161" s="44">
        <v>196</v>
      </c>
      <c r="G161" s="44">
        <v>10483</v>
      </c>
      <c r="H161" s="44">
        <v>32</v>
      </c>
      <c r="I161" s="44">
        <v>43</v>
      </c>
      <c r="J161" s="44">
        <v>25</v>
      </c>
      <c r="K161" s="44">
        <v>3</v>
      </c>
      <c r="L161" s="44">
        <v>461</v>
      </c>
      <c r="M161" s="44">
        <v>43</v>
      </c>
      <c r="N161" s="44">
        <v>146</v>
      </c>
      <c r="O161" s="44">
        <v>62</v>
      </c>
      <c r="P161" s="44">
        <v>212</v>
      </c>
      <c r="Q161" s="44">
        <v>1011</v>
      </c>
      <c r="R161" s="44">
        <v>28</v>
      </c>
      <c r="S161" s="44">
        <v>834</v>
      </c>
      <c r="T161" s="44">
        <v>6124</v>
      </c>
      <c r="U161" s="44">
        <v>26690</v>
      </c>
    </row>
    <row r="162" spans="1:21" ht="15" customHeight="1">
      <c r="A162" s="42"/>
      <c r="B162" s="42"/>
      <c r="C162" s="42" t="s">
        <v>43</v>
      </c>
      <c r="D162" s="44">
        <v>89458</v>
      </c>
      <c r="E162" s="44">
        <v>27275</v>
      </c>
      <c r="F162" s="44">
        <v>24952</v>
      </c>
      <c r="G162" s="44">
        <v>39286</v>
      </c>
      <c r="H162" s="44">
        <v>12619</v>
      </c>
      <c r="I162" s="44">
        <v>12411</v>
      </c>
      <c r="J162" s="44">
        <v>9844</v>
      </c>
      <c r="K162" s="44">
        <v>5278</v>
      </c>
      <c r="L162" s="44">
        <v>136973</v>
      </c>
      <c r="M162" s="44">
        <v>13190</v>
      </c>
      <c r="N162" s="44">
        <v>13274</v>
      </c>
      <c r="O162" s="44">
        <v>17109</v>
      </c>
      <c r="P162" s="44">
        <v>14017</v>
      </c>
      <c r="Q162" s="44">
        <v>14227</v>
      </c>
      <c r="R162" s="44">
        <v>20389</v>
      </c>
      <c r="S162" s="44">
        <v>25905</v>
      </c>
      <c r="T162" s="44">
        <v>11921</v>
      </c>
      <c r="U162" s="44">
        <v>488128</v>
      </c>
    </row>
    <row r="163" spans="1:21" ht="15" customHeight="1">
      <c r="A163" s="42"/>
      <c r="B163" s="42" t="s">
        <v>49</v>
      </c>
      <c r="C163" s="42" t="s">
        <v>47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</row>
    <row r="164" spans="1:21" ht="15" customHeight="1">
      <c r="A164" s="42"/>
      <c r="B164" s="42"/>
      <c r="C164" s="42" t="s">
        <v>48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</row>
    <row r="165" spans="1:21" ht="15" customHeight="1">
      <c r="A165" s="42"/>
      <c r="B165" s="42"/>
      <c r="C165" s="42" t="s">
        <v>43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</row>
    <row r="166" spans="1:21" ht="15" customHeight="1">
      <c r="A166" s="42"/>
      <c r="B166" s="42" t="s">
        <v>50</v>
      </c>
      <c r="C166" s="42" t="s">
        <v>47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</row>
    <row r="167" spans="1:21" ht="15" customHeight="1">
      <c r="A167" s="42"/>
      <c r="B167" s="42"/>
      <c r="C167" s="42" t="s">
        <v>48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</row>
    <row r="168" spans="1:21" ht="15" customHeight="1">
      <c r="A168" s="42"/>
      <c r="B168" s="42"/>
      <c r="C168" s="42" t="s">
        <v>43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</row>
    <row r="169" spans="1:21" ht="15" customHeight="1">
      <c r="A169" s="42"/>
      <c r="B169" s="42" t="s">
        <v>51</v>
      </c>
      <c r="C169" s="42" t="s">
        <v>47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</row>
    <row r="170" spans="1:21" ht="15" customHeight="1">
      <c r="A170" s="42"/>
      <c r="B170" s="42"/>
      <c r="C170" s="42" t="s">
        <v>48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</row>
    <row r="171" spans="1:21" ht="15" customHeight="1">
      <c r="A171" s="42"/>
      <c r="B171" s="42"/>
      <c r="C171" s="42" t="s">
        <v>43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</row>
    <row r="172" spans="1:21" ht="15" customHeight="1">
      <c r="A172" s="42"/>
      <c r="B172" s="42" t="s">
        <v>52</v>
      </c>
      <c r="C172" s="42" t="s">
        <v>47</v>
      </c>
      <c r="D172" s="44">
        <v>83827</v>
      </c>
      <c r="E172" s="44">
        <v>25919</v>
      </c>
      <c r="F172" s="44">
        <v>24756</v>
      </c>
      <c r="G172" s="44">
        <v>28803</v>
      </c>
      <c r="H172" s="44">
        <v>12587</v>
      </c>
      <c r="I172" s="44">
        <v>12368</v>
      </c>
      <c r="J172" s="44">
        <v>9819</v>
      </c>
      <c r="K172" s="44">
        <v>5275</v>
      </c>
      <c r="L172" s="44">
        <v>136512</v>
      </c>
      <c r="M172" s="44">
        <v>13147</v>
      </c>
      <c r="N172" s="44">
        <v>13128</v>
      </c>
      <c r="O172" s="44">
        <v>17047</v>
      </c>
      <c r="P172" s="44">
        <v>13805</v>
      </c>
      <c r="Q172" s="44">
        <v>13216</v>
      </c>
      <c r="R172" s="44">
        <v>20361</v>
      </c>
      <c r="S172" s="44">
        <v>25071</v>
      </c>
      <c r="T172" s="44">
        <v>5797</v>
      </c>
      <c r="U172" s="44">
        <v>461438</v>
      </c>
    </row>
    <row r="173" spans="1:21" ht="15" customHeight="1">
      <c r="A173" s="42"/>
      <c r="B173" s="42"/>
      <c r="C173" s="42" t="s">
        <v>48</v>
      </c>
      <c r="D173" s="44">
        <v>5631</v>
      </c>
      <c r="E173" s="44">
        <v>1356</v>
      </c>
      <c r="F173" s="44">
        <v>196</v>
      </c>
      <c r="G173" s="44">
        <v>10483</v>
      </c>
      <c r="H173" s="44">
        <v>32</v>
      </c>
      <c r="I173" s="44">
        <v>43</v>
      </c>
      <c r="J173" s="44">
        <v>25</v>
      </c>
      <c r="K173" s="44">
        <v>3</v>
      </c>
      <c r="L173" s="44">
        <v>461</v>
      </c>
      <c r="M173" s="44">
        <v>43</v>
      </c>
      <c r="N173" s="44">
        <v>146</v>
      </c>
      <c r="O173" s="44">
        <v>62</v>
      </c>
      <c r="P173" s="44">
        <v>212</v>
      </c>
      <c r="Q173" s="44">
        <v>1011</v>
      </c>
      <c r="R173" s="44">
        <v>28</v>
      </c>
      <c r="S173" s="44">
        <v>834</v>
      </c>
      <c r="T173" s="44">
        <v>6124</v>
      </c>
      <c r="U173" s="44">
        <v>26690</v>
      </c>
    </row>
    <row r="174" spans="1:21" ht="15" customHeight="1">
      <c r="A174" s="42"/>
      <c r="B174" s="42"/>
      <c r="C174" s="42" t="s">
        <v>43</v>
      </c>
      <c r="D174" s="44">
        <v>89458</v>
      </c>
      <c r="E174" s="44">
        <v>27275</v>
      </c>
      <c r="F174" s="44">
        <v>24952</v>
      </c>
      <c r="G174" s="44">
        <v>39286</v>
      </c>
      <c r="H174" s="44">
        <v>12619</v>
      </c>
      <c r="I174" s="44">
        <v>12411</v>
      </c>
      <c r="J174" s="44">
        <v>9844</v>
      </c>
      <c r="K174" s="44">
        <v>5278</v>
      </c>
      <c r="L174" s="44">
        <v>136973</v>
      </c>
      <c r="M174" s="44">
        <v>13190</v>
      </c>
      <c r="N174" s="44">
        <v>13274</v>
      </c>
      <c r="O174" s="44">
        <v>17109</v>
      </c>
      <c r="P174" s="44">
        <v>14017</v>
      </c>
      <c r="Q174" s="44">
        <v>14227</v>
      </c>
      <c r="R174" s="44">
        <v>20389</v>
      </c>
      <c r="S174" s="44">
        <v>25905</v>
      </c>
      <c r="T174" s="44">
        <v>11921</v>
      </c>
      <c r="U174" s="44">
        <v>488128</v>
      </c>
    </row>
    <row r="175" spans="1:21" ht="15" customHeight="1">
      <c r="A175" s="41" t="s">
        <v>62</v>
      </c>
      <c r="B175" s="41"/>
      <c r="C175" s="42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5" customHeight="1">
      <c r="A176" s="42"/>
      <c r="B176" s="42"/>
      <c r="C176" s="42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5" customHeight="1">
      <c r="A177" s="42"/>
      <c r="B177" s="42" t="s">
        <v>46</v>
      </c>
      <c r="C177" s="42" t="s">
        <v>47</v>
      </c>
      <c r="D177" s="44">
        <v>86</v>
      </c>
      <c r="E177" s="44">
        <v>136</v>
      </c>
      <c r="F177" s="44">
        <v>92</v>
      </c>
      <c r="G177" s="44">
        <v>76</v>
      </c>
      <c r="H177" s="44">
        <v>8</v>
      </c>
      <c r="I177" s="44">
        <v>12</v>
      </c>
      <c r="J177" s="44">
        <v>5</v>
      </c>
      <c r="K177" s="44">
        <v>0</v>
      </c>
      <c r="L177" s="44">
        <v>89</v>
      </c>
      <c r="M177" s="44">
        <v>7</v>
      </c>
      <c r="N177" s="44">
        <v>9</v>
      </c>
      <c r="O177" s="44">
        <v>7</v>
      </c>
      <c r="P177" s="44">
        <v>16</v>
      </c>
      <c r="Q177" s="44">
        <v>9</v>
      </c>
      <c r="R177" s="44">
        <v>4</v>
      </c>
      <c r="S177" s="44">
        <v>10</v>
      </c>
      <c r="T177" s="44">
        <v>6</v>
      </c>
      <c r="U177" s="44">
        <v>572</v>
      </c>
    </row>
    <row r="178" spans="1:21" ht="15" customHeight="1">
      <c r="A178" s="42"/>
      <c r="B178" s="42"/>
      <c r="C178" s="42" t="s">
        <v>48</v>
      </c>
      <c r="D178" s="44">
        <v>0</v>
      </c>
      <c r="E178" s="44">
        <v>0</v>
      </c>
      <c r="F178" s="44">
        <v>0</v>
      </c>
      <c r="G178" s="44">
        <v>3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3</v>
      </c>
      <c r="R178" s="44">
        <v>0</v>
      </c>
      <c r="S178" s="44">
        <v>10</v>
      </c>
      <c r="T178" s="44">
        <v>5</v>
      </c>
      <c r="U178" s="44">
        <v>21</v>
      </c>
    </row>
    <row r="179" spans="1:21" ht="15" customHeight="1">
      <c r="A179" s="42"/>
      <c r="B179" s="42"/>
      <c r="C179" s="42" t="s">
        <v>43</v>
      </c>
      <c r="D179" s="44">
        <v>86</v>
      </c>
      <c r="E179" s="44">
        <v>136</v>
      </c>
      <c r="F179" s="44">
        <v>92</v>
      </c>
      <c r="G179" s="44">
        <v>79</v>
      </c>
      <c r="H179" s="44">
        <v>8</v>
      </c>
      <c r="I179" s="44">
        <v>12</v>
      </c>
      <c r="J179" s="44">
        <v>5</v>
      </c>
      <c r="K179" s="44">
        <v>0</v>
      </c>
      <c r="L179" s="44">
        <v>89</v>
      </c>
      <c r="M179" s="44">
        <v>7</v>
      </c>
      <c r="N179" s="44">
        <v>9</v>
      </c>
      <c r="O179" s="44">
        <v>7</v>
      </c>
      <c r="P179" s="44">
        <v>16</v>
      </c>
      <c r="Q179" s="44">
        <v>12</v>
      </c>
      <c r="R179" s="44">
        <v>4</v>
      </c>
      <c r="S179" s="44">
        <v>20</v>
      </c>
      <c r="T179" s="44">
        <v>11</v>
      </c>
      <c r="U179" s="44">
        <v>593</v>
      </c>
    </row>
    <row r="180" spans="1:21" ht="15" customHeight="1">
      <c r="A180" s="42"/>
      <c r="B180" s="42" t="s">
        <v>49</v>
      </c>
      <c r="C180" s="42" t="s">
        <v>47</v>
      </c>
      <c r="D180" s="44">
        <v>1</v>
      </c>
      <c r="E180" s="44">
        <v>1</v>
      </c>
      <c r="F180" s="44">
        <v>1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1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4</v>
      </c>
    </row>
    <row r="181" spans="1:21" ht="15" customHeight="1">
      <c r="A181" s="42"/>
      <c r="B181" s="42"/>
      <c r="C181" s="42" t="s">
        <v>48</v>
      </c>
      <c r="D181" s="44">
        <v>0</v>
      </c>
      <c r="E181" s="44">
        <v>0</v>
      </c>
      <c r="F181" s="44">
        <v>0</v>
      </c>
      <c r="G181" s="44">
        <v>4</v>
      </c>
      <c r="H181" s="44">
        <v>1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5</v>
      </c>
    </row>
    <row r="182" spans="1:21" ht="15" customHeight="1">
      <c r="A182" s="42"/>
      <c r="B182" s="42"/>
      <c r="C182" s="42" t="s">
        <v>43</v>
      </c>
      <c r="D182" s="44">
        <v>1</v>
      </c>
      <c r="E182" s="44">
        <v>1</v>
      </c>
      <c r="F182" s="44">
        <v>1</v>
      </c>
      <c r="G182" s="44">
        <v>4</v>
      </c>
      <c r="H182" s="44">
        <v>1</v>
      </c>
      <c r="I182" s="44">
        <v>0</v>
      </c>
      <c r="J182" s="44">
        <v>0</v>
      </c>
      <c r="K182" s="44">
        <v>0</v>
      </c>
      <c r="L182" s="44">
        <v>1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9</v>
      </c>
    </row>
    <row r="183" spans="1:21" ht="15" customHeight="1">
      <c r="A183" s="42"/>
      <c r="B183" s="42" t="s">
        <v>50</v>
      </c>
      <c r="C183" s="42" t="s">
        <v>47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</row>
    <row r="184" spans="1:21" ht="15" customHeight="1">
      <c r="A184" s="42"/>
      <c r="B184" s="42"/>
      <c r="C184" s="42" t="s">
        <v>48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</row>
    <row r="185" spans="1:21" ht="15" customHeight="1">
      <c r="A185" s="42"/>
      <c r="B185" s="42"/>
      <c r="C185" s="42" t="s">
        <v>43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</row>
    <row r="186" spans="1:21" ht="15" customHeight="1">
      <c r="A186" s="42"/>
      <c r="B186" s="42" t="s">
        <v>51</v>
      </c>
      <c r="C186" s="42" t="s">
        <v>47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</row>
    <row r="187" spans="1:21" ht="15" customHeight="1">
      <c r="A187" s="42"/>
      <c r="B187" s="42"/>
      <c r="C187" s="42" t="s">
        <v>48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</row>
    <row r="188" spans="1:21" ht="15" customHeight="1">
      <c r="A188" s="42"/>
      <c r="B188" s="42"/>
      <c r="C188" s="42" t="s">
        <v>43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</row>
    <row r="189" spans="1:21" ht="15" customHeight="1">
      <c r="A189" s="42"/>
      <c r="B189" s="42" t="s">
        <v>52</v>
      </c>
      <c r="C189" s="42" t="s">
        <v>47</v>
      </c>
      <c r="D189" s="44">
        <v>87</v>
      </c>
      <c r="E189" s="44">
        <v>137</v>
      </c>
      <c r="F189" s="44">
        <v>93</v>
      </c>
      <c r="G189" s="44">
        <v>76</v>
      </c>
      <c r="H189" s="44">
        <v>8</v>
      </c>
      <c r="I189" s="44">
        <v>12</v>
      </c>
      <c r="J189" s="44">
        <v>5</v>
      </c>
      <c r="K189" s="44">
        <v>0</v>
      </c>
      <c r="L189" s="44">
        <v>90</v>
      </c>
      <c r="M189" s="44">
        <v>7</v>
      </c>
      <c r="N189" s="44">
        <v>9</v>
      </c>
      <c r="O189" s="44">
        <v>7</v>
      </c>
      <c r="P189" s="44">
        <v>16</v>
      </c>
      <c r="Q189" s="44">
        <v>9</v>
      </c>
      <c r="R189" s="44">
        <v>4</v>
      </c>
      <c r="S189" s="44">
        <v>10</v>
      </c>
      <c r="T189" s="44">
        <v>6</v>
      </c>
      <c r="U189" s="44">
        <v>576</v>
      </c>
    </row>
    <row r="190" spans="1:21" ht="15" customHeight="1">
      <c r="A190" s="42"/>
      <c r="B190" s="42"/>
      <c r="C190" s="42" t="s">
        <v>48</v>
      </c>
      <c r="D190" s="44">
        <v>0</v>
      </c>
      <c r="E190" s="44">
        <v>0</v>
      </c>
      <c r="F190" s="44">
        <v>0</v>
      </c>
      <c r="G190" s="44">
        <v>7</v>
      </c>
      <c r="H190" s="44">
        <v>1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3</v>
      </c>
      <c r="R190" s="44">
        <v>0</v>
      </c>
      <c r="S190" s="44">
        <v>10</v>
      </c>
      <c r="T190" s="44">
        <v>5</v>
      </c>
      <c r="U190" s="44">
        <v>26</v>
      </c>
    </row>
    <row r="191" spans="1:21" ht="15" customHeight="1">
      <c r="A191" s="42"/>
      <c r="B191" s="42"/>
      <c r="C191" s="42" t="s">
        <v>43</v>
      </c>
      <c r="D191" s="44">
        <v>87</v>
      </c>
      <c r="E191" s="44">
        <v>137</v>
      </c>
      <c r="F191" s="44">
        <v>93</v>
      </c>
      <c r="G191" s="44">
        <v>83</v>
      </c>
      <c r="H191" s="44">
        <v>9</v>
      </c>
      <c r="I191" s="44">
        <v>12</v>
      </c>
      <c r="J191" s="44">
        <v>5</v>
      </c>
      <c r="K191" s="44">
        <v>0</v>
      </c>
      <c r="L191" s="44">
        <v>90</v>
      </c>
      <c r="M191" s="44">
        <v>7</v>
      </c>
      <c r="N191" s="44">
        <v>9</v>
      </c>
      <c r="O191" s="44">
        <v>7</v>
      </c>
      <c r="P191" s="44">
        <v>16</v>
      </c>
      <c r="Q191" s="44">
        <v>12</v>
      </c>
      <c r="R191" s="44">
        <v>4</v>
      </c>
      <c r="S191" s="44">
        <v>20</v>
      </c>
      <c r="T191" s="44">
        <v>11</v>
      </c>
      <c r="U191" s="44">
        <v>602</v>
      </c>
    </row>
    <row r="192" spans="1:21" ht="15" customHeight="1">
      <c r="A192" s="41" t="s">
        <v>63</v>
      </c>
      <c r="B192" s="41"/>
      <c r="C192" s="42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5" customHeight="1">
      <c r="A193" s="42"/>
      <c r="B193" s="42"/>
      <c r="C193" s="42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5" customHeight="1">
      <c r="A194" s="42"/>
      <c r="B194" s="42" t="s">
        <v>46</v>
      </c>
      <c r="C194" s="42" t="s">
        <v>47</v>
      </c>
      <c r="D194" s="44">
        <v>1847</v>
      </c>
      <c r="E194" s="44">
        <v>836</v>
      </c>
      <c r="F194" s="44">
        <v>968</v>
      </c>
      <c r="G194" s="44">
        <v>791</v>
      </c>
      <c r="H194" s="44">
        <v>706</v>
      </c>
      <c r="I194" s="44">
        <v>555</v>
      </c>
      <c r="J194" s="44">
        <v>537</v>
      </c>
      <c r="K194" s="44">
        <v>183</v>
      </c>
      <c r="L194" s="44">
        <v>4012</v>
      </c>
      <c r="M194" s="44">
        <v>719</v>
      </c>
      <c r="N194" s="44">
        <v>726</v>
      </c>
      <c r="O194" s="44">
        <v>792</v>
      </c>
      <c r="P194" s="44">
        <v>817</v>
      </c>
      <c r="Q194" s="44">
        <v>910</v>
      </c>
      <c r="R194" s="44">
        <v>1095</v>
      </c>
      <c r="S194" s="44">
        <v>1105</v>
      </c>
      <c r="T194" s="44">
        <v>325</v>
      </c>
      <c r="U194" s="44">
        <v>16924</v>
      </c>
    </row>
    <row r="195" spans="1:21" ht="15" customHeight="1">
      <c r="A195" s="42"/>
      <c r="B195" s="42"/>
      <c r="C195" s="42" t="s">
        <v>48</v>
      </c>
      <c r="D195" s="44">
        <v>62</v>
      </c>
      <c r="E195" s="44">
        <v>1</v>
      </c>
      <c r="F195" s="44">
        <v>0</v>
      </c>
      <c r="G195" s="44">
        <v>0</v>
      </c>
      <c r="H195" s="44">
        <v>1</v>
      </c>
      <c r="I195" s="44">
        <v>0</v>
      </c>
      <c r="J195" s="44">
        <v>0</v>
      </c>
      <c r="K195" s="44">
        <v>0</v>
      </c>
      <c r="L195" s="44">
        <v>1</v>
      </c>
      <c r="M195" s="44">
        <v>0</v>
      </c>
      <c r="N195" s="44">
        <v>0</v>
      </c>
      <c r="O195" s="44">
        <v>0</v>
      </c>
      <c r="P195" s="44">
        <v>0</v>
      </c>
      <c r="Q195" s="44">
        <v>1</v>
      </c>
      <c r="R195" s="44">
        <v>0</v>
      </c>
      <c r="S195" s="44">
        <v>0</v>
      </c>
      <c r="T195" s="44">
        <v>0</v>
      </c>
      <c r="U195" s="44">
        <v>66</v>
      </c>
    </row>
    <row r="196" spans="1:21" ht="15" customHeight="1">
      <c r="A196" s="42"/>
      <c r="B196" s="42"/>
      <c r="C196" s="42" t="s">
        <v>43</v>
      </c>
      <c r="D196" s="44">
        <v>1909</v>
      </c>
      <c r="E196" s="44">
        <v>837</v>
      </c>
      <c r="F196" s="44">
        <v>968</v>
      </c>
      <c r="G196" s="44">
        <v>791</v>
      </c>
      <c r="H196" s="44">
        <v>707</v>
      </c>
      <c r="I196" s="44">
        <v>555</v>
      </c>
      <c r="J196" s="44">
        <v>537</v>
      </c>
      <c r="K196" s="44">
        <v>183</v>
      </c>
      <c r="L196" s="44">
        <v>4013</v>
      </c>
      <c r="M196" s="44">
        <v>719</v>
      </c>
      <c r="N196" s="44">
        <v>726</v>
      </c>
      <c r="O196" s="44">
        <v>792</v>
      </c>
      <c r="P196" s="44">
        <v>817</v>
      </c>
      <c r="Q196" s="44">
        <v>911</v>
      </c>
      <c r="R196" s="44">
        <v>1095</v>
      </c>
      <c r="S196" s="44">
        <v>1105</v>
      </c>
      <c r="T196" s="44">
        <v>325</v>
      </c>
      <c r="U196" s="44">
        <v>16990</v>
      </c>
    </row>
    <row r="197" spans="1:21" ht="15" customHeight="1">
      <c r="A197" s="42"/>
      <c r="B197" s="42" t="s">
        <v>49</v>
      </c>
      <c r="C197" s="42" t="s">
        <v>47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</row>
    <row r="198" spans="1:21" ht="15" customHeight="1">
      <c r="A198" s="42"/>
      <c r="B198" s="42"/>
      <c r="C198" s="42" t="s">
        <v>48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</row>
    <row r="199" spans="1:21" ht="15" customHeight="1">
      <c r="A199" s="42"/>
      <c r="B199" s="42"/>
      <c r="C199" s="42" t="s">
        <v>43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</row>
    <row r="200" spans="1:21" ht="15" customHeight="1">
      <c r="A200" s="42"/>
      <c r="B200" s="42" t="s">
        <v>50</v>
      </c>
      <c r="C200" s="42" t="s">
        <v>47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</row>
    <row r="201" spans="1:21" ht="15" customHeight="1">
      <c r="A201" s="42"/>
      <c r="B201" s="42"/>
      <c r="C201" s="42" t="s">
        <v>48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</row>
    <row r="202" spans="1:21" ht="15" customHeight="1">
      <c r="A202" s="42"/>
      <c r="B202" s="42"/>
      <c r="C202" s="42" t="s">
        <v>43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</row>
    <row r="203" spans="1:21" ht="15" customHeight="1">
      <c r="A203" s="42"/>
      <c r="B203" s="42" t="s">
        <v>51</v>
      </c>
      <c r="C203" s="42" t="s">
        <v>47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</row>
    <row r="204" spans="1:21" ht="15" customHeight="1">
      <c r="A204" s="42"/>
      <c r="B204" s="42"/>
      <c r="C204" s="42" t="s">
        <v>48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</row>
    <row r="205" spans="1:21" ht="15" customHeight="1">
      <c r="A205" s="42"/>
      <c r="B205" s="42"/>
      <c r="C205" s="42" t="s">
        <v>43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</row>
    <row r="206" spans="1:21" ht="15" customHeight="1">
      <c r="A206" s="42"/>
      <c r="B206" s="42" t="s">
        <v>52</v>
      </c>
      <c r="C206" s="42" t="s">
        <v>47</v>
      </c>
      <c r="D206" s="44">
        <v>1847</v>
      </c>
      <c r="E206" s="44">
        <v>836</v>
      </c>
      <c r="F206" s="44">
        <v>968</v>
      </c>
      <c r="G206" s="44">
        <v>791</v>
      </c>
      <c r="H206" s="44">
        <v>706</v>
      </c>
      <c r="I206" s="44">
        <v>555</v>
      </c>
      <c r="J206" s="44">
        <v>537</v>
      </c>
      <c r="K206" s="44">
        <v>183</v>
      </c>
      <c r="L206" s="44">
        <v>4012</v>
      </c>
      <c r="M206" s="44">
        <v>719</v>
      </c>
      <c r="N206" s="44">
        <v>726</v>
      </c>
      <c r="O206" s="44">
        <v>792</v>
      </c>
      <c r="P206" s="44">
        <v>817</v>
      </c>
      <c r="Q206" s="44">
        <v>910</v>
      </c>
      <c r="R206" s="44">
        <v>1095</v>
      </c>
      <c r="S206" s="44">
        <v>1105</v>
      </c>
      <c r="T206" s="44">
        <v>325</v>
      </c>
      <c r="U206" s="44">
        <v>16924</v>
      </c>
    </row>
    <row r="207" spans="1:21" ht="15" customHeight="1">
      <c r="A207" s="42"/>
      <c r="B207" s="42"/>
      <c r="C207" s="42" t="s">
        <v>48</v>
      </c>
      <c r="D207" s="44">
        <v>62</v>
      </c>
      <c r="E207" s="44">
        <v>1</v>
      </c>
      <c r="F207" s="44">
        <v>0</v>
      </c>
      <c r="G207" s="44">
        <v>0</v>
      </c>
      <c r="H207" s="44">
        <v>1</v>
      </c>
      <c r="I207" s="44">
        <v>0</v>
      </c>
      <c r="J207" s="44">
        <v>0</v>
      </c>
      <c r="K207" s="44">
        <v>0</v>
      </c>
      <c r="L207" s="44">
        <v>1</v>
      </c>
      <c r="M207" s="44">
        <v>0</v>
      </c>
      <c r="N207" s="44">
        <v>0</v>
      </c>
      <c r="O207" s="44">
        <v>0</v>
      </c>
      <c r="P207" s="44">
        <v>0</v>
      </c>
      <c r="Q207" s="44">
        <v>1</v>
      </c>
      <c r="R207" s="44">
        <v>0</v>
      </c>
      <c r="S207" s="44">
        <v>0</v>
      </c>
      <c r="T207" s="44">
        <v>0</v>
      </c>
      <c r="U207" s="44">
        <v>66</v>
      </c>
    </row>
    <row r="208" spans="1:21" ht="15" customHeight="1">
      <c r="A208" s="42"/>
      <c r="B208" s="42"/>
      <c r="C208" s="42" t="s">
        <v>43</v>
      </c>
      <c r="D208" s="44">
        <v>1909</v>
      </c>
      <c r="E208" s="44">
        <v>837</v>
      </c>
      <c r="F208" s="44">
        <v>968</v>
      </c>
      <c r="G208" s="44">
        <v>791</v>
      </c>
      <c r="H208" s="44">
        <v>707</v>
      </c>
      <c r="I208" s="44">
        <v>555</v>
      </c>
      <c r="J208" s="44">
        <v>537</v>
      </c>
      <c r="K208" s="44">
        <v>183</v>
      </c>
      <c r="L208" s="44">
        <v>4013</v>
      </c>
      <c r="M208" s="44">
        <v>719</v>
      </c>
      <c r="N208" s="44">
        <v>726</v>
      </c>
      <c r="O208" s="44">
        <v>792</v>
      </c>
      <c r="P208" s="44">
        <v>817</v>
      </c>
      <c r="Q208" s="44">
        <v>911</v>
      </c>
      <c r="R208" s="44">
        <v>1095</v>
      </c>
      <c r="S208" s="44">
        <v>1105</v>
      </c>
      <c r="T208" s="44">
        <v>325</v>
      </c>
      <c r="U208" s="44">
        <v>16990</v>
      </c>
    </row>
    <row r="209" spans="1:21" ht="15" customHeight="1">
      <c r="A209" s="41" t="s">
        <v>64</v>
      </c>
      <c r="B209" s="41"/>
      <c r="C209" s="42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5" customHeight="1">
      <c r="A210" s="42"/>
      <c r="B210" s="42"/>
      <c r="C210" s="42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5" customHeight="1">
      <c r="A211" s="42"/>
      <c r="B211" s="42" t="s">
        <v>46</v>
      </c>
      <c r="C211" s="42" t="s">
        <v>47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</row>
    <row r="212" spans="1:21" ht="15" customHeight="1">
      <c r="A212" s="42"/>
      <c r="B212" s="42"/>
      <c r="C212" s="42" t="s">
        <v>48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</row>
    <row r="213" spans="1:21" ht="15" customHeight="1">
      <c r="A213" s="42"/>
      <c r="B213" s="42"/>
      <c r="C213" s="42" t="s">
        <v>43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</row>
    <row r="214" spans="1:21" ht="15" customHeight="1">
      <c r="A214" s="42"/>
      <c r="B214" s="42" t="s">
        <v>49</v>
      </c>
      <c r="C214" s="42" t="s">
        <v>47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1</v>
      </c>
    </row>
    <row r="215" spans="1:21" ht="15" customHeight="1">
      <c r="A215" s="42"/>
      <c r="B215" s="42"/>
      <c r="C215" s="42" t="s">
        <v>48</v>
      </c>
      <c r="D215" s="44">
        <v>51</v>
      </c>
      <c r="E215" s="44">
        <v>2</v>
      </c>
      <c r="F215" s="44">
        <v>13</v>
      </c>
      <c r="G215" s="44">
        <v>39</v>
      </c>
      <c r="H215" s="44">
        <v>26</v>
      </c>
      <c r="I215" s="44">
        <v>0</v>
      </c>
      <c r="J215" s="44">
        <v>46</v>
      </c>
      <c r="K215" s="44">
        <v>26</v>
      </c>
      <c r="L215" s="44">
        <v>79</v>
      </c>
      <c r="M215" s="44">
        <v>0</v>
      </c>
      <c r="N215" s="44">
        <v>3</v>
      </c>
      <c r="O215" s="44">
        <v>0</v>
      </c>
      <c r="P215" s="44">
        <v>9</v>
      </c>
      <c r="Q215" s="44">
        <v>0</v>
      </c>
      <c r="R215" s="44">
        <v>31</v>
      </c>
      <c r="S215" s="44">
        <v>1</v>
      </c>
      <c r="T215" s="44">
        <v>0</v>
      </c>
      <c r="U215" s="44">
        <v>326</v>
      </c>
    </row>
    <row r="216" spans="1:21" ht="15" customHeight="1">
      <c r="A216" s="42"/>
      <c r="B216" s="42"/>
      <c r="C216" s="42" t="s">
        <v>43</v>
      </c>
      <c r="D216" s="44">
        <v>51</v>
      </c>
      <c r="E216" s="44">
        <v>2</v>
      </c>
      <c r="F216" s="44">
        <v>13</v>
      </c>
      <c r="G216" s="44">
        <v>39</v>
      </c>
      <c r="H216" s="44">
        <v>26</v>
      </c>
      <c r="I216" s="44">
        <v>0</v>
      </c>
      <c r="J216" s="44">
        <v>46</v>
      </c>
      <c r="K216" s="44">
        <v>27</v>
      </c>
      <c r="L216" s="44">
        <v>79</v>
      </c>
      <c r="M216" s="44">
        <v>0</v>
      </c>
      <c r="N216" s="44">
        <v>3</v>
      </c>
      <c r="O216" s="44">
        <v>0</v>
      </c>
      <c r="P216" s="44">
        <v>9</v>
      </c>
      <c r="Q216" s="44">
        <v>0</v>
      </c>
      <c r="R216" s="44">
        <v>31</v>
      </c>
      <c r="S216" s="44">
        <v>1</v>
      </c>
      <c r="T216" s="44">
        <v>0</v>
      </c>
      <c r="U216" s="44">
        <v>327</v>
      </c>
    </row>
    <row r="217" spans="1:21" ht="15" customHeight="1">
      <c r="A217" s="42"/>
      <c r="B217" s="42" t="s">
        <v>50</v>
      </c>
      <c r="C217" s="42" t="s">
        <v>47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</row>
    <row r="218" spans="1:21" ht="15" customHeight="1">
      <c r="A218" s="42"/>
      <c r="B218" s="42"/>
      <c r="C218" s="42" t="s">
        <v>48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</row>
    <row r="219" spans="1:21" ht="15" customHeight="1">
      <c r="A219" s="42"/>
      <c r="B219" s="42"/>
      <c r="C219" s="42" t="s">
        <v>43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</row>
    <row r="220" spans="1:21" ht="15" customHeight="1">
      <c r="A220" s="42"/>
      <c r="B220" s="42" t="s">
        <v>51</v>
      </c>
      <c r="C220" s="42" t="s">
        <v>47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</row>
    <row r="221" spans="1:21" ht="15" customHeight="1">
      <c r="A221" s="42"/>
      <c r="B221" s="42"/>
      <c r="C221" s="42" t="s">
        <v>48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</row>
    <row r="222" spans="1:21" ht="15" customHeight="1">
      <c r="A222" s="42"/>
      <c r="B222" s="42"/>
      <c r="C222" s="42" t="s">
        <v>43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</row>
    <row r="223" spans="1:21" ht="15" customHeight="1">
      <c r="A223" s="42"/>
      <c r="B223" s="42" t="s">
        <v>52</v>
      </c>
      <c r="C223" s="42" t="s">
        <v>47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1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1</v>
      </c>
    </row>
    <row r="224" spans="1:21" ht="15" customHeight="1">
      <c r="A224" s="42"/>
      <c r="B224" s="42"/>
      <c r="C224" s="42" t="s">
        <v>48</v>
      </c>
      <c r="D224" s="44">
        <v>51</v>
      </c>
      <c r="E224" s="44">
        <v>2</v>
      </c>
      <c r="F224" s="44">
        <v>13</v>
      </c>
      <c r="G224" s="44">
        <v>39</v>
      </c>
      <c r="H224" s="44">
        <v>26</v>
      </c>
      <c r="I224" s="44">
        <v>0</v>
      </c>
      <c r="J224" s="44">
        <v>46</v>
      </c>
      <c r="K224" s="44">
        <v>26</v>
      </c>
      <c r="L224" s="44">
        <v>79</v>
      </c>
      <c r="M224" s="44">
        <v>0</v>
      </c>
      <c r="N224" s="44">
        <v>3</v>
      </c>
      <c r="O224" s="44">
        <v>0</v>
      </c>
      <c r="P224" s="44">
        <v>9</v>
      </c>
      <c r="Q224" s="44">
        <v>0</v>
      </c>
      <c r="R224" s="44">
        <v>31</v>
      </c>
      <c r="S224" s="44">
        <v>1</v>
      </c>
      <c r="T224" s="44">
        <v>0</v>
      </c>
      <c r="U224" s="44">
        <v>326</v>
      </c>
    </row>
    <row r="225" spans="1:21" ht="15" customHeight="1">
      <c r="A225" s="42"/>
      <c r="B225" s="42"/>
      <c r="C225" s="42" t="s">
        <v>43</v>
      </c>
      <c r="D225" s="44">
        <v>51</v>
      </c>
      <c r="E225" s="44">
        <v>2</v>
      </c>
      <c r="F225" s="44">
        <v>13</v>
      </c>
      <c r="G225" s="44">
        <v>39</v>
      </c>
      <c r="H225" s="44">
        <v>26</v>
      </c>
      <c r="I225" s="44">
        <v>0</v>
      </c>
      <c r="J225" s="44">
        <v>46</v>
      </c>
      <c r="K225" s="44">
        <v>27</v>
      </c>
      <c r="L225" s="44">
        <v>79</v>
      </c>
      <c r="M225" s="44">
        <v>0</v>
      </c>
      <c r="N225" s="44">
        <v>3</v>
      </c>
      <c r="O225" s="44">
        <v>0</v>
      </c>
      <c r="P225" s="44">
        <v>9</v>
      </c>
      <c r="Q225" s="44">
        <v>0</v>
      </c>
      <c r="R225" s="44">
        <v>31</v>
      </c>
      <c r="S225" s="44">
        <v>1</v>
      </c>
      <c r="T225" s="44">
        <v>0</v>
      </c>
      <c r="U225" s="44">
        <v>327</v>
      </c>
    </row>
    <row r="226" spans="1:21" ht="15" customHeight="1">
      <c r="A226" s="41" t="s">
        <v>65</v>
      </c>
      <c r="B226" s="41"/>
      <c r="C226" s="42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5" customHeight="1">
      <c r="A227" s="42"/>
      <c r="B227" s="42"/>
      <c r="C227" s="42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5" customHeight="1">
      <c r="A228" s="42"/>
      <c r="B228" s="42" t="s">
        <v>46</v>
      </c>
      <c r="C228" s="42" t="s">
        <v>47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</row>
    <row r="229" spans="1:21" ht="15" customHeight="1">
      <c r="A229" s="42"/>
      <c r="B229" s="42"/>
      <c r="C229" s="42" t="s">
        <v>48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</row>
    <row r="230" spans="1:21" ht="15" customHeight="1">
      <c r="A230" s="42"/>
      <c r="B230" s="42"/>
      <c r="C230" s="42" t="s">
        <v>43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</row>
    <row r="231" spans="1:21" ht="15" customHeight="1">
      <c r="A231" s="42"/>
      <c r="B231" s="42" t="s">
        <v>49</v>
      </c>
      <c r="C231" s="42" t="s">
        <v>47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</row>
    <row r="232" spans="1:21" ht="15" customHeight="1">
      <c r="A232" s="42"/>
      <c r="B232" s="42"/>
      <c r="C232" s="42" t="s">
        <v>48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</row>
    <row r="233" spans="1:21" ht="15" customHeight="1">
      <c r="A233" s="42"/>
      <c r="B233" s="42"/>
      <c r="C233" s="42" t="s">
        <v>43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</row>
    <row r="234" spans="1:21" ht="15" customHeight="1">
      <c r="A234" s="42"/>
      <c r="B234" s="42" t="s">
        <v>50</v>
      </c>
      <c r="C234" s="42" t="s">
        <v>47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</row>
    <row r="235" spans="1:21" ht="15" customHeight="1">
      <c r="A235" s="42"/>
      <c r="B235" s="42"/>
      <c r="C235" s="42" t="s">
        <v>48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</row>
    <row r="236" spans="1:21" ht="15" customHeight="1">
      <c r="A236" s="42"/>
      <c r="B236" s="42"/>
      <c r="C236" s="42" t="s">
        <v>43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</row>
    <row r="237" spans="1:21" ht="15" customHeight="1">
      <c r="A237" s="42"/>
      <c r="B237" s="42" t="s">
        <v>51</v>
      </c>
      <c r="C237" s="42" t="s">
        <v>47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</row>
    <row r="238" spans="1:21" ht="15" customHeight="1">
      <c r="A238" s="42"/>
      <c r="B238" s="42"/>
      <c r="C238" s="42" t="s">
        <v>48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</row>
    <row r="239" spans="1:21" ht="15" customHeight="1">
      <c r="A239" s="42"/>
      <c r="B239" s="42"/>
      <c r="C239" s="42" t="s">
        <v>43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</row>
    <row r="240" spans="1:21" ht="15" customHeight="1">
      <c r="A240" s="42"/>
      <c r="B240" s="42" t="s">
        <v>52</v>
      </c>
      <c r="C240" s="42" t="s">
        <v>47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</row>
    <row r="241" spans="1:21" ht="15" customHeight="1">
      <c r="A241" s="42"/>
      <c r="B241" s="42"/>
      <c r="C241" s="42" t="s">
        <v>48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</row>
    <row r="242" spans="1:21" ht="15" customHeight="1">
      <c r="A242" s="42"/>
      <c r="B242" s="42"/>
      <c r="C242" s="42" t="s">
        <v>43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</row>
    <row r="243" spans="1:21" ht="15" customHeight="1">
      <c r="A243" s="41" t="s">
        <v>66</v>
      </c>
      <c r="B243" s="41"/>
      <c r="C243" s="42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5" customHeight="1">
      <c r="A244" s="42"/>
      <c r="B244" s="42"/>
      <c r="C244" s="42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5" customHeight="1">
      <c r="A245" s="42"/>
      <c r="B245" s="42" t="s">
        <v>46</v>
      </c>
      <c r="C245" s="42" t="s">
        <v>47</v>
      </c>
      <c r="D245" s="44">
        <v>576</v>
      </c>
      <c r="E245" s="44">
        <v>547</v>
      </c>
      <c r="F245" s="44">
        <v>5</v>
      </c>
      <c r="G245" s="44">
        <v>219</v>
      </c>
      <c r="H245" s="44">
        <v>438</v>
      </c>
      <c r="I245" s="44">
        <v>206</v>
      </c>
      <c r="J245" s="44">
        <v>1291</v>
      </c>
      <c r="K245" s="44">
        <v>16</v>
      </c>
      <c r="L245" s="44">
        <v>594</v>
      </c>
      <c r="M245" s="44">
        <v>139</v>
      </c>
      <c r="N245" s="44">
        <v>101</v>
      </c>
      <c r="O245" s="44">
        <v>281</v>
      </c>
      <c r="P245" s="44">
        <v>8</v>
      </c>
      <c r="Q245" s="44">
        <v>4</v>
      </c>
      <c r="R245" s="44">
        <v>9</v>
      </c>
      <c r="S245" s="44">
        <v>545</v>
      </c>
      <c r="T245" s="44">
        <v>1</v>
      </c>
      <c r="U245" s="44">
        <v>4980</v>
      </c>
    </row>
    <row r="246" spans="1:21" ht="15" customHeight="1">
      <c r="A246" s="42"/>
      <c r="B246" s="42"/>
      <c r="C246" s="42" t="s">
        <v>48</v>
      </c>
      <c r="D246" s="44">
        <v>21</v>
      </c>
      <c r="E246" s="44">
        <v>1</v>
      </c>
      <c r="F246" s="44">
        <v>0</v>
      </c>
      <c r="G246" s="44">
        <v>5</v>
      </c>
      <c r="H246" s="44">
        <v>50</v>
      </c>
      <c r="I246" s="44">
        <v>0</v>
      </c>
      <c r="J246" s="44">
        <v>5</v>
      </c>
      <c r="K246" s="44">
        <v>0</v>
      </c>
      <c r="L246" s="44">
        <v>2</v>
      </c>
      <c r="M246" s="44">
        <v>1</v>
      </c>
      <c r="N246" s="44">
        <v>0</v>
      </c>
      <c r="O246" s="44">
        <v>1</v>
      </c>
      <c r="P246" s="44">
        <v>0</v>
      </c>
      <c r="Q246" s="44">
        <v>0</v>
      </c>
      <c r="R246" s="44">
        <v>0</v>
      </c>
      <c r="S246" s="44">
        <v>2</v>
      </c>
      <c r="T246" s="44">
        <v>0</v>
      </c>
      <c r="U246" s="44">
        <v>88</v>
      </c>
    </row>
    <row r="247" spans="1:21" ht="15" customHeight="1">
      <c r="A247" s="42"/>
      <c r="B247" s="42"/>
      <c r="C247" s="42" t="s">
        <v>43</v>
      </c>
      <c r="D247" s="44">
        <v>597</v>
      </c>
      <c r="E247" s="44">
        <v>548</v>
      </c>
      <c r="F247" s="44">
        <v>5</v>
      </c>
      <c r="G247" s="44">
        <v>224</v>
      </c>
      <c r="H247" s="44">
        <v>488</v>
      </c>
      <c r="I247" s="44">
        <v>206</v>
      </c>
      <c r="J247" s="44">
        <v>1296</v>
      </c>
      <c r="K247" s="44">
        <v>16</v>
      </c>
      <c r="L247" s="44">
        <v>596</v>
      </c>
      <c r="M247" s="44">
        <v>140</v>
      </c>
      <c r="N247" s="44">
        <v>101</v>
      </c>
      <c r="O247" s="44">
        <v>282</v>
      </c>
      <c r="P247" s="44">
        <v>8</v>
      </c>
      <c r="Q247" s="44">
        <v>4</v>
      </c>
      <c r="R247" s="44">
        <v>9</v>
      </c>
      <c r="S247" s="44">
        <v>547</v>
      </c>
      <c r="T247" s="44">
        <v>1</v>
      </c>
      <c r="U247" s="44">
        <v>5068</v>
      </c>
    </row>
    <row r="248" spans="1:21" ht="15" customHeight="1">
      <c r="A248" s="42"/>
      <c r="B248" s="42" t="s">
        <v>49</v>
      </c>
      <c r="C248" s="42" t="s">
        <v>47</v>
      </c>
      <c r="D248" s="44">
        <v>2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2</v>
      </c>
    </row>
    <row r="249" spans="1:21" ht="15" customHeight="1">
      <c r="A249" s="42"/>
      <c r="B249" s="42"/>
      <c r="C249" s="42" t="s">
        <v>48</v>
      </c>
      <c r="D249" s="44">
        <v>0</v>
      </c>
      <c r="E249" s="44">
        <v>5</v>
      </c>
      <c r="F249" s="44">
        <v>0</v>
      </c>
      <c r="G249" s="44">
        <v>0</v>
      </c>
      <c r="H249" s="44">
        <v>0</v>
      </c>
      <c r="I249" s="44">
        <v>0</v>
      </c>
      <c r="J249" s="44">
        <v>3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5</v>
      </c>
      <c r="T249" s="44">
        <v>0</v>
      </c>
      <c r="U249" s="44">
        <v>13</v>
      </c>
    </row>
    <row r="250" spans="1:21" ht="15" customHeight="1">
      <c r="A250" s="42"/>
      <c r="B250" s="42"/>
      <c r="C250" s="42" t="s">
        <v>43</v>
      </c>
      <c r="D250" s="44">
        <v>2</v>
      </c>
      <c r="E250" s="44">
        <v>5</v>
      </c>
      <c r="F250" s="44">
        <v>0</v>
      </c>
      <c r="G250" s="44">
        <v>0</v>
      </c>
      <c r="H250" s="44">
        <v>0</v>
      </c>
      <c r="I250" s="44">
        <v>0</v>
      </c>
      <c r="J250" s="44">
        <v>3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5</v>
      </c>
      <c r="T250" s="44">
        <v>0</v>
      </c>
      <c r="U250" s="44">
        <v>15</v>
      </c>
    </row>
    <row r="251" spans="1:21" ht="15" customHeight="1">
      <c r="A251" s="42"/>
      <c r="B251" s="42" t="s">
        <v>50</v>
      </c>
      <c r="C251" s="42" t="s">
        <v>47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</row>
    <row r="252" spans="1:21" ht="15" customHeight="1">
      <c r="A252" s="42"/>
      <c r="B252" s="42"/>
      <c r="C252" s="42" t="s">
        <v>48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</row>
    <row r="253" spans="1:21" ht="15" customHeight="1">
      <c r="A253" s="42"/>
      <c r="B253" s="42"/>
      <c r="C253" s="42" t="s">
        <v>43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</row>
    <row r="254" spans="1:21" ht="15" customHeight="1">
      <c r="A254" s="42"/>
      <c r="B254" s="42" t="s">
        <v>51</v>
      </c>
      <c r="C254" s="42" t="s">
        <v>47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</row>
    <row r="255" spans="1:21" ht="15" customHeight="1">
      <c r="A255" s="42"/>
      <c r="B255" s="42"/>
      <c r="C255" s="42" t="s">
        <v>48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</row>
    <row r="256" spans="1:21" ht="15" customHeight="1">
      <c r="A256" s="42"/>
      <c r="B256" s="42"/>
      <c r="C256" s="42" t="s">
        <v>43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</row>
    <row r="257" spans="1:21" ht="15" customHeight="1">
      <c r="A257" s="42"/>
      <c r="B257" s="42" t="s">
        <v>52</v>
      </c>
      <c r="C257" s="42" t="s">
        <v>47</v>
      </c>
      <c r="D257" s="44">
        <v>578</v>
      </c>
      <c r="E257" s="44">
        <v>547</v>
      </c>
      <c r="F257" s="44">
        <v>5</v>
      </c>
      <c r="G257" s="44">
        <v>219</v>
      </c>
      <c r="H257" s="44">
        <v>438</v>
      </c>
      <c r="I257" s="44">
        <v>206</v>
      </c>
      <c r="J257" s="44">
        <v>1291</v>
      </c>
      <c r="K257" s="44">
        <v>16</v>
      </c>
      <c r="L257" s="44">
        <v>594</v>
      </c>
      <c r="M257" s="44">
        <v>139</v>
      </c>
      <c r="N257" s="44">
        <v>101</v>
      </c>
      <c r="O257" s="44">
        <v>281</v>
      </c>
      <c r="P257" s="44">
        <v>8</v>
      </c>
      <c r="Q257" s="44">
        <v>4</v>
      </c>
      <c r="R257" s="44">
        <v>9</v>
      </c>
      <c r="S257" s="44">
        <v>545</v>
      </c>
      <c r="T257" s="44">
        <v>1</v>
      </c>
      <c r="U257" s="44">
        <v>4982</v>
      </c>
    </row>
    <row r="258" spans="1:21" ht="15" customHeight="1">
      <c r="A258" s="42"/>
      <c r="B258" s="42"/>
      <c r="C258" s="42" t="s">
        <v>48</v>
      </c>
      <c r="D258" s="44">
        <v>21</v>
      </c>
      <c r="E258" s="44">
        <v>6</v>
      </c>
      <c r="F258" s="44">
        <v>0</v>
      </c>
      <c r="G258" s="44">
        <v>5</v>
      </c>
      <c r="H258" s="44">
        <v>50</v>
      </c>
      <c r="I258" s="44">
        <v>0</v>
      </c>
      <c r="J258" s="44">
        <v>8</v>
      </c>
      <c r="K258" s="44">
        <v>0</v>
      </c>
      <c r="L258" s="44">
        <v>2</v>
      </c>
      <c r="M258" s="44">
        <v>1</v>
      </c>
      <c r="N258" s="44">
        <v>0</v>
      </c>
      <c r="O258" s="44">
        <v>1</v>
      </c>
      <c r="P258" s="44">
        <v>0</v>
      </c>
      <c r="Q258" s="44">
        <v>0</v>
      </c>
      <c r="R258" s="44">
        <v>0</v>
      </c>
      <c r="S258" s="44">
        <v>7</v>
      </c>
      <c r="T258" s="44">
        <v>0</v>
      </c>
      <c r="U258" s="44">
        <v>101</v>
      </c>
    </row>
    <row r="259" spans="1:21" ht="15" customHeight="1">
      <c r="A259" s="42"/>
      <c r="B259" s="42"/>
      <c r="C259" s="42" t="s">
        <v>43</v>
      </c>
      <c r="D259" s="44">
        <v>599</v>
      </c>
      <c r="E259" s="44">
        <v>553</v>
      </c>
      <c r="F259" s="44">
        <v>5</v>
      </c>
      <c r="G259" s="44">
        <v>224</v>
      </c>
      <c r="H259" s="44">
        <v>488</v>
      </c>
      <c r="I259" s="44">
        <v>206</v>
      </c>
      <c r="J259" s="44">
        <v>1299</v>
      </c>
      <c r="K259" s="44">
        <v>16</v>
      </c>
      <c r="L259" s="44">
        <v>596</v>
      </c>
      <c r="M259" s="44">
        <v>140</v>
      </c>
      <c r="N259" s="44">
        <v>101</v>
      </c>
      <c r="O259" s="44">
        <v>282</v>
      </c>
      <c r="P259" s="44">
        <v>8</v>
      </c>
      <c r="Q259" s="44">
        <v>4</v>
      </c>
      <c r="R259" s="44">
        <v>9</v>
      </c>
      <c r="S259" s="44">
        <v>552</v>
      </c>
      <c r="T259" s="44">
        <v>1</v>
      </c>
      <c r="U259" s="44">
        <v>5083</v>
      </c>
    </row>
    <row r="260" spans="1:21" ht="15" customHeight="1">
      <c r="A260" s="45" t="s">
        <v>67</v>
      </c>
      <c r="B260" s="45"/>
      <c r="C260" s="12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5" customHeight="1">
      <c r="A261" s="12"/>
      <c r="B261" s="12"/>
      <c r="C261" s="12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5" customHeight="1">
      <c r="A262" s="12"/>
      <c r="B262" s="12" t="s">
        <v>46</v>
      </c>
      <c r="C262" s="12" t="s">
        <v>47</v>
      </c>
      <c r="D262" s="44">
        <v>202</v>
      </c>
      <c r="E262" s="44">
        <v>33</v>
      </c>
      <c r="F262" s="44">
        <v>48</v>
      </c>
      <c r="G262" s="44">
        <v>7</v>
      </c>
      <c r="H262" s="44">
        <v>14</v>
      </c>
      <c r="I262" s="44">
        <v>1</v>
      </c>
      <c r="J262" s="44">
        <v>8</v>
      </c>
      <c r="K262" s="44">
        <v>1</v>
      </c>
      <c r="L262" s="44">
        <v>176</v>
      </c>
      <c r="M262" s="44">
        <v>3</v>
      </c>
      <c r="N262" s="44">
        <v>2</v>
      </c>
      <c r="O262" s="44">
        <v>1</v>
      </c>
      <c r="P262" s="44">
        <v>10</v>
      </c>
      <c r="Q262" s="44">
        <v>7</v>
      </c>
      <c r="R262" s="44">
        <v>20</v>
      </c>
      <c r="S262" s="44">
        <v>6</v>
      </c>
      <c r="T262" s="44">
        <v>0</v>
      </c>
      <c r="U262" s="44">
        <v>539</v>
      </c>
    </row>
    <row r="263" spans="1:21" ht="15" customHeight="1">
      <c r="A263" s="12"/>
      <c r="B263" s="12"/>
      <c r="C263" s="12" t="s">
        <v>48</v>
      </c>
      <c r="D263" s="44">
        <v>1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1</v>
      </c>
    </row>
    <row r="264" spans="1:21" ht="15" customHeight="1">
      <c r="A264" s="12"/>
      <c r="B264" s="12"/>
      <c r="C264" s="12" t="s">
        <v>43</v>
      </c>
      <c r="D264" s="44">
        <v>203</v>
      </c>
      <c r="E264" s="44">
        <v>33</v>
      </c>
      <c r="F264" s="44">
        <v>48</v>
      </c>
      <c r="G264" s="44">
        <v>7</v>
      </c>
      <c r="H264" s="44">
        <v>14</v>
      </c>
      <c r="I264" s="44">
        <v>1</v>
      </c>
      <c r="J264" s="44">
        <v>8</v>
      </c>
      <c r="K264" s="44">
        <v>1</v>
      </c>
      <c r="L264" s="44">
        <v>176</v>
      </c>
      <c r="M264" s="44">
        <v>3</v>
      </c>
      <c r="N264" s="44">
        <v>2</v>
      </c>
      <c r="O264" s="44">
        <v>1</v>
      </c>
      <c r="P264" s="44">
        <v>10</v>
      </c>
      <c r="Q264" s="44">
        <v>7</v>
      </c>
      <c r="R264" s="44">
        <v>20</v>
      </c>
      <c r="S264" s="44">
        <v>6</v>
      </c>
      <c r="T264" s="44">
        <v>0</v>
      </c>
      <c r="U264" s="44">
        <v>540</v>
      </c>
    </row>
    <row r="265" spans="1:21" ht="15" customHeight="1">
      <c r="A265" s="12"/>
      <c r="B265" s="12" t="s">
        <v>49</v>
      </c>
      <c r="C265" s="12" t="s">
        <v>47</v>
      </c>
      <c r="D265" s="44">
        <v>1262</v>
      </c>
      <c r="E265" s="44">
        <v>444</v>
      </c>
      <c r="F265" s="44">
        <v>808</v>
      </c>
      <c r="G265" s="44">
        <v>634</v>
      </c>
      <c r="H265" s="44">
        <v>464</v>
      </c>
      <c r="I265" s="44">
        <v>501</v>
      </c>
      <c r="J265" s="44">
        <v>308</v>
      </c>
      <c r="K265" s="44">
        <v>256</v>
      </c>
      <c r="L265" s="44">
        <v>4534</v>
      </c>
      <c r="M265" s="44">
        <v>649</v>
      </c>
      <c r="N265" s="44">
        <v>680</v>
      </c>
      <c r="O265" s="44">
        <v>1064</v>
      </c>
      <c r="P265" s="44">
        <v>547</v>
      </c>
      <c r="Q265" s="44">
        <v>512</v>
      </c>
      <c r="R265" s="44">
        <v>1088</v>
      </c>
      <c r="S265" s="44">
        <v>925</v>
      </c>
      <c r="T265" s="44">
        <v>123</v>
      </c>
      <c r="U265" s="44">
        <v>14799</v>
      </c>
    </row>
    <row r="266" spans="1:21" ht="15" customHeight="1">
      <c r="A266" s="12"/>
      <c r="B266" s="12"/>
      <c r="C266" s="12" t="s">
        <v>48</v>
      </c>
      <c r="D266" s="44">
        <v>0</v>
      </c>
      <c r="E266" s="44">
        <v>0</v>
      </c>
      <c r="F266" s="44">
        <v>0</v>
      </c>
      <c r="G266" s="44">
        <v>0</v>
      </c>
      <c r="H266" s="44">
        <v>4</v>
      </c>
      <c r="I266" s="44">
        <v>2</v>
      </c>
      <c r="J266" s="44">
        <v>1</v>
      </c>
      <c r="K266" s="44">
        <v>0</v>
      </c>
      <c r="L266" s="44">
        <v>40</v>
      </c>
      <c r="M266" s="44">
        <v>0</v>
      </c>
      <c r="N266" s="44">
        <v>0</v>
      </c>
      <c r="O266" s="44">
        <v>3</v>
      </c>
      <c r="P266" s="44">
        <v>0</v>
      </c>
      <c r="Q266" s="44">
        <v>0</v>
      </c>
      <c r="R266" s="44">
        <v>1</v>
      </c>
      <c r="S266" s="44">
        <v>0</v>
      </c>
      <c r="T266" s="44">
        <v>0</v>
      </c>
      <c r="U266" s="44">
        <v>51</v>
      </c>
    </row>
    <row r="267" spans="1:21" ht="15" customHeight="1">
      <c r="A267" s="12"/>
      <c r="B267" s="12"/>
      <c r="C267" s="12" t="s">
        <v>43</v>
      </c>
      <c r="D267" s="44">
        <v>1262</v>
      </c>
      <c r="E267" s="44">
        <v>444</v>
      </c>
      <c r="F267" s="44">
        <v>808</v>
      </c>
      <c r="G267" s="44">
        <v>634</v>
      </c>
      <c r="H267" s="44">
        <v>468</v>
      </c>
      <c r="I267" s="44">
        <v>503</v>
      </c>
      <c r="J267" s="44">
        <v>309</v>
      </c>
      <c r="K267" s="44">
        <v>256</v>
      </c>
      <c r="L267" s="44">
        <v>4574</v>
      </c>
      <c r="M267" s="44">
        <v>649</v>
      </c>
      <c r="N267" s="44">
        <v>680</v>
      </c>
      <c r="O267" s="44">
        <v>1067</v>
      </c>
      <c r="P267" s="44">
        <v>547</v>
      </c>
      <c r="Q267" s="44">
        <v>512</v>
      </c>
      <c r="R267" s="44">
        <v>1089</v>
      </c>
      <c r="S267" s="44">
        <v>925</v>
      </c>
      <c r="T267" s="44">
        <v>123</v>
      </c>
      <c r="U267" s="44">
        <v>14850</v>
      </c>
    </row>
    <row r="268" spans="1:21" ht="15" customHeight="1">
      <c r="A268" s="12"/>
      <c r="B268" s="12" t="s">
        <v>50</v>
      </c>
      <c r="C268" s="12" t="s">
        <v>47</v>
      </c>
      <c r="D268" s="44">
        <v>3021</v>
      </c>
      <c r="E268" s="44">
        <v>2010</v>
      </c>
      <c r="F268" s="44">
        <v>1644</v>
      </c>
      <c r="G268" s="44">
        <v>2190</v>
      </c>
      <c r="H268" s="44">
        <v>1124</v>
      </c>
      <c r="I268" s="44">
        <v>1447</v>
      </c>
      <c r="J268" s="44">
        <v>1576</v>
      </c>
      <c r="K268" s="44">
        <v>403</v>
      </c>
      <c r="L268" s="44">
        <v>10922</v>
      </c>
      <c r="M268" s="44">
        <v>1732</v>
      </c>
      <c r="N268" s="44">
        <v>2080</v>
      </c>
      <c r="O268" s="44">
        <v>3664</v>
      </c>
      <c r="P268" s="44">
        <v>1830</v>
      </c>
      <c r="Q268" s="44">
        <v>2008</v>
      </c>
      <c r="R268" s="44">
        <v>3224</v>
      </c>
      <c r="S268" s="44">
        <v>2660</v>
      </c>
      <c r="T268" s="44">
        <v>356</v>
      </c>
      <c r="U268" s="44">
        <v>41891</v>
      </c>
    </row>
    <row r="269" spans="1:21" ht="15" customHeight="1">
      <c r="A269" s="12"/>
      <c r="B269" s="12"/>
      <c r="C269" s="12" t="s">
        <v>48</v>
      </c>
      <c r="D269" s="44">
        <v>1243</v>
      </c>
      <c r="E269" s="44">
        <v>12538</v>
      </c>
      <c r="F269" s="44">
        <v>906</v>
      </c>
      <c r="G269" s="44">
        <v>8717</v>
      </c>
      <c r="H269" s="44">
        <v>1469</v>
      </c>
      <c r="I269" s="44">
        <v>954</v>
      </c>
      <c r="J269" s="44">
        <v>2718</v>
      </c>
      <c r="K269" s="44">
        <v>53</v>
      </c>
      <c r="L269" s="44">
        <v>6297</v>
      </c>
      <c r="M269" s="44">
        <v>724</v>
      </c>
      <c r="N269" s="44">
        <v>2340</v>
      </c>
      <c r="O269" s="44">
        <v>2392</v>
      </c>
      <c r="P269" s="44">
        <v>1752</v>
      </c>
      <c r="Q269" s="44">
        <v>5675</v>
      </c>
      <c r="R269" s="44">
        <v>4507</v>
      </c>
      <c r="S269" s="44">
        <v>3793</v>
      </c>
      <c r="T269" s="44">
        <v>206</v>
      </c>
      <c r="U269" s="44">
        <v>56284</v>
      </c>
    </row>
    <row r="270" spans="1:21" ht="15" customHeight="1">
      <c r="A270" s="12"/>
      <c r="B270" s="12"/>
      <c r="C270" s="12" t="s">
        <v>43</v>
      </c>
      <c r="D270" s="44">
        <v>4264</v>
      </c>
      <c r="E270" s="44">
        <v>14548</v>
      </c>
      <c r="F270" s="44">
        <v>2550</v>
      </c>
      <c r="G270" s="44">
        <v>10907</v>
      </c>
      <c r="H270" s="44">
        <v>2593</v>
      </c>
      <c r="I270" s="44">
        <v>2401</v>
      </c>
      <c r="J270" s="44">
        <v>4294</v>
      </c>
      <c r="K270" s="44">
        <v>456</v>
      </c>
      <c r="L270" s="44">
        <v>17219</v>
      </c>
      <c r="M270" s="44">
        <v>2456</v>
      </c>
      <c r="N270" s="44">
        <v>4420</v>
      </c>
      <c r="O270" s="44">
        <v>6056</v>
      </c>
      <c r="P270" s="44">
        <v>3582</v>
      </c>
      <c r="Q270" s="44">
        <v>7683</v>
      </c>
      <c r="R270" s="44">
        <v>7731</v>
      </c>
      <c r="S270" s="44">
        <v>6453</v>
      </c>
      <c r="T270" s="44">
        <v>562</v>
      </c>
      <c r="U270" s="44">
        <v>98175</v>
      </c>
    </row>
    <row r="271" spans="1:21" ht="15" customHeight="1">
      <c r="A271" s="12"/>
      <c r="B271" s="12" t="s">
        <v>51</v>
      </c>
      <c r="C271" s="12" t="s">
        <v>47</v>
      </c>
      <c r="D271" s="44">
        <v>117</v>
      </c>
      <c r="E271" s="44">
        <v>40</v>
      </c>
      <c r="F271" s="44">
        <v>42</v>
      </c>
      <c r="G271" s="44">
        <v>85</v>
      </c>
      <c r="H271" s="44">
        <v>36</v>
      </c>
      <c r="I271" s="44">
        <v>33</v>
      </c>
      <c r="J271" s="44">
        <v>31</v>
      </c>
      <c r="K271" s="44">
        <v>6</v>
      </c>
      <c r="L271" s="44">
        <v>362</v>
      </c>
      <c r="M271" s="44">
        <v>75</v>
      </c>
      <c r="N271" s="44">
        <v>71</v>
      </c>
      <c r="O271" s="44">
        <v>116</v>
      </c>
      <c r="P271" s="44">
        <v>88</v>
      </c>
      <c r="Q271" s="44">
        <v>94</v>
      </c>
      <c r="R271" s="44">
        <v>120</v>
      </c>
      <c r="S271" s="44">
        <v>111</v>
      </c>
      <c r="T271" s="44">
        <v>32</v>
      </c>
      <c r="U271" s="44">
        <v>1459</v>
      </c>
    </row>
    <row r="272" spans="1:21" ht="15" customHeight="1">
      <c r="A272" s="12"/>
      <c r="B272" s="12"/>
      <c r="C272" s="12" t="s">
        <v>48</v>
      </c>
      <c r="D272" s="44">
        <v>2</v>
      </c>
      <c r="E272" s="44">
        <v>0</v>
      </c>
      <c r="F272" s="44">
        <v>0</v>
      </c>
      <c r="G272" s="44">
        <v>5</v>
      </c>
      <c r="H272" s="44">
        <v>3</v>
      </c>
      <c r="I272" s="44">
        <v>0</v>
      </c>
      <c r="J272" s="44">
        <v>0</v>
      </c>
      <c r="K272" s="44">
        <v>0</v>
      </c>
      <c r="L272" s="44">
        <v>19</v>
      </c>
      <c r="M272" s="44">
        <v>1</v>
      </c>
      <c r="N272" s="44">
        <v>0</v>
      </c>
      <c r="O272" s="44">
        <v>0</v>
      </c>
      <c r="P272" s="44">
        <v>0</v>
      </c>
      <c r="Q272" s="44">
        <v>57</v>
      </c>
      <c r="R272" s="44">
        <v>0</v>
      </c>
      <c r="S272" s="44">
        <v>1</v>
      </c>
      <c r="T272" s="44">
        <v>0</v>
      </c>
      <c r="U272" s="44">
        <v>88</v>
      </c>
    </row>
    <row r="273" spans="1:21" ht="15" customHeight="1">
      <c r="A273" s="12"/>
      <c r="B273" s="12"/>
      <c r="C273" s="12" t="s">
        <v>43</v>
      </c>
      <c r="D273" s="44">
        <v>119</v>
      </c>
      <c r="E273" s="44">
        <v>40</v>
      </c>
      <c r="F273" s="44">
        <v>42</v>
      </c>
      <c r="G273" s="44">
        <v>90</v>
      </c>
      <c r="H273" s="44">
        <v>39</v>
      </c>
      <c r="I273" s="44">
        <v>33</v>
      </c>
      <c r="J273" s="44">
        <v>31</v>
      </c>
      <c r="K273" s="44">
        <v>6</v>
      </c>
      <c r="L273" s="44">
        <v>381</v>
      </c>
      <c r="M273" s="44">
        <v>76</v>
      </c>
      <c r="N273" s="44">
        <v>71</v>
      </c>
      <c r="O273" s="44">
        <v>116</v>
      </c>
      <c r="P273" s="44">
        <v>88</v>
      </c>
      <c r="Q273" s="44">
        <v>151</v>
      </c>
      <c r="R273" s="44">
        <v>120</v>
      </c>
      <c r="S273" s="44">
        <v>112</v>
      </c>
      <c r="T273" s="44">
        <v>32</v>
      </c>
      <c r="U273" s="44">
        <v>1547</v>
      </c>
    </row>
    <row r="274" spans="1:21" ht="15" customHeight="1">
      <c r="A274" s="12"/>
      <c r="B274" s="12" t="s">
        <v>52</v>
      </c>
      <c r="C274" s="12" t="s">
        <v>47</v>
      </c>
      <c r="D274" s="44">
        <v>4602</v>
      </c>
      <c r="E274" s="44">
        <v>2527</v>
      </c>
      <c r="F274" s="44">
        <v>2542</v>
      </c>
      <c r="G274" s="44">
        <v>2916</v>
      </c>
      <c r="H274" s="44">
        <v>1638</v>
      </c>
      <c r="I274" s="44">
        <v>1982</v>
      </c>
      <c r="J274" s="44">
        <v>1923</v>
      </c>
      <c r="K274" s="44">
        <v>666</v>
      </c>
      <c r="L274" s="44">
        <v>15994</v>
      </c>
      <c r="M274" s="44">
        <v>2459</v>
      </c>
      <c r="N274" s="44">
        <v>2833</v>
      </c>
      <c r="O274" s="44">
        <v>4845</v>
      </c>
      <c r="P274" s="44">
        <v>2475</v>
      </c>
      <c r="Q274" s="44">
        <v>2621</v>
      </c>
      <c r="R274" s="44">
        <v>4452</v>
      </c>
      <c r="S274" s="44">
        <v>3702</v>
      </c>
      <c r="T274" s="44">
        <v>511</v>
      </c>
      <c r="U274" s="44">
        <v>58688</v>
      </c>
    </row>
    <row r="275" spans="1:21" ht="15" customHeight="1">
      <c r="A275" s="12"/>
      <c r="B275" s="12"/>
      <c r="C275" s="12" t="s">
        <v>48</v>
      </c>
      <c r="D275" s="44">
        <v>1246</v>
      </c>
      <c r="E275" s="44">
        <v>12538</v>
      </c>
      <c r="F275" s="44">
        <v>906</v>
      </c>
      <c r="G275" s="44">
        <v>8722</v>
      </c>
      <c r="H275" s="44">
        <v>1476</v>
      </c>
      <c r="I275" s="44">
        <v>956</v>
      </c>
      <c r="J275" s="44">
        <v>2719</v>
      </c>
      <c r="K275" s="44">
        <v>53</v>
      </c>
      <c r="L275" s="44">
        <v>6356</v>
      </c>
      <c r="M275" s="44">
        <v>725</v>
      </c>
      <c r="N275" s="44">
        <v>2340</v>
      </c>
      <c r="O275" s="44">
        <v>2395</v>
      </c>
      <c r="P275" s="44">
        <v>1752</v>
      </c>
      <c r="Q275" s="44">
        <v>5732</v>
      </c>
      <c r="R275" s="44">
        <v>4508</v>
      </c>
      <c r="S275" s="44">
        <v>3794</v>
      </c>
      <c r="T275" s="44">
        <v>206</v>
      </c>
      <c r="U275" s="44">
        <v>56424</v>
      </c>
    </row>
    <row r="276" spans="1:21" ht="15" customHeight="1">
      <c r="A276" s="12"/>
      <c r="B276" s="12"/>
      <c r="C276" s="12" t="s">
        <v>43</v>
      </c>
      <c r="D276" s="44">
        <v>5848</v>
      </c>
      <c r="E276" s="44">
        <v>15065</v>
      </c>
      <c r="F276" s="44">
        <v>3448</v>
      </c>
      <c r="G276" s="44">
        <v>11638</v>
      </c>
      <c r="H276" s="44">
        <v>3114</v>
      </c>
      <c r="I276" s="44">
        <v>2938</v>
      </c>
      <c r="J276" s="44">
        <v>4642</v>
      </c>
      <c r="K276" s="44">
        <v>719</v>
      </c>
      <c r="L276" s="44">
        <v>22350</v>
      </c>
      <c r="M276" s="44">
        <v>3184</v>
      </c>
      <c r="N276" s="44">
        <v>5173</v>
      </c>
      <c r="O276" s="44">
        <v>7240</v>
      </c>
      <c r="P276" s="44">
        <v>4227</v>
      </c>
      <c r="Q276" s="44">
        <v>8353</v>
      </c>
      <c r="R276" s="44">
        <v>8960</v>
      </c>
      <c r="S276" s="44">
        <v>7496</v>
      </c>
      <c r="T276" s="44">
        <v>717</v>
      </c>
      <c r="U276" s="44">
        <v>115112</v>
      </c>
    </row>
    <row r="277" spans="1:21" ht="15" customHeight="1">
      <c r="A277" s="45" t="s">
        <v>68</v>
      </c>
      <c r="B277" s="45"/>
      <c r="C277" s="12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5" customHeight="1">
      <c r="A278" s="45"/>
      <c r="B278" s="45"/>
      <c r="C278" s="12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5" customHeight="1">
      <c r="A279" s="12"/>
      <c r="B279" s="12" t="s">
        <v>46</v>
      </c>
      <c r="C279" s="12" t="s">
        <v>47</v>
      </c>
      <c r="D279" s="44">
        <v>2543480</v>
      </c>
      <c r="E279" s="44">
        <v>1079575</v>
      </c>
      <c r="F279" s="44">
        <v>968121</v>
      </c>
      <c r="G279" s="44">
        <v>1086111</v>
      </c>
      <c r="H279" s="44">
        <v>545277</v>
      </c>
      <c r="I279" s="44">
        <v>549179</v>
      </c>
      <c r="J279" s="44">
        <v>468333</v>
      </c>
      <c r="K279" s="44">
        <v>141658</v>
      </c>
      <c r="L279" s="44">
        <v>4665174</v>
      </c>
      <c r="M279" s="44">
        <v>582404</v>
      </c>
      <c r="N279" s="44">
        <v>630458</v>
      </c>
      <c r="O279" s="44">
        <v>835085</v>
      </c>
      <c r="P279" s="44">
        <v>686472</v>
      </c>
      <c r="Q279" s="44">
        <v>666767</v>
      </c>
      <c r="R279" s="44">
        <v>1057802</v>
      </c>
      <c r="S279" s="44">
        <v>1318271</v>
      </c>
      <c r="T279" s="44">
        <v>280900</v>
      </c>
      <c r="U279" s="44">
        <v>18105067</v>
      </c>
    </row>
    <row r="280" spans="1:21" ht="15" customHeight="1">
      <c r="A280" s="12"/>
      <c r="B280" s="12"/>
      <c r="C280" s="12" t="s">
        <v>48</v>
      </c>
      <c r="D280" s="44">
        <v>127323</v>
      </c>
      <c r="E280" s="44">
        <v>73137</v>
      </c>
      <c r="F280" s="44">
        <v>26882</v>
      </c>
      <c r="G280" s="44">
        <v>297738</v>
      </c>
      <c r="H280" s="44">
        <v>15448</v>
      </c>
      <c r="I280" s="44">
        <v>14467</v>
      </c>
      <c r="J280" s="44">
        <v>8076</v>
      </c>
      <c r="K280" s="44">
        <v>607</v>
      </c>
      <c r="L280" s="44">
        <v>72293</v>
      </c>
      <c r="M280" s="44">
        <v>11973</v>
      </c>
      <c r="N280" s="44">
        <v>14962</v>
      </c>
      <c r="O280" s="44">
        <v>13430</v>
      </c>
      <c r="P280" s="44">
        <v>19313</v>
      </c>
      <c r="Q280" s="44">
        <v>100233</v>
      </c>
      <c r="R280" s="44">
        <v>14401</v>
      </c>
      <c r="S280" s="44">
        <v>48013</v>
      </c>
      <c r="T280" s="44">
        <v>214154</v>
      </c>
      <c r="U280" s="44">
        <v>1072450</v>
      </c>
    </row>
    <row r="281" spans="1:21" ht="15" customHeight="1">
      <c r="A281" s="12"/>
      <c r="B281" s="12"/>
      <c r="C281" s="12" t="s">
        <v>43</v>
      </c>
      <c r="D281" s="44">
        <v>2670803</v>
      </c>
      <c r="E281" s="44">
        <v>1152712</v>
      </c>
      <c r="F281" s="44">
        <v>995003</v>
      </c>
      <c r="G281" s="44">
        <v>1383849</v>
      </c>
      <c r="H281" s="44">
        <v>560725</v>
      </c>
      <c r="I281" s="44">
        <v>563646</v>
      </c>
      <c r="J281" s="44">
        <v>476409</v>
      </c>
      <c r="K281" s="44">
        <v>142265</v>
      </c>
      <c r="L281" s="44">
        <v>4737467</v>
      </c>
      <c r="M281" s="44">
        <v>594377</v>
      </c>
      <c r="N281" s="44">
        <v>645420</v>
      </c>
      <c r="O281" s="44">
        <v>848515</v>
      </c>
      <c r="P281" s="44">
        <v>705785</v>
      </c>
      <c r="Q281" s="44">
        <v>767000</v>
      </c>
      <c r="R281" s="44">
        <v>1072203</v>
      </c>
      <c r="S281" s="44">
        <v>1366284</v>
      </c>
      <c r="T281" s="44">
        <v>495054</v>
      </c>
      <c r="U281" s="44">
        <v>19177517</v>
      </c>
    </row>
    <row r="282" spans="1:21" ht="15" customHeight="1">
      <c r="A282" s="12"/>
      <c r="B282" s="12" t="s">
        <v>49</v>
      </c>
      <c r="C282" s="12" t="s">
        <v>47</v>
      </c>
      <c r="D282" s="44">
        <v>96695</v>
      </c>
      <c r="E282" s="44">
        <v>37494</v>
      </c>
      <c r="F282" s="44">
        <v>27565</v>
      </c>
      <c r="G282" s="44">
        <v>39249</v>
      </c>
      <c r="H282" s="44">
        <v>17910</v>
      </c>
      <c r="I282" s="44">
        <v>18857</v>
      </c>
      <c r="J282" s="44">
        <v>13047</v>
      </c>
      <c r="K282" s="44">
        <v>4020</v>
      </c>
      <c r="L282" s="44">
        <v>177825</v>
      </c>
      <c r="M282" s="44">
        <v>25984</v>
      </c>
      <c r="N282" s="44">
        <v>26483</v>
      </c>
      <c r="O282" s="44">
        <v>37029</v>
      </c>
      <c r="P282" s="44">
        <v>28974</v>
      </c>
      <c r="Q282" s="44">
        <v>32071</v>
      </c>
      <c r="R282" s="44">
        <v>43625</v>
      </c>
      <c r="S282" s="44">
        <v>47625</v>
      </c>
      <c r="T282" s="44">
        <v>12055</v>
      </c>
      <c r="U282" s="44">
        <v>686508</v>
      </c>
    </row>
    <row r="283" spans="1:21" ht="15" customHeight="1">
      <c r="A283" s="12"/>
      <c r="B283" s="12"/>
      <c r="C283" s="12" t="s">
        <v>48</v>
      </c>
      <c r="D283" s="44">
        <v>17615</v>
      </c>
      <c r="E283" s="44">
        <v>6193</v>
      </c>
      <c r="F283" s="44">
        <v>4123</v>
      </c>
      <c r="G283" s="44">
        <v>12507</v>
      </c>
      <c r="H283" s="44">
        <v>2543</v>
      </c>
      <c r="I283" s="44">
        <v>2170</v>
      </c>
      <c r="J283" s="44">
        <v>1996</v>
      </c>
      <c r="K283" s="44">
        <v>419</v>
      </c>
      <c r="L283" s="44">
        <v>32370</v>
      </c>
      <c r="M283" s="44">
        <v>3285</v>
      </c>
      <c r="N283" s="44">
        <v>3860</v>
      </c>
      <c r="O283" s="44">
        <v>5469</v>
      </c>
      <c r="P283" s="44">
        <v>4244</v>
      </c>
      <c r="Q283" s="44">
        <v>7879</v>
      </c>
      <c r="R283" s="44">
        <v>5413</v>
      </c>
      <c r="S283" s="44">
        <v>7509</v>
      </c>
      <c r="T283" s="44">
        <v>7696</v>
      </c>
      <c r="U283" s="44">
        <v>125291</v>
      </c>
    </row>
    <row r="284" spans="1:21" ht="15" customHeight="1">
      <c r="A284" s="12"/>
      <c r="B284" s="12"/>
      <c r="C284" s="12" t="s">
        <v>43</v>
      </c>
      <c r="D284" s="44">
        <v>114310</v>
      </c>
      <c r="E284" s="44">
        <v>43687</v>
      </c>
      <c r="F284" s="44">
        <v>31688</v>
      </c>
      <c r="G284" s="44">
        <v>51756</v>
      </c>
      <c r="H284" s="44">
        <v>20453</v>
      </c>
      <c r="I284" s="44">
        <v>21027</v>
      </c>
      <c r="J284" s="44">
        <v>15043</v>
      </c>
      <c r="K284" s="44">
        <v>4439</v>
      </c>
      <c r="L284" s="44">
        <v>210195</v>
      </c>
      <c r="M284" s="44">
        <v>29269</v>
      </c>
      <c r="N284" s="44">
        <v>30343</v>
      </c>
      <c r="O284" s="44">
        <v>42498</v>
      </c>
      <c r="P284" s="44">
        <v>33218</v>
      </c>
      <c r="Q284" s="44">
        <v>39950</v>
      </c>
      <c r="R284" s="44">
        <v>49038</v>
      </c>
      <c r="S284" s="44">
        <v>55134</v>
      </c>
      <c r="T284" s="44">
        <v>19751</v>
      </c>
      <c r="U284" s="44">
        <v>811799</v>
      </c>
    </row>
    <row r="285" spans="1:21" ht="15" customHeight="1">
      <c r="A285" s="12"/>
      <c r="B285" s="12" t="s">
        <v>50</v>
      </c>
      <c r="C285" s="12" t="s">
        <v>47</v>
      </c>
      <c r="D285" s="44">
        <v>273120</v>
      </c>
      <c r="E285" s="44">
        <v>154644</v>
      </c>
      <c r="F285" s="44">
        <v>141366</v>
      </c>
      <c r="G285" s="44">
        <v>162199</v>
      </c>
      <c r="H285" s="44">
        <v>79544</v>
      </c>
      <c r="I285" s="44">
        <v>75330</v>
      </c>
      <c r="J285" s="44">
        <v>62133</v>
      </c>
      <c r="K285" s="44">
        <v>14669</v>
      </c>
      <c r="L285" s="44">
        <v>686618</v>
      </c>
      <c r="M285" s="44">
        <v>147424</v>
      </c>
      <c r="N285" s="44">
        <v>143732</v>
      </c>
      <c r="O285" s="44">
        <v>204881</v>
      </c>
      <c r="P285" s="44">
        <v>171055</v>
      </c>
      <c r="Q285" s="44">
        <v>222284</v>
      </c>
      <c r="R285" s="44">
        <v>293320</v>
      </c>
      <c r="S285" s="44">
        <v>267443</v>
      </c>
      <c r="T285" s="44">
        <v>76412</v>
      </c>
      <c r="U285" s="44">
        <v>3176174</v>
      </c>
    </row>
    <row r="286" spans="1:21" ht="15" customHeight="1">
      <c r="A286" s="12"/>
      <c r="B286" s="12"/>
      <c r="C286" s="12" t="s">
        <v>48</v>
      </c>
      <c r="D286" s="44">
        <v>57720</v>
      </c>
      <c r="E286" s="44">
        <v>33628</v>
      </c>
      <c r="F286" s="44">
        <v>19092</v>
      </c>
      <c r="G286" s="44">
        <v>30423</v>
      </c>
      <c r="H286" s="44">
        <v>12858</v>
      </c>
      <c r="I286" s="44">
        <v>11406</v>
      </c>
      <c r="J286" s="44">
        <v>9301</v>
      </c>
      <c r="K286" s="44">
        <v>1586</v>
      </c>
      <c r="L286" s="44">
        <v>113282</v>
      </c>
      <c r="M286" s="44">
        <v>8438</v>
      </c>
      <c r="N286" s="44">
        <v>14026</v>
      </c>
      <c r="O286" s="44">
        <v>17367</v>
      </c>
      <c r="P286" s="44">
        <v>15171</v>
      </c>
      <c r="Q286" s="44">
        <v>19997</v>
      </c>
      <c r="R286" s="44">
        <v>23737</v>
      </c>
      <c r="S286" s="44">
        <v>24740</v>
      </c>
      <c r="T286" s="44">
        <v>3640</v>
      </c>
      <c r="U286" s="44">
        <v>416412</v>
      </c>
    </row>
    <row r="287" spans="1:21" ht="15" customHeight="1">
      <c r="A287" s="12"/>
      <c r="B287" s="12"/>
      <c r="C287" s="12" t="s">
        <v>43</v>
      </c>
      <c r="D287" s="44">
        <v>330840</v>
      </c>
      <c r="E287" s="44">
        <v>188272</v>
      </c>
      <c r="F287" s="44">
        <v>160458</v>
      </c>
      <c r="G287" s="44">
        <v>192622</v>
      </c>
      <c r="H287" s="44">
        <v>92402</v>
      </c>
      <c r="I287" s="44">
        <v>86736</v>
      </c>
      <c r="J287" s="44">
        <v>71434</v>
      </c>
      <c r="K287" s="44">
        <v>16255</v>
      </c>
      <c r="L287" s="44">
        <v>799900</v>
      </c>
      <c r="M287" s="44">
        <v>155862</v>
      </c>
      <c r="N287" s="44">
        <v>157758</v>
      </c>
      <c r="O287" s="44">
        <v>222248</v>
      </c>
      <c r="P287" s="44">
        <v>186226</v>
      </c>
      <c r="Q287" s="44">
        <v>242281</v>
      </c>
      <c r="R287" s="44">
        <v>317057</v>
      </c>
      <c r="S287" s="44">
        <v>292183</v>
      </c>
      <c r="T287" s="44">
        <v>80052</v>
      </c>
      <c r="U287" s="44">
        <v>3592586</v>
      </c>
    </row>
    <row r="288" spans="1:21" ht="15" customHeight="1">
      <c r="A288" s="12"/>
      <c r="B288" s="12" t="s">
        <v>51</v>
      </c>
      <c r="C288" s="12" t="s">
        <v>47</v>
      </c>
      <c r="D288" s="44">
        <v>3244</v>
      </c>
      <c r="E288" s="44">
        <v>1726</v>
      </c>
      <c r="F288" s="44">
        <v>1071</v>
      </c>
      <c r="G288" s="44">
        <v>1922</v>
      </c>
      <c r="H288" s="44">
        <v>913</v>
      </c>
      <c r="I288" s="44">
        <v>877</v>
      </c>
      <c r="J288" s="44">
        <v>631</v>
      </c>
      <c r="K288" s="44">
        <v>217</v>
      </c>
      <c r="L288" s="44">
        <v>7123</v>
      </c>
      <c r="M288" s="44">
        <v>1551</v>
      </c>
      <c r="N288" s="44">
        <v>1396</v>
      </c>
      <c r="O288" s="44">
        <v>1958</v>
      </c>
      <c r="P288" s="44">
        <v>1697</v>
      </c>
      <c r="Q288" s="44">
        <v>2310</v>
      </c>
      <c r="R288" s="44">
        <v>3030</v>
      </c>
      <c r="S288" s="44">
        <v>2531</v>
      </c>
      <c r="T288" s="44">
        <v>713</v>
      </c>
      <c r="U288" s="44">
        <v>32910</v>
      </c>
    </row>
    <row r="289" spans="1:22" ht="15" customHeight="1">
      <c r="A289" s="12"/>
      <c r="B289" s="12"/>
      <c r="C289" s="12" t="s">
        <v>48</v>
      </c>
      <c r="D289" s="44">
        <v>4960</v>
      </c>
      <c r="E289" s="44">
        <v>8786</v>
      </c>
      <c r="F289" s="44">
        <v>1934</v>
      </c>
      <c r="G289" s="44">
        <v>5174</v>
      </c>
      <c r="H289" s="44">
        <v>1788</v>
      </c>
      <c r="I289" s="44">
        <v>1613</v>
      </c>
      <c r="J289" s="44">
        <v>2122</v>
      </c>
      <c r="K289" s="44">
        <v>163</v>
      </c>
      <c r="L289" s="44">
        <v>11007</v>
      </c>
      <c r="M289" s="44">
        <v>1641</v>
      </c>
      <c r="N289" s="44">
        <v>2685</v>
      </c>
      <c r="O289" s="44">
        <v>2898</v>
      </c>
      <c r="P289" s="44">
        <v>2135</v>
      </c>
      <c r="Q289" s="44">
        <v>4698</v>
      </c>
      <c r="R289" s="44">
        <v>4934</v>
      </c>
      <c r="S289" s="44">
        <v>5371</v>
      </c>
      <c r="T289" s="44">
        <v>645</v>
      </c>
      <c r="U289" s="44">
        <v>62554</v>
      </c>
    </row>
    <row r="290" spans="1:22" ht="15" customHeight="1">
      <c r="A290" s="12"/>
      <c r="B290" s="12"/>
      <c r="C290" s="12" t="s">
        <v>43</v>
      </c>
      <c r="D290" s="44">
        <v>8204</v>
      </c>
      <c r="E290" s="44">
        <v>10512</v>
      </c>
      <c r="F290" s="44">
        <v>3005</v>
      </c>
      <c r="G290" s="44">
        <v>7096</v>
      </c>
      <c r="H290" s="44">
        <v>2701</v>
      </c>
      <c r="I290" s="44">
        <v>2490</v>
      </c>
      <c r="J290" s="44">
        <v>2753</v>
      </c>
      <c r="K290" s="44">
        <v>380</v>
      </c>
      <c r="L290" s="44">
        <v>18130</v>
      </c>
      <c r="M290" s="44">
        <v>3192</v>
      </c>
      <c r="N290" s="44">
        <v>4081</v>
      </c>
      <c r="O290" s="44">
        <v>4856</v>
      </c>
      <c r="P290" s="44">
        <v>3832</v>
      </c>
      <c r="Q290" s="44">
        <v>7008</v>
      </c>
      <c r="R290" s="44">
        <v>7964</v>
      </c>
      <c r="S290" s="44">
        <v>7902</v>
      </c>
      <c r="T290" s="44">
        <v>1358</v>
      </c>
      <c r="U290" s="44">
        <v>95464</v>
      </c>
    </row>
    <row r="291" spans="1:22" ht="15" customHeight="1">
      <c r="A291" s="12"/>
      <c r="B291" s="12" t="s">
        <v>52</v>
      </c>
      <c r="C291" s="12" t="s">
        <v>47</v>
      </c>
      <c r="D291" s="44">
        <v>2916539</v>
      </c>
      <c r="E291" s="44">
        <v>1273439</v>
      </c>
      <c r="F291" s="44">
        <v>1138123</v>
      </c>
      <c r="G291" s="44">
        <v>1289481</v>
      </c>
      <c r="H291" s="44">
        <v>643644</v>
      </c>
      <c r="I291" s="44">
        <v>644243</v>
      </c>
      <c r="J291" s="44">
        <v>544144</v>
      </c>
      <c r="K291" s="44">
        <v>160564</v>
      </c>
      <c r="L291" s="44">
        <v>5536740</v>
      </c>
      <c r="M291" s="44">
        <v>757363</v>
      </c>
      <c r="N291" s="44">
        <v>802069</v>
      </c>
      <c r="O291" s="44">
        <v>1078953</v>
      </c>
      <c r="P291" s="44">
        <v>888198</v>
      </c>
      <c r="Q291" s="44">
        <v>923432</v>
      </c>
      <c r="R291" s="44">
        <v>1397777</v>
      </c>
      <c r="S291" s="44">
        <v>1635870</v>
      </c>
      <c r="T291" s="44">
        <v>370080</v>
      </c>
      <c r="U291" s="44">
        <v>22000659</v>
      </c>
    </row>
    <row r="292" spans="1:22" ht="15" customHeight="1">
      <c r="A292" s="12"/>
      <c r="B292" s="12"/>
      <c r="C292" s="12" t="s">
        <v>48</v>
      </c>
      <c r="D292" s="44">
        <v>207618</v>
      </c>
      <c r="E292" s="44">
        <v>121744</v>
      </c>
      <c r="F292" s="44">
        <v>52031</v>
      </c>
      <c r="G292" s="44">
        <v>345842</v>
      </c>
      <c r="H292" s="44">
        <v>32637</v>
      </c>
      <c r="I292" s="44">
        <v>29656</v>
      </c>
      <c r="J292" s="44">
        <v>21495</v>
      </c>
      <c r="K292" s="44">
        <v>2775</v>
      </c>
      <c r="L292" s="44">
        <v>228952</v>
      </c>
      <c r="M292" s="44">
        <v>25337</v>
      </c>
      <c r="N292" s="44">
        <v>35533</v>
      </c>
      <c r="O292" s="44">
        <v>39164</v>
      </c>
      <c r="P292" s="44">
        <v>40863</v>
      </c>
      <c r="Q292" s="44">
        <v>132807</v>
      </c>
      <c r="R292" s="44">
        <v>48485</v>
      </c>
      <c r="S292" s="44">
        <v>85633</v>
      </c>
      <c r="T292" s="44">
        <v>226135</v>
      </c>
      <c r="U292" s="44">
        <v>1676707</v>
      </c>
    </row>
    <row r="293" spans="1:22" ht="15" customHeight="1">
      <c r="A293" s="12"/>
      <c r="B293" s="12"/>
      <c r="C293" s="12" t="s">
        <v>43</v>
      </c>
      <c r="D293" s="44">
        <v>3124157</v>
      </c>
      <c r="E293" s="44">
        <v>1395183</v>
      </c>
      <c r="F293" s="44">
        <v>1190154</v>
      </c>
      <c r="G293" s="44">
        <v>1635323</v>
      </c>
      <c r="H293" s="44">
        <v>676281</v>
      </c>
      <c r="I293" s="44">
        <v>673899</v>
      </c>
      <c r="J293" s="44">
        <v>565639</v>
      </c>
      <c r="K293" s="44">
        <v>163339</v>
      </c>
      <c r="L293" s="44">
        <v>5765692</v>
      </c>
      <c r="M293" s="44">
        <v>782700</v>
      </c>
      <c r="N293" s="44">
        <v>837602</v>
      </c>
      <c r="O293" s="44">
        <v>1118117</v>
      </c>
      <c r="P293" s="44">
        <v>929061</v>
      </c>
      <c r="Q293" s="44">
        <v>1056239</v>
      </c>
      <c r="R293" s="44">
        <v>1446262</v>
      </c>
      <c r="S293" s="44">
        <v>1721503</v>
      </c>
      <c r="T293" s="44">
        <v>596215</v>
      </c>
      <c r="U293" s="44">
        <v>23677366</v>
      </c>
      <c r="V293" s="46"/>
    </row>
    <row r="294" spans="1:22" ht="15" customHeight="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</sheetData>
  <phoneticPr fontId="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5A87-6488-457B-8B59-DEC53F183A70}">
  <dimension ref="A1:F147"/>
  <sheetViews>
    <sheetView workbookViewId="0">
      <selection activeCell="K23" sqref="K23"/>
    </sheetView>
  </sheetViews>
  <sheetFormatPr defaultColWidth="9" defaultRowHeight="13"/>
  <cols>
    <col min="1" max="1" width="4" style="49" customWidth="1"/>
    <col min="2" max="2" width="3.453125" style="49" customWidth="1"/>
    <col min="3" max="4" width="1.54296875" style="49" customWidth="1"/>
    <col min="5" max="5" width="23.26953125" style="49" customWidth="1"/>
    <col min="6" max="6" width="12.54296875" style="49" bestFit="1" customWidth="1"/>
    <col min="7" max="16384" width="9" style="49"/>
  </cols>
  <sheetData>
    <row r="1" spans="1:6">
      <c r="A1" s="48" t="s">
        <v>149</v>
      </c>
    </row>
    <row r="2" spans="1:6">
      <c r="A2" s="50" t="s">
        <v>150</v>
      </c>
      <c r="B2" s="51"/>
    </row>
    <row r="3" spans="1:6">
      <c r="A3" s="37"/>
      <c r="B3" s="37"/>
      <c r="C3" s="37"/>
      <c r="D3" s="37"/>
      <c r="E3" s="37" t="s">
        <v>151</v>
      </c>
      <c r="F3" s="52" t="s">
        <v>82</v>
      </c>
    </row>
    <row r="4" spans="1:6">
      <c r="A4" s="53" t="s">
        <v>68</v>
      </c>
      <c r="B4" s="53"/>
      <c r="C4" s="53"/>
      <c r="D4" s="53"/>
      <c r="E4" s="53"/>
      <c r="F4" s="44">
        <v>23677366</v>
      </c>
    </row>
    <row r="5" spans="1:6">
      <c r="A5" s="53"/>
      <c r="B5" s="53" t="s">
        <v>152</v>
      </c>
      <c r="C5" s="53"/>
      <c r="D5" s="53"/>
      <c r="E5" s="53"/>
      <c r="F5" s="54">
        <v>19177517</v>
      </c>
    </row>
    <row r="6" spans="1:6">
      <c r="A6" s="53"/>
      <c r="B6" s="53"/>
      <c r="C6" s="53" t="s">
        <v>153</v>
      </c>
      <c r="D6" s="53"/>
      <c r="E6" s="53"/>
      <c r="F6" s="55">
        <v>13426436</v>
      </c>
    </row>
    <row r="7" spans="1:6">
      <c r="A7" s="53"/>
      <c r="B7" s="53"/>
      <c r="C7" s="53"/>
      <c r="D7" s="53" t="s">
        <v>154</v>
      </c>
      <c r="E7" s="53"/>
      <c r="F7" s="54">
        <v>11634606</v>
      </c>
    </row>
    <row r="8" spans="1:6">
      <c r="A8" s="53"/>
      <c r="B8" s="53"/>
      <c r="C8" s="53"/>
      <c r="D8" s="53"/>
      <c r="E8" s="53" t="s">
        <v>155</v>
      </c>
      <c r="F8" s="56">
        <v>183311</v>
      </c>
    </row>
    <row r="9" spans="1:6">
      <c r="A9" s="53"/>
      <c r="B9" s="53"/>
      <c r="C9" s="53"/>
      <c r="D9" s="53"/>
      <c r="E9" s="53" t="s">
        <v>156</v>
      </c>
      <c r="F9" s="56">
        <v>1707951</v>
      </c>
    </row>
    <row r="10" spans="1:6">
      <c r="A10" s="53"/>
      <c r="B10" s="53"/>
      <c r="C10" s="53"/>
      <c r="D10" s="53"/>
      <c r="E10" s="53" t="s">
        <v>157</v>
      </c>
      <c r="F10" s="56">
        <v>796964</v>
      </c>
    </row>
    <row r="11" spans="1:6">
      <c r="A11" s="53"/>
      <c r="B11" s="53"/>
      <c r="C11" s="53"/>
      <c r="D11" s="53"/>
      <c r="E11" s="53" t="s">
        <v>158</v>
      </c>
      <c r="F11" s="56">
        <v>6158984</v>
      </c>
    </row>
    <row r="12" spans="1:6">
      <c r="A12" s="53"/>
      <c r="B12" s="53"/>
      <c r="C12" s="53"/>
      <c r="D12" s="53"/>
      <c r="E12" s="53" t="s">
        <v>159</v>
      </c>
      <c r="F12" s="57">
        <v>985505</v>
      </c>
    </row>
    <row r="13" spans="1:6">
      <c r="A13" s="53"/>
      <c r="B13" s="53"/>
      <c r="C13" s="53"/>
      <c r="D13" s="53"/>
      <c r="E13" s="53" t="s">
        <v>160</v>
      </c>
      <c r="F13" s="57">
        <v>999171</v>
      </c>
    </row>
    <row r="14" spans="1:6">
      <c r="A14" s="53"/>
      <c r="B14" s="53"/>
      <c r="C14" s="53"/>
      <c r="D14" s="53"/>
      <c r="E14" s="53" t="s">
        <v>161</v>
      </c>
      <c r="F14" s="57">
        <v>546579</v>
      </c>
    </row>
    <row r="15" spans="1:6">
      <c r="A15" s="53"/>
      <c r="B15" s="53"/>
      <c r="C15" s="53"/>
      <c r="D15" s="53"/>
      <c r="E15" s="53" t="s">
        <v>162</v>
      </c>
      <c r="F15" s="57">
        <v>219271</v>
      </c>
    </row>
    <row r="16" spans="1:6">
      <c r="A16" s="53"/>
      <c r="B16" s="53"/>
      <c r="C16" s="53"/>
      <c r="D16" s="53"/>
      <c r="E16" s="53" t="s">
        <v>163</v>
      </c>
      <c r="F16" s="57">
        <v>3378</v>
      </c>
    </row>
    <row r="17" spans="1:6">
      <c r="A17" s="53"/>
      <c r="B17" s="53"/>
      <c r="C17" s="53"/>
      <c r="D17" s="53"/>
      <c r="E17" s="53" t="s">
        <v>164</v>
      </c>
      <c r="F17" s="57">
        <v>7149</v>
      </c>
    </row>
    <row r="18" spans="1:6">
      <c r="A18" s="53"/>
      <c r="B18" s="53"/>
      <c r="C18" s="53"/>
      <c r="D18" s="53"/>
      <c r="E18" s="53" t="s">
        <v>165</v>
      </c>
      <c r="F18" s="57">
        <v>17070</v>
      </c>
    </row>
    <row r="19" spans="1:6">
      <c r="A19" s="53"/>
      <c r="B19" s="53"/>
      <c r="C19" s="53"/>
      <c r="D19" s="53"/>
      <c r="E19" s="53" t="s">
        <v>166</v>
      </c>
      <c r="F19" s="56">
        <v>31</v>
      </c>
    </row>
    <row r="20" spans="1:6">
      <c r="A20" s="53"/>
      <c r="B20" s="53"/>
      <c r="C20" s="53"/>
      <c r="D20" s="53"/>
      <c r="E20" s="53" t="s">
        <v>167</v>
      </c>
      <c r="F20" s="56">
        <v>9242</v>
      </c>
    </row>
    <row r="21" spans="1:6">
      <c r="A21" s="53"/>
      <c r="B21" s="53"/>
      <c r="C21" s="53"/>
      <c r="D21" s="53" t="s">
        <v>168</v>
      </c>
      <c r="E21" s="53"/>
      <c r="F21" s="43">
        <v>1791830</v>
      </c>
    </row>
    <row r="22" spans="1:6">
      <c r="A22" s="53"/>
      <c r="B22" s="53"/>
      <c r="C22" s="53"/>
      <c r="D22" s="53"/>
      <c r="E22" s="53" t="s">
        <v>169</v>
      </c>
      <c r="F22" s="56">
        <v>2496</v>
      </c>
    </row>
    <row r="23" spans="1:6">
      <c r="A23" s="53"/>
      <c r="B23" s="53"/>
      <c r="C23" s="53"/>
      <c r="D23" s="53"/>
      <c r="E23" s="53" t="s">
        <v>170</v>
      </c>
      <c r="F23" s="56">
        <v>1969</v>
      </c>
    </row>
    <row r="24" spans="1:6">
      <c r="A24" s="53"/>
      <c r="B24" s="53"/>
      <c r="C24" s="53"/>
      <c r="D24" s="53"/>
      <c r="E24" s="53" t="s">
        <v>171</v>
      </c>
      <c r="F24" s="56">
        <v>138013</v>
      </c>
    </row>
    <row r="25" spans="1:6">
      <c r="A25" s="53"/>
      <c r="B25" s="53"/>
      <c r="C25" s="53"/>
      <c r="D25" s="53"/>
      <c r="E25" s="53" t="s">
        <v>172</v>
      </c>
      <c r="F25" s="56">
        <v>865470</v>
      </c>
    </row>
    <row r="26" spans="1:6">
      <c r="A26" s="53"/>
      <c r="B26" s="53"/>
      <c r="C26" s="53"/>
      <c r="D26" s="53"/>
      <c r="E26" s="53" t="s">
        <v>173</v>
      </c>
      <c r="F26" s="57">
        <v>273985</v>
      </c>
    </row>
    <row r="27" spans="1:6">
      <c r="A27" s="53"/>
      <c r="B27" s="53"/>
      <c r="C27" s="53"/>
      <c r="D27" s="53"/>
      <c r="E27" s="53" t="s">
        <v>174</v>
      </c>
      <c r="F27" s="57">
        <v>234898</v>
      </c>
    </row>
    <row r="28" spans="1:6">
      <c r="A28" s="53"/>
      <c r="B28" s="53"/>
      <c r="C28" s="53"/>
      <c r="D28" s="53"/>
      <c r="E28" s="53" t="s">
        <v>175</v>
      </c>
      <c r="F28" s="57">
        <v>132043</v>
      </c>
    </row>
    <row r="29" spans="1:6">
      <c r="A29" s="53"/>
      <c r="B29" s="53"/>
      <c r="C29" s="53"/>
      <c r="D29" s="53"/>
      <c r="E29" s="53" t="s">
        <v>176</v>
      </c>
      <c r="F29" s="57">
        <v>58013</v>
      </c>
    </row>
    <row r="30" spans="1:6">
      <c r="A30" s="53"/>
      <c r="B30" s="53"/>
      <c r="C30" s="53"/>
      <c r="D30" s="53"/>
      <c r="E30" s="53" t="s">
        <v>177</v>
      </c>
      <c r="F30" s="57">
        <v>20953</v>
      </c>
    </row>
    <row r="31" spans="1:6">
      <c r="A31" s="53"/>
      <c r="B31" s="53"/>
      <c r="C31" s="53"/>
      <c r="D31" s="53"/>
      <c r="E31" s="53" t="s">
        <v>178</v>
      </c>
      <c r="F31" s="57">
        <v>23290</v>
      </c>
    </row>
    <row r="32" spans="1:6">
      <c r="A32" s="53"/>
      <c r="B32" s="53"/>
      <c r="C32" s="53"/>
      <c r="D32" s="53"/>
      <c r="E32" s="53" t="s">
        <v>179</v>
      </c>
      <c r="F32" s="57">
        <v>25643</v>
      </c>
    </row>
    <row r="33" spans="1:6">
      <c r="A33" s="53"/>
      <c r="B33" s="53"/>
      <c r="C33" s="53"/>
      <c r="D33" s="53"/>
      <c r="E33" s="53" t="s">
        <v>180</v>
      </c>
      <c r="F33" s="56">
        <v>0</v>
      </c>
    </row>
    <row r="34" spans="1:6">
      <c r="A34" s="53"/>
      <c r="B34" s="53"/>
      <c r="C34" s="53"/>
      <c r="D34" s="53"/>
      <c r="E34" s="53" t="s">
        <v>181</v>
      </c>
      <c r="F34" s="56">
        <v>15057</v>
      </c>
    </row>
    <row r="35" spans="1:6">
      <c r="A35" s="53"/>
      <c r="B35" s="53"/>
      <c r="C35" s="53" t="s">
        <v>182</v>
      </c>
      <c r="D35" s="53"/>
      <c r="E35" s="53"/>
      <c r="F35" s="44">
        <v>72132</v>
      </c>
    </row>
    <row r="36" spans="1:6">
      <c r="A36" s="53"/>
      <c r="B36" s="53"/>
      <c r="C36" s="53"/>
      <c r="D36" s="53"/>
      <c r="E36" s="53" t="s">
        <v>183</v>
      </c>
      <c r="F36" s="56">
        <v>68070</v>
      </c>
    </row>
    <row r="37" spans="1:6">
      <c r="A37" s="53"/>
      <c r="B37" s="53"/>
      <c r="C37" s="53"/>
      <c r="D37" s="53"/>
      <c r="E37" s="53" t="s">
        <v>184</v>
      </c>
      <c r="F37" s="56">
        <v>45</v>
      </c>
    </row>
    <row r="38" spans="1:6">
      <c r="A38" s="53"/>
      <c r="B38" s="53"/>
      <c r="C38" s="53"/>
      <c r="D38" s="53"/>
      <c r="E38" s="53" t="s">
        <v>185</v>
      </c>
      <c r="F38" s="57">
        <v>3202</v>
      </c>
    </row>
    <row r="39" spans="1:6">
      <c r="A39" s="53"/>
      <c r="B39" s="53"/>
      <c r="C39" s="53"/>
      <c r="D39" s="53"/>
      <c r="E39" s="53" t="s">
        <v>186</v>
      </c>
      <c r="F39" s="57">
        <v>217</v>
      </c>
    </row>
    <row r="40" spans="1:6">
      <c r="A40" s="53"/>
      <c r="B40" s="53"/>
      <c r="C40" s="53"/>
      <c r="D40" s="53"/>
      <c r="E40" s="53" t="s">
        <v>187</v>
      </c>
      <c r="F40" s="57">
        <v>63</v>
      </c>
    </row>
    <row r="41" spans="1:6">
      <c r="A41" s="53"/>
      <c r="B41" s="53"/>
      <c r="C41" s="53"/>
      <c r="D41" s="53"/>
      <c r="E41" s="53" t="s">
        <v>188</v>
      </c>
      <c r="F41" s="57">
        <v>535</v>
      </c>
    </row>
    <row r="42" spans="1:6">
      <c r="A42" s="53"/>
      <c r="B42" s="53"/>
      <c r="C42" s="53"/>
      <c r="D42" s="53"/>
      <c r="E42" s="53" t="s">
        <v>189</v>
      </c>
      <c r="F42" s="56">
        <v>0</v>
      </c>
    </row>
    <row r="43" spans="1:6">
      <c r="A43" s="53"/>
      <c r="B43" s="53"/>
      <c r="C43" s="53"/>
      <c r="D43" s="53"/>
      <c r="E43" s="53" t="s">
        <v>190</v>
      </c>
      <c r="F43" s="56">
        <v>0</v>
      </c>
    </row>
    <row r="44" spans="1:6">
      <c r="A44" s="53"/>
      <c r="B44" s="53"/>
      <c r="C44" s="53" t="s">
        <v>191</v>
      </c>
      <c r="D44" s="53"/>
      <c r="E44" s="53"/>
      <c r="F44" s="43">
        <v>4557850</v>
      </c>
    </row>
    <row r="45" spans="1:6">
      <c r="A45" s="53"/>
      <c r="B45" s="53"/>
      <c r="C45" s="53"/>
      <c r="D45" s="53"/>
      <c r="E45" s="53" t="s">
        <v>192</v>
      </c>
      <c r="F45" s="56">
        <v>8413</v>
      </c>
    </row>
    <row r="46" spans="1:6">
      <c r="A46" s="53"/>
      <c r="B46" s="53"/>
      <c r="C46" s="53"/>
      <c r="D46" s="53"/>
      <c r="E46" s="53" t="s">
        <v>193</v>
      </c>
      <c r="F46" s="56">
        <v>3092398</v>
      </c>
    </row>
    <row r="47" spans="1:6">
      <c r="A47" s="53"/>
      <c r="B47" s="53"/>
      <c r="C47" s="53"/>
      <c r="D47" s="53"/>
      <c r="E47" s="53" t="s">
        <v>194</v>
      </c>
      <c r="F47" s="57">
        <v>876191</v>
      </c>
    </row>
    <row r="48" spans="1:6">
      <c r="A48" s="53"/>
      <c r="B48" s="53"/>
      <c r="C48" s="53"/>
      <c r="D48" s="53"/>
      <c r="E48" s="53" t="s">
        <v>195</v>
      </c>
      <c r="F48" s="57">
        <v>457486</v>
      </c>
    </row>
    <row r="49" spans="1:6">
      <c r="A49" s="53"/>
      <c r="B49" s="53"/>
      <c r="C49" s="53"/>
      <c r="D49" s="53"/>
      <c r="E49" s="53" t="s">
        <v>196</v>
      </c>
      <c r="F49" s="57">
        <v>38448</v>
      </c>
    </row>
    <row r="50" spans="1:6">
      <c r="A50" s="53"/>
      <c r="B50" s="53"/>
      <c r="C50" s="53"/>
      <c r="D50" s="53"/>
      <c r="E50" s="53" t="s">
        <v>197</v>
      </c>
      <c r="F50" s="57">
        <v>54690</v>
      </c>
    </row>
    <row r="51" spans="1:6">
      <c r="A51" s="53"/>
      <c r="B51" s="53"/>
      <c r="C51" s="53"/>
      <c r="D51" s="53"/>
      <c r="E51" s="53" t="s">
        <v>198</v>
      </c>
      <c r="F51" s="56">
        <v>1</v>
      </c>
    </row>
    <row r="52" spans="1:6">
      <c r="A52" s="53"/>
      <c r="B52" s="53"/>
      <c r="C52" s="53"/>
      <c r="D52" s="53"/>
      <c r="E52" s="53" t="s">
        <v>199</v>
      </c>
      <c r="F52" s="56">
        <v>30223</v>
      </c>
    </row>
    <row r="53" spans="1:6">
      <c r="A53" s="53"/>
      <c r="B53" s="53"/>
      <c r="C53" s="53" t="s">
        <v>200</v>
      </c>
      <c r="D53" s="53"/>
      <c r="E53" s="53"/>
      <c r="F53" s="43">
        <v>1121099</v>
      </c>
    </row>
    <row r="54" spans="1:6">
      <c r="A54" s="53"/>
      <c r="B54" s="53"/>
      <c r="C54" s="53"/>
      <c r="D54" s="53"/>
      <c r="E54" s="53" t="s">
        <v>201</v>
      </c>
      <c r="F54" s="56">
        <v>47404</v>
      </c>
    </row>
    <row r="55" spans="1:6">
      <c r="A55" s="53"/>
      <c r="B55" s="53"/>
      <c r="C55" s="53"/>
      <c r="D55" s="53"/>
      <c r="E55" s="53" t="s">
        <v>202</v>
      </c>
      <c r="F55" s="56">
        <v>563610</v>
      </c>
    </row>
    <row r="56" spans="1:6">
      <c r="A56" s="53"/>
      <c r="B56" s="53"/>
      <c r="C56" s="53"/>
      <c r="D56" s="53"/>
      <c r="E56" s="53" t="s">
        <v>203</v>
      </c>
      <c r="F56" s="57">
        <v>399136</v>
      </c>
    </row>
    <row r="57" spans="1:6">
      <c r="A57" s="53"/>
      <c r="B57" s="53"/>
      <c r="C57" s="53"/>
      <c r="D57" s="53"/>
      <c r="E57" s="53" t="s">
        <v>204</v>
      </c>
      <c r="F57" s="57">
        <v>64801</v>
      </c>
    </row>
    <row r="58" spans="1:6">
      <c r="A58" s="53"/>
      <c r="B58" s="53"/>
      <c r="C58" s="53"/>
      <c r="D58" s="53"/>
      <c r="E58" s="53" t="s">
        <v>205</v>
      </c>
      <c r="F58" s="57">
        <v>30594</v>
      </c>
    </row>
    <row r="59" spans="1:6">
      <c r="A59" s="53"/>
      <c r="B59" s="53"/>
      <c r="C59" s="53"/>
      <c r="D59" s="53"/>
      <c r="E59" s="53" t="s">
        <v>206</v>
      </c>
      <c r="F59" s="57">
        <v>2248</v>
      </c>
    </row>
    <row r="60" spans="1:6">
      <c r="A60" s="53"/>
      <c r="B60" s="53"/>
      <c r="C60" s="53"/>
      <c r="D60" s="53"/>
      <c r="E60" s="53" t="s">
        <v>207</v>
      </c>
      <c r="F60" s="56">
        <v>48</v>
      </c>
    </row>
    <row r="61" spans="1:6">
      <c r="A61" s="53"/>
      <c r="B61" s="53"/>
      <c r="C61" s="53"/>
      <c r="D61" s="53"/>
      <c r="E61" s="53" t="s">
        <v>208</v>
      </c>
      <c r="F61" s="56">
        <v>13258</v>
      </c>
    </row>
    <row r="62" spans="1:6">
      <c r="A62" s="53"/>
      <c r="B62" s="53" t="s">
        <v>209</v>
      </c>
      <c r="C62" s="53"/>
      <c r="D62" s="53"/>
      <c r="E62" s="53"/>
      <c r="F62" s="43">
        <v>811799</v>
      </c>
    </row>
    <row r="63" spans="1:6">
      <c r="A63" s="53"/>
      <c r="B63" s="53"/>
      <c r="C63" s="53" t="s">
        <v>210</v>
      </c>
      <c r="D63" s="53"/>
      <c r="E63" s="53"/>
      <c r="F63" s="44">
        <v>776984</v>
      </c>
    </row>
    <row r="64" spans="1:6">
      <c r="A64" s="53"/>
      <c r="B64" s="53"/>
      <c r="C64" s="53"/>
      <c r="D64" s="53" t="s">
        <v>211</v>
      </c>
      <c r="E64" s="53"/>
      <c r="F64" s="57">
        <v>43137</v>
      </c>
    </row>
    <row r="65" spans="1:6">
      <c r="A65" s="53"/>
      <c r="B65" s="53"/>
      <c r="C65" s="53"/>
      <c r="D65" s="53" t="s">
        <v>212</v>
      </c>
      <c r="E65" s="53"/>
      <c r="F65" s="57">
        <v>24525</v>
      </c>
    </row>
    <row r="66" spans="1:6">
      <c r="A66" s="53"/>
      <c r="B66" s="53"/>
      <c r="C66" s="53"/>
      <c r="D66" s="53" t="s">
        <v>213</v>
      </c>
      <c r="E66" s="53"/>
      <c r="F66" s="57">
        <v>40952</v>
      </c>
    </row>
    <row r="67" spans="1:6">
      <c r="A67" s="53"/>
      <c r="B67" s="53"/>
      <c r="C67" s="53"/>
      <c r="D67" s="53" t="s">
        <v>214</v>
      </c>
      <c r="E67" s="53"/>
      <c r="F67" s="57">
        <v>36</v>
      </c>
    </row>
    <row r="68" spans="1:6">
      <c r="A68" s="53"/>
      <c r="B68" s="53"/>
      <c r="C68" s="53"/>
      <c r="D68" s="53" t="s">
        <v>215</v>
      </c>
      <c r="E68" s="53"/>
      <c r="F68" s="44">
        <v>0</v>
      </c>
    </row>
    <row r="69" spans="1:6">
      <c r="A69" s="53"/>
      <c r="B69" s="53"/>
      <c r="C69" s="53"/>
      <c r="D69" s="53" t="s">
        <v>216</v>
      </c>
      <c r="E69" s="53"/>
      <c r="F69" s="44">
        <v>0</v>
      </c>
    </row>
    <row r="70" spans="1:6">
      <c r="A70" s="53"/>
      <c r="B70" s="53"/>
      <c r="C70" s="53"/>
      <c r="D70" s="53" t="s">
        <v>217</v>
      </c>
      <c r="E70" s="53"/>
      <c r="F70" s="44">
        <v>668334</v>
      </c>
    </row>
    <row r="71" spans="1:6">
      <c r="A71" s="53"/>
      <c r="B71" s="53"/>
      <c r="C71" s="53"/>
      <c r="D71" s="53"/>
      <c r="E71" s="53" t="s">
        <v>218</v>
      </c>
      <c r="F71" s="56">
        <v>621706</v>
      </c>
    </row>
    <row r="72" spans="1:6">
      <c r="A72" s="53"/>
      <c r="B72" s="53"/>
      <c r="C72" s="53"/>
      <c r="D72" s="53"/>
      <c r="E72" s="53" t="s">
        <v>219</v>
      </c>
      <c r="F72" s="56">
        <v>15994</v>
      </c>
    </row>
    <row r="73" spans="1:6">
      <c r="A73" s="53"/>
      <c r="B73" s="53"/>
      <c r="C73" s="53"/>
      <c r="D73" s="53"/>
      <c r="E73" s="53" t="s">
        <v>220</v>
      </c>
      <c r="F73" s="56">
        <v>10735</v>
      </c>
    </row>
    <row r="74" spans="1:6">
      <c r="A74" s="53"/>
      <c r="B74" s="53"/>
      <c r="C74" s="53"/>
      <c r="D74" s="53"/>
      <c r="E74" s="53" t="s">
        <v>221</v>
      </c>
      <c r="F74" s="57">
        <v>19171</v>
      </c>
    </row>
    <row r="75" spans="1:6">
      <c r="A75" s="53"/>
      <c r="B75" s="53"/>
      <c r="C75" s="53"/>
      <c r="D75" s="53"/>
      <c r="E75" s="53" t="s">
        <v>222</v>
      </c>
      <c r="F75" s="57">
        <v>728</v>
      </c>
    </row>
    <row r="76" spans="1:6">
      <c r="A76" s="53"/>
      <c r="B76" s="53"/>
      <c r="C76" s="53" t="s">
        <v>223</v>
      </c>
      <c r="D76" s="53"/>
      <c r="E76" s="53"/>
      <c r="F76" s="44">
        <v>34815</v>
      </c>
    </row>
    <row r="77" spans="1:6">
      <c r="A77" s="53"/>
      <c r="B77" s="53"/>
      <c r="C77" s="53"/>
      <c r="D77" s="53" t="s">
        <v>224</v>
      </c>
      <c r="E77" s="53"/>
      <c r="F77" s="56">
        <v>6069</v>
      </c>
    </row>
    <row r="78" spans="1:6">
      <c r="A78" s="53"/>
      <c r="B78" s="53"/>
      <c r="C78" s="53"/>
      <c r="D78" s="53" t="s">
        <v>225</v>
      </c>
      <c r="E78" s="53"/>
      <c r="F78" s="56">
        <v>454</v>
      </c>
    </row>
    <row r="79" spans="1:6">
      <c r="A79" s="53"/>
      <c r="B79" s="53"/>
      <c r="C79" s="53"/>
      <c r="D79" s="53" t="s">
        <v>226</v>
      </c>
      <c r="E79" s="53"/>
      <c r="F79" s="57">
        <v>10</v>
      </c>
    </row>
    <row r="80" spans="1:6">
      <c r="A80" s="53"/>
      <c r="B80" s="53"/>
      <c r="C80" s="53"/>
      <c r="D80" s="53" t="s">
        <v>227</v>
      </c>
      <c r="E80" s="53"/>
      <c r="F80" s="57">
        <v>73</v>
      </c>
    </row>
    <row r="81" spans="1:6">
      <c r="A81" s="53"/>
      <c r="B81" s="53"/>
      <c r="C81" s="53"/>
      <c r="D81" s="53" t="s">
        <v>228</v>
      </c>
      <c r="E81" s="53"/>
      <c r="F81" s="57">
        <v>14695</v>
      </c>
    </row>
    <row r="82" spans="1:6">
      <c r="A82" s="53"/>
      <c r="B82" s="53"/>
      <c r="C82" s="53"/>
      <c r="D82" s="53" t="s">
        <v>229</v>
      </c>
      <c r="E82" s="53"/>
      <c r="F82" s="57">
        <v>13514</v>
      </c>
    </row>
    <row r="83" spans="1:6">
      <c r="A83" s="53"/>
      <c r="B83" s="53" t="s">
        <v>230</v>
      </c>
      <c r="C83" s="53"/>
      <c r="D83" s="53"/>
      <c r="E83" s="53"/>
      <c r="F83" s="44">
        <v>3592586</v>
      </c>
    </row>
    <row r="84" spans="1:6">
      <c r="A84" s="53"/>
      <c r="B84" s="53"/>
      <c r="C84" s="53" t="s">
        <v>231</v>
      </c>
      <c r="D84" s="53"/>
      <c r="E84" s="53"/>
      <c r="F84" s="44">
        <v>2547598</v>
      </c>
    </row>
    <row r="85" spans="1:6">
      <c r="A85" s="53"/>
      <c r="B85" s="53"/>
      <c r="C85" s="53"/>
      <c r="D85" s="53" t="s">
        <v>232</v>
      </c>
      <c r="E85" s="53"/>
      <c r="F85" s="58">
        <v>309178</v>
      </c>
    </row>
    <row r="86" spans="1:6">
      <c r="A86" s="53"/>
      <c r="B86" s="53"/>
      <c r="C86" s="53"/>
      <c r="D86" s="53" t="s">
        <v>233</v>
      </c>
      <c r="E86" s="53"/>
      <c r="F86" s="58">
        <v>2238420</v>
      </c>
    </row>
    <row r="87" spans="1:6">
      <c r="A87" s="53"/>
      <c r="B87" s="53"/>
      <c r="C87" s="53"/>
      <c r="D87" s="53"/>
      <c r="E87" s="53" t="s">
        <v>234</v>
      </c>
      <c r="F87" s="58">
        <v>1779618</v>
      </c>
    </row>
    <row r="88" spans="1:6">
      <c r="A88" s="53"/>
      <c r="B88" s="53"/>
      <c r="C88" s="53"/>
      <c r="D88" s="53"/>
      <c r="E88" s="53" t="s">
        <v>235</v>
      </c>
      <c r="F88" s="58">
        <v>174183</v>
      </c>
    </row>
    <row r="89" spans="1:6">
      <c r="A89" s="53"/>
      <c r="B89" s="53"/>
      <c r="C89" s="53"/>
      <c r="D89" s="53"/>
      <c r="E89" s="53" t="s">
        <v>236</v>
      </c>
      <c r="F89" s="58">
        <v>131632</v>
      </c>
    </row>
    <row r="90" spans="1:6">
      <c r="A90" s="53"/>
      <c r="B90" s="53"/>
      <c r="C90" s="53"/>
      <c r="D90" s="53"/>
      <c r="E90" s="53" t="s">
        <v>237</v>
      </c>
      <c r="F90" s="59">
        <v>75068</v>
      </c>
    </row>
    <row r="91" spans="1:6">
      <c r="A91" s="53"/>
      <c r="B91" s="53"/>
      <c r="C91" s="53"/>
      <c r="D91" s="53"/>
      <c r="E91" s="53" t="s">
        <v>238</v>
      </c>
      <c r="F91" s="59">
        <v>13203</v>
      </c>
    </row>
    <row r="92" spans="1:6">
      <c r="A92" s="53"/>
      <c r="B92" s="53"/>
      <c r="C92" s="53"/>
      <c r="D92" s="53"/>
      <c r="E92" s="53" t="s">
        <v>239</v>
      </c>
      <c r="F92" s="59">
        <v>7824</v>
      </c>
    </row>
    <row r="93" spans="1:6">
      <c r="A93" s="53"/>
      <c r="B93" s="53"/>
      <c r="C93" s="53"/>
      <c r="D93" s="53"/>
      <c r="E93" s="53" t="s">
        <v>240</v>
      </c>
      <c r="F93" s="59">
        <v>56892</v>
      </c>
    </row>
    <row r="94" spans="1:6">
      <c r="A94" s="53"/>
      <c r="B94" s="53"/>
      <c r="C94" s="53" t="s">
        <v>241</v>
      </c>
      <c r="D94" s="53"/>
      <c r="E94" s="53"/>
      <c r="F94" s="44">
        <v>55068</v>
      </c>
    </row>
    <row r="95" spans="1:6">
      <c r="A95" s="53"/>
      <c r="B95" s="53"/>
      <c r="C95" s="53"/>
      <c r="D95" s="53"/>
      <c r="E95" s="53" t="s">
        <v>242</v>
      </c>
      <c r="F95" s="58">
        <v>32396</v>
      </c>
    </row>
    <row r="96" spans="1:6">
      <c r="A96" s="53"/>
      <c r="B96" s="53"/>
      <c r="C96" s="53"/>
      <c r="D96" s="53"/>
      <c r="E96" s="53" t="s">
        <v>243</v>
      </c>
      <c r="F96" s="58">
        <v>15324</v>
      </c>
    </row>
    <row r="97" spans="1:6">
      <c r="A97" s="53"/>
      <c r="B97" s="53"/>
      <c r="C97" s="53"/>
      <c r="D97" s="53"/>
      <c r="E97" s="53" t="s">
        <v>244</v>
      </c>
      <c r="F97" s="59">
        <v>6967</v>
      </c>
    </row>
    <row r="98" spans="1:6">
      <c r="A98" s="53"/>
      <c r="B98" s="53"/>
      <c r="C98" s="53"/>
      <c r="D98" s="53"/>
      <c r="E98" s="53" t="s">
        <v>245</v>
      </c>
      <c r="F98" s="59">
        <v>381</v>
      </c>
    </row>
    <row r="99" spans="1:6">
      <c r="A99" s="53"/>
      <c r="B99" s="53"/>
      <c r="C99" s="53" t="s">
        <v>246</v>
      </c>
      <c r="D99" s="53"/>
      <c r="E99" s="53"/>
      <c r="F99" s="44">
        <v>421081</v>
      </c>
    </row>
    <row r="100" spans="1:6">
      <c r="A100" s="53"/>
      <c r="B100" s="53"/>
      <c r="C100" s="53"/>
      <c r="D100" s="53"/>
      <c r="E100" s="53" t="s">
        <v>247</v>
      </c>
      <c r="F100" s="58">
        <v>416907</v>
      </c>
    </row>
    <row r="101" spans="1:6">
      <c r="A101" s="53"/>
      <c r="B101" s="53"/>
      <c r="C101" s="53"/>
      <c r="D101" s="53"/>
      <c r="E101" s="53" t="s">
        <v>248</v>
      </c>
      <c r="F101" s="58">
        <v>3964</v>
      </c>
    </row>
    <row r="102" spans="1:6">
      <c r="A102" s="53"/>
      <c r="B102" s="53"/>
      <c r="C102" s="53"/>
      <c r="D102" s="53"/>
      <c r="E102" s="53" t="s">
        <v>249</v>
      </c>
      <c r="F102" s="59">
        <v>210</v>
      </c>
    </row>
    <row r="103" spans="1:6">
      <c r="A103" s="53"/>
      <c r="B103" s="53"/>
      <c r="C103" s="53" t="s">
        <v>250</v>
      </c>
      <c r="D103" s="53"/>
      <c r="E103" s="53"/>
      <c r="F103" s="44">
        <v>568839</v>
      </c>
    </row>
    <row r="104" spans="1:6">
      <c r="A104" s="53"/>
      <c r="B104" s="53"/>
      <c r="C104" s="53"/>
      <c r="D104" s="53" t="s">
        <v>251</v>
      </c>
      <c r="E104" s="53"/>
      <c r="F104" s="59">
        <v>14875</v>
      </c>
    </row>
    <row r="105" spans="1:6">
      <c r="A105" s="53"/>
      <c r="B105" s="53"/>
      <c r="C105" s="53"/>
      <c r="D105" s="53" t="s">
        <v>252</v>
      </c>
      <c r="E105" s="53"/>
      <c r="F105" s="59">
        <v>1922</v>
      </c>
    </row>
    <row r="106" spans="1:6">
      <c r="A106" s="53"/>
      <c r="B106" s="53"/>
      <c r="C106" s="53"/>
      <c r="D106" s="53" t="s">
        <v>253</v>
      </c>
      <c r="E106" s="53"/>
      <c r="F106" s="59">
        <v>1232</v>
      </c>
    </row>
    <row r="107" spans="1:6">
      <c r="A107" s="53"/>
      <c r="B107" s="53"/>
      <c r="C107" s="53"/>
      <c r="D107" s="53" t="s">
        <v>254</v>
      </c>
      <c r="E107" s="53"/>
      <c r="F107" s="59">
        <v>4489</v>
      </c>
    </row>
    <row r="108" spans="1:6">
      <c r="A108" s="53"/>
      <c r="B108" s="53"/>
      <c r="C108" s="53"/>
      <c r="D108" s="53" t="s">
        <v>255</v>
      </c>
      <c r="E108" s="53"/>
      <c r="F108" s="59">
        <v>129468</v>
      </c>
    </row>
    <row r="109" spans="1:6">
      <c r="A109" s="53"/>
      <c r="B109" s="53"/>
      <c r="C109" s="53"/>
      <c r="D109" s="53" t="s">
        <v>256</v>
      </c>
      <c r="E109" s="53"/>
      <c r="F109" s="59">
        <v>2122</v>
      </c>
    </row>
    <row r="110" spans="1:6">
      <c r="A110" s="53"/>
      <c r="B110" s="53"/>
      <c r="C110" s="53"/>
      <c r="D110" s="53" t="s">
        <v>257</v>
      </c>
      <c r="E110" s="53"/>
      <c r="F110" s="59">
        <v>14791</v>
      </c>
    </row>
    <row r="111" spans="1:6">
      <c r="A111" s="53"/>
      <c r="B111" s="53"/>
      <c r="C111" s="53"/>
      <c r="D111" s="53"/>
      <c r="E111" s="53" t="s">
        <v>258</v>
      </c>
      <c r="F111" s="44">
        <v>294</v>
      </c>
    </row>
    <row r="112" spans="1:6">
      <c r="A112" s="53"/>
      <c r="B112" s="53"/>
      <c r="C112" s="53"/>
      <c r="D112" s="53"/>
      <c r="E112" s="53" t="s">
        <v>259</v>
      </c>
      <c r="F112" s="44">
        <v>88</v>
      </c>
    </row>
    <row r="113" spans="1:6">
      <c r="A113" s="53"/>
      <c r="B113" s="53"/>
      <c r="C113" s="53"/>
      <c r="D113" s="53"/>
      <c r="E113" s="53" t="s">
        <v>260</v>
      </c>
      <c r="F113" s="44">
        <v>12385</v>
      </c>
    </row>
    <row r="114" spans="1:6">
      <c r="A114" s="53"/>
      <c r="B114" s="53"/>
      <c r="C114" s="53"/>
      <c r="D114" s="53"/>
      <c r="E114" s="53" t="s">
        <v>261</v>
      </c>
      <c r="F114" s="44">
        <v>44</v>
      </c>
    </row>
    <row r="115" spans="1:6">
      <c r="A115" s="53"/>
      <c r="B115" s="53"/>
      <c r="C115" s="53"/>
      <c r="D115" s="53"/>
      <c r="E115" s="53" t="s">
        <v>262</v>
      </c>
      <c r="F115" s="44">
        <v>1980</v>
      </c>
    </row>
    <row r="116" spans="1:6">
      <c r="A116" s="53"/>
      <c r="B116" s="53"/>
      <c r="C116" s="53"/>
      <c r="D116" s="53" t="s">
        <v>263</v>
      </c>
      <c r="E116" s="53"/>
      <c r="F116" s="59">
        <v>9325</v>
      </c>
    </row>
    <row r="117" spans="1:6">
      <c r="A117" s="53"/>
      <c r="B117" s="53"/>
      <c r="C117" s="53"/>
      <c r="D117" s="53"/>
      <c r="E117" s="53" t="s">
        <v>264</v>
      </c>
      <c r="F117" s="44">
        <v>262</v>
      </c>
    </row>
    <row r="118" spans="1:6">
      <c r="A118" s="53"/>
      <c r="B118" s="53"/>
      <c r="C118" s="53"/>
      <c r="D118" s="53"/>
      <c r="E118" s="53" t="s">
        <v>265</v>
      </c>
      <c r="F118" s="44">
        <v>531</v>
      </c>
    </row>
    <row r="119" spans="1:6">
      <c r="A119" s="53"/>
      <c r="B119" s="53"/>
      <c r="C119" s="53"/>
      <c r="D119" s="53"/>
      <c r="E119" s="53" t="s">
        <v>266</v>
      </c>
      <c r="F119" s="44">
        <v>213</v>
      </c>
    </row>
    <row r="120" spans="1:6">
      <c r="A120" s="53"/>
      <c r="B120" s="53"/>
      <c r="C120" s="53"/>
      <c r="D120" s="53"/>
      <c r="E120" s="53" t="s">
        <v>267</v>
      </c>
      <c r="F120" s="44">
        <v>8319</v>
      </c>
    </row>
    <row r="121" spans="1:6">
      <c r="A121" s="53"/>
      <c r="B121" s="53"/>
      <c r="C121" s="53"/>
      <c r="D121" s="53" t="s">
        <v>268</v>
      </c>
      <c r="E121" s="53"/>
      <c r="F121" s="59">
        <v>96639</v>
      </c>
    </row>
    <row r="122" spans="1:6">
      <c r="A122" s="53"/>
      <c r="B122" s="53"/>
      <c r="C122" s="53"/>
      <c r="D122" s="53"/>
      <c r="E122" s="53" t="s">
        <v>269</v>
      </c>
      <c r="F122" s="44">
        <v>8366</v>
      </c>
    </row>
    <row r="123" spans="1:6">
      <c r="A123" s="53"/>
      <c r="B123" s="53"/>
      <c r="C123" s="53"/>
      <c r="D123" s="53"/>
      <c r="E123" s="53" t="s">
        <v>270</v>
      </c>
      <c r="F123" s="44">
        <v>4034</v>
      </c>
    </row>
    <row r="124" spans="1:6">
      <c r="A124" s="53"/>
      <c r="B124" s="53"/>
      <c r="C124" s="53"/>
      <c r="D124" s="53"/>
      <c r="E124" s="53" t="s">
        <v>271</v>
      </c>
      <c r="F124" s="44">
        <v>12936</v>
      </c>
    </row>
    <row r="125" spans="1:6">
      <c r="A125" s="53"/>
      <c r="B125" s="53"/>
      <c r="C125" s="53"/>
      <c r="D125" s="53"/>
      <c r="E125" s="53" t="s">
        <v>272</v>
      </c>
      <c r="F125" s="44">
        <v>30188</v>
      </c>
    </row>
    <row r="126" spans="1:6">
      <c r="A126" s="53"/>
      <c r="B126" s="53"/>
      <c r="C126" s="53"/>
      <c r="D126" s="53"/>
      <c r="E126" s="53" t="s">
        <v>273</v>
      </c>
      <c r="F126" s="44">
        <v>41115</v>
      </c>
    </row>
    <row r="127" spans="1:6">
      <c r="A127" s="53"/>
      <c r="B127" s="53"/>
      <c r="C127" s="53"/>
      <c r="D127" s="53" t="s">
        <v>274</v>
      </c>
      <c r="E127" s="53"/>
      <c r="F127" s="59">
        <v>293976</v>
      </c>
    </row>
    <row r="128" spans="1:6">
      <c r="A128" s="53"/>
      <c r="B128" s="53" t="s">
        <v>275</v>
      </c>
      <c r="C128" s="53"/>
      <c r="D128" s="53"/>
      <c r="E128" s="53"/>
      <c r="F128" s="44">
        <v>95464</v>
      </c>
    </row>
    <row r="129" spans="1:6">
      <c r="A129" s="53"/>
      <c r="B129" s="53"/>
      <c r="C129" s="53" t="s">
        <v>276</v>
      </c>
      <c r="D129" s="53"/>
      <c r="E129" s="53"/>
      <c r="F129" s="44">
        <v>12141</v>
      </c>
    </row>
    <row r="130" spans="1:6">
      <c r="A130" s="53"/>
      <c r="B130" s="53"/>
      <c r="C130" s="53"/>
      <c r="D130" s="53"/>
      <c r="E130" s="53" t="s">
        <v>277</v>
      </c>
      <c r="F130" s="58">
        <v>11613</v>
      </c>
    </row>
    <row r="131" spans="1:6">
      <c r="A131" s="53"/>
      <c r="B131" s="53"/>
      <c r="C131" s="53"/>
      <c r="D131" s="53"/>
      <c r="E131" s="53" t="s">
        <v>278</v>
      </c>
      <c r="F131" s="58">
        <v>328</v>
      </c>
    </row>
    <row r="132" spans="1:6">
      <c r="A132" s="53"/>
      <c r="B132" s="53"/>
      <c r="C132" s="53"/>
      <c r="D132" s="53"/>
      <c r="E132" s="53" t="s">
        <v>279</v>
      </c>
      <c r="F132" s="59">
        <v>200</v>
      </c>
    </row>
    <row r="133" spans="1:6">
      <c r="A133" s="53"/>
      <c r="B133" s="53"/>
      <c r="C133" s="53" t="s">
        <v>280</v>
      </c>
      <c r="D133" s="53"/>
      <c r="E133" s="53"/>
      <c r="F133" s="44">
        <v>39348</v>
      </c>
    </row>
    <row r="134" spans="1:6">
      <c r="A134" s="53"/>
      <c r="B134" s="53"/>
      <c r="C134" s="53"/>
      <c r="D134" s="53"/>
      <c r="E134" s="53" t="s">
        <v>281</v>
      </c>
      <c r="F134" s="58">
        <v>597</v>
      </c>
    </row>
    <row r="135" spans="1:6">
      <c r="A135" s="53"/>
      <c r="B135" s="53"/>
      <c r="C135" s="53"/>
      <c r="D135" s="53"/>
      <c r="E135" s="53" t="s">
        <v>282</v>
      </c>
      <c r="F135" s="58">
        <v>405</v>
      </c>
    </row>
    <row r="136" spans="1:6">
      <c r="A136" s="53"/>
      <c r="B136" s="53"/>
      <c r="C136" s="53"/>
      <c r="D136" s="53"/>
      <c r="E136" s="53" t="s">
        <v>283</v>
      </c>
      <c r="F136" s="59">
        <v>38346</v>
      </c>
    </row>
    <row r="137" spans="1:6">
      <c r="A137" s="53"/>
      <c r="B137" s="53"/>
      <c r="C137" s="53" t="s">
        <v>284</v>
      </c>
      <c r="D137" s="53"/>
      <c r="E137" s="53"/>
      <c r="F137" s="44">
        <v>43975</v>
      </c>
    </row>
    <row r="138" spans="1:6">
      <c r="A138" s="53"/>
      <c r="B138" s="53"/>
      <c r="C138" s="53"/>
      <c r="D138" s="53" t="s">
        <v>285</v>
      </c>
      <c r="E138" s="53"/>
      <c r="F138" s="59">
        <v>22085</v>
      </c>
    </row>
    <row r="139" spans="1:6">
      <c r="A139" s="53"/>
      <c r="B139" s="53"/>
      <c r="C139" s="53"/>
      <c r="D139" s="53" t="s">
        <v>286</v>
      </c>
      <c r="E139" s="53"/>
      <c r="F139" s="59">
        <v>1016</v>
      </c>
    </row>
    <row r="140" spans="1:6">
      <c r="A140" s="53"/>
      <c r="B140" s="53"/>
      <c r="C140" s="53"/>
      <c r="D140" s="53" t="s">
        <v>287</v>
      </c>
      <c r="E140" s="53"/>
      <c r="F140" s="59">
        <v>2</v>
      </c>
    </row>
    <row r="141" spans="1:6">
      <c r="A141" s="53"/>
      <c r="B141" s="53"/>
      <c r="C141" s="53"/>
      <c r="D141" s="53" t="s">
        <v>288</v>
      </c>
      <c r="E141" s="53"/>
      <c r="F141" s="59">
        <v>1311</v>
      </c>
    </row>
    <row r="142" spans="1:6">
      <c r="A142" s="53"/>
      <c r="B142" s="53"/>
      <c r="C142" s="53"/>
      <c r="D142" s="53" t="s">
        <v>289</v>
      </c>
      <c r="E142" s="53"/>
      <c r="F142" s="59">
        <v>19561</v>
      </c>
    </row>
    <row r="143" spans="1:6" ht="13.5" thickBot="1"/>
    <row r="144" spans="1:6" s="7" customFormat="1" ht="14.5">
      <c r="A144" s="146" t="s">
        <v>298</v>
      </c>
      <c r="B144" s="142"/>
    </row>
    <row r="145" spans="1:2" s="7" customFormat="1" ht="14.5">
      <c r="A145" s="147" t="s">
        <v>299</v>
      </c>
      <c r="B145" s="143"/>
    </row>
    <row r="146" spans="1:2" s="7" customFormat="1" ht="14.5">
      <c r="A146" s="148" t="s">
        <v>300</v>
      </c>
      <c r="B146" s="144"/>
    </row>
    <row r="147" spans="1:2" s="7" customFormat="1" ht="15" thickBot="1">
      <c r="A147" s="149" t="s">
        <v>301</v>
      </c>
      <c r="B147" s="145"/>
    </row>
  </sheetData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CF2C-4D71-4580-985F-F10EA038A7D2}">
  <dimension ref="A2:N70"/>
  <sheetViews>
    <sheetView topLeftCell="A16" workbookViewId="0">
      <selection activeCell="G19" sqref="G19"/>
    </sheetView>
  </sheetViews>
  <sheetFormatPr defaultColWidth="9" defaultRowHeight="14.5"/>
  <cols>
    <col min="1" max="1" width="9" style="22"/>
    <col min="2" max="2" width="25.26953125" style="22" customWidth="1"/>
    <col min="3" max="3" width="10.81640625" style="22" bestFit="1" customWidth="1"/>
    <col min="4" max="16384" width="9" style="22"/>
  </cols>
  <sheetData>
    <row r="2" spans="2:3">
      <c r="B2" s="21" t="s">
        <v>302</v>
      </c>
      <c r="C2" s="21">
        <v>2019</v>
      </c>
    </row>
    <row r="3" spans="2:3">
      <c r="B3" s="23" t="s">
        <v>8</v>
      </c>
      <c r="C3" s="24">
        <f>Cal!$C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63750.17917891738</v>
      </c>
    </row>
    <row r="4" spans="2:3">
      <c r="B4" s="23" t="s">
        <v>9</v>
      </c>
      <c r="C4" s="24">
        <f>Cal!$D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26529.653513907131</v>
      </c>
    </row>
    <row r="5" spans="2:3">
      <c r="B5" s="23" t="s">
        <v>10</v>
      </c>
      <c r="C5" s="24">
        <f>Cal!$E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7863874.8584673926</v>
      </c>
    </row>
    <row r="6" spans="2:3">
      <c r="B6" s="23" t="s">
        <v>11</v>
      </c>
      <c r="C6" s="24">
        <f>Cal!$F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4673131.4869109076</v>
      </c>
    </row>
    <row r="7" spans="2:3">
      <c r="B7" s="23" t="s">
        <v>12</v>
      </c>
      <c r="C7" s="24">
        <f>Cal!$G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363483.18862196186</v>
      </c>
    </row>
    <row r="8" spans="2:3">
      <c r="B8" s="23" t="s">
        <v>14</v>
      </c>
      <c r="C8" s="24">
        <f>Cal!$H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1352441.2970028589</v>
      </c>
    </row>
    <row r="9" spans="2:3">
      <c r="B9" s="23" t="s">
        <v>15</v>
      </c>
      <c r="C9" s="24">
        <f>Cal!$I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3651.0147234652754</v>
      </c>
    </row>
    <row r="10" spans="2:3">
      <c r="C10" s="24"/>
    </row>
    <row r="11" spans="2:3">
      <c r="B11" s="21" t="s">
        <v>303</v>
      </c>
      <c r="C11" s="24"/>
    </row>
    <row r="12" spans="2:3">
      <c r="B12" s="23" t="s">
        <v>8</v>
      </c>
      <c r="C12" s="24">
        <f>Cal!$C$5*SUM('DV-Regis'!$F$12:$F$18,'DV-Regis'!$F$26:$F$32,'DV-Regis'!$F$38:$F$41,'DV-Regis'!$F$47:$F$50,'DV-Regis'!$F$56:$F$59,'DV-Regis'!$F$64:$F$67,'DV-Regis'!$F$74:$F$75,'DV-Regis'!$F$79:$F$82)</f>
        <v>25003.820821082623</v>
      </c>
    </row>
    <row r="13" spans="2:3">
      <c r="B13" s="23" t="s">
        <v>9</v>
      </c>
      <c r="C13" s="24">
        <f>Cal!$D$5*SUM('DV-Regis'!$F$12:$F$18,'DV-Regis'!$F$26:$F$32,'DV-Regis'!$F$38:$F$41,'DV-Regis'!$F$47:$F$50,'DV-Regis'!$F$56:$F$59,'DV-Regis'!$F$64:$F$67,'DV-Regis'!$F$74:$F$75,'DV-Regis'!$F$79)</f>
        <v>10353.088786529765</v>
      </c>
    </row>
    <row r="14" spans="2:3">
      <c r="B14" s="23" t="s">
        <v>10</v>
      </c>
      <c r="C14" s="24">
        <f>Cal!$E$5*SUM('DV-Regis'!$F$12:$F$18,'DV-Regis'!$F$26:$F$32,'DV-Regis'!$F$38:$F$41,'DV-Regis'!$F$47:$F$50,'DV-Regis'!$F$56:$F$59,'DV-Regis'!$F$64:$F$67,'DV-Regis'!$F$74:$F$75,'DV-Regis'!$F$79)</f>
        <v>3068845.0029395702</v>
      </c>
    </row>
    <row r="15" spans="2:3">
      <c r="B15" s="23" t="s">
        <v>11</v>
      </c>
      <c r="C15" s="24">
        <f>Cal!$F$5*SUM('DV-Regis'!$F$12:$F$18,'DV-Regis'!$F$26:$F$32,'DV-Regis'!$F$38:$F$41,'DV-Regis'!$F$47:$F$50,'DV-Regis'!$F$56:$F$59,'DV-Regis'!$F$64:$F$67,'DV-Regis'!$F$74:$F$75,'DV-Regis'!$F$79)</f>
        <v>1823670.4512463559</v>
      </c>
    </row>
    <row r="16" spans="2:3">
      <c r="B16" s="23" t="s">
        <v>12</v>
      </c>
      <c r="C16" s="24">
        <f>Cal!$G$5*SUM('DV-Regis'!$F$12:$F$18,'DV-Regis'!$F$26:$F$32,'DV-Regis'!$F$38:$F$41,'DV-Regis'!$F$47:$F$50,'DV-Regis'!$F$56:$F$59,'DV-Regis'!$F$64:$F$67,'DV-Regis'!$F$74:$F$75,'DV-Regis'!$F$79)</f>
        <v>141847.82783693049</v>
      </c>
    </row>
    <row r="17" spans="2:3">
      <c r="B17" s="23" t="s">
        <v>14</v>
      </c>
      <c r="C17" s="24">
        <f>Cal!$H$5*SUM('DV-Regis'!$F$12:$F$18,'DV-Regis'!$F$26:$F$32,'DV-Regis'!$F$38:$F$41,'DV-Regis'!$F$47:$F$50,'DV-Regis'!$F$56:$F$59,'DV-Regis'!$F$64:$F$67,'DV-Regis'!$F$74:$F$75,'DV-Regis'!$F$79)</f>
        <v>527784.68512979639</v>
      </c>
    </row>
    <row r="18" spans="2:3">
      <c r="B18" s="23" t="s">
        <v>15</v>
      </c>
      <c r="C18" s="24">
        <f>Cal!$I$5*SUM('DV-Regis'!$F$12:$F$18,'DV-Regis'!$F$26:$F$32,'DV-Regis'!$F$38:$F$41,'DV-Regis'!$F$47:$F$50,'DV-Regis'!$F$56:$F$59,'DV-Regis'!$F$64:$F$67,'DV-Regis'!$F$74:$F$75,'DV-Regis'!$F$79)</f>
        <v>1424.7935644221143</v>
      </c>
    </row>
    <row r="19" spans="2:3">
      <c r="C19" s="24"/>
    </row>
    <row r="20" spans="2:3">
      <c r="B20" s="21" t="s">
        <v>304</v>
      </c>
      <c r="C20" s="24"/>
    </row>
    <row r="21" spans="2:3">
      <c r="B21" s="23" t="s">
        <v>8</v>
      </c>
      <c r="C21" s="24">
        <f>Cal!$C$9*SUM('DV-Regis'!$F$85,'DV-Regis'!$F$87:$F$89,'DV-Regis'!$F$95:$F$96,'DV-Regis'!$F$100:$F$101,'DV-Regis'!$F$130:$F$131,'DV-Regis'!$F$134:$F$135)</f>
        <v>907.7514621547972</v>
      </c>
    </row>
    <row r="22" spans="2:3">
      <c r="B22" s="23" t="s">
        <v>9</v>
      </c>
      <c r="C22" s="173">
        <f>Cal!D8</f>
        <v>1217</v>
      </c>
    </row>
    <row r="23" spans="2:3">
      <c r="B23" s="23" t="s">
        <v>10</v>
      </c>
      <c r="C23" s="24">
        <f>Cal!$E$9*SUM('DV-Regis'!$F$85,'DV-Regis'!$F$87:$F$89,'DV-Regis'!$F$95:$F$96,'DV-Regis'!$F$100:$F$101,'DV-Regis'!$F$130:$F$131,'DV-Regis'!$F$134:$F$135)</f>
        <v>9802.0001098141292</v>
      </c>
    </row>
    <row r="24" spans="2:3">
      <c r="B24" s="23" t="s">
        <v>11</v>
      </c>
      <c r="C24" s="24">
        <f>Cal!$F$9*SUM('DV-Regis'!$F$85,'DV-Regis'!$F$87:$F$89,'DV-Regis'!$F$95:$F$96,'DV-Regis'!$F$100:$F$101,'DV-Regis'!$F$130:$F$131,'DV-Regis'!$F$134:$F$135)</f>
        <v>2691698.325326392</v>
      </c>
    </row>
    <row r="25" spans="2:3">
      <c r="B25" s="23" t="s">
        <v>12</v>
      </c>
      <c r="C25" s="24">
        <f>Cal!$G$9*SUM('DV-Regis'!$F$85,'DV-Regis'!$F$87:$F$89,'DV-Regis'!$F$95:$F$96,'DV-Regis'!$F$100:$F$101,'DV-Regis'!$F$130:$F$131,'DV-Regis'!$F$134:$F$135)</f>
        <v>0</v>
      </c>
    </row>
    <row r="26" spans="2:3">
      <c r="B26" s="23" t="s">
        <v>14</v>
      </c>
      <c r="C26" s="24">
        <f>Cal!$H$9*SUM('DV-Regis'!$F$85,'DV-Regis'!$F$87:$F$89,'DV-Regis'!$F$95:$F$96,'DV-Regis'!$F$100:$F$101,'DV-Regis'!$F$130:$F$131,'DV-Regis'!$F$134:$F$135)</f>
        <v>95017.558547199747</v>
      </c>
    </row>
    <row r="27" spans="2:3">
      <c r="B27" s="23" t="s">
        <v>15</v>
      </c>
      <c r="C27" s="24">
        <f>Cal!$I$9*SUM('DV-Regis'!$F$85,'DV-Regis'!$F$87:$F$89,'DV-Regis'!$F$95:$F$96,'DV-Regis'!$F$100:$F$101,'DV-Regis'!$F$130:$F$131,'DV-Regis'!$F$134:$F$135)</f>
        <v>0</v>
      </c>
    </row>
    <row r="28" spans="2:3">
      <c r="C28" s="24"/>
    </row>
    <row r="29" spans="2:3">
      <c r="B29" s="21" t="s">
        <v>305</v>
      </c>
      <c r="C29" s="24"/>
    </row>
    <row r="30" spans="2:3">
      <c r="B30" s="23" t="s">
        <v>8</v>
      </c>
      <c r="C30" s="24">
        <f>Cal!$C$9*SUM('DV-Regis'!$F$90:$F$93,'DV-Regis'!$F$97:$F$98,'DV-Regis'!$F$102,'DV-Regis'!$F$104:$F$110,'DV-Regis'!$F$116,'DV-Regis'!$F$121,'DV-Regis'!$F$127,'DV-Regis'!$F$132,'DV-Regis'!$F$136,'DV-Regis'!$F$138:$F$142)</f>
        <v>256.24853784520275</v>
      </c>
    </row>
    <row r="31" spans="2:3">
      <c r="B31" s="23" t="s">
        <v>9</v>
      </c>
      <c r="C31" s="173">
        <v>0</v>
      </c>
    </row>
    <row r="32" spans="2:3">
      <c r="B32" s="23" t="s">
        <v>10</v>
      </c>
      <c r="C32" s="24">
        <f>Cal!$E$9*SUM('DV-Regis'!$F$90:$F$93,'DV-Regis'!$F$97:$F$98,'DV-Regis'!$F$102,'DV-Regis'!$F$104:$F$110,'DV-Regis'!$F$116,'DV-Regis'!$F$121,'DV-Regis'!$F$127,'DV-Regis'!$F$132,'DV-Regis'!$F$136,'DV-Regis'!$F$138:$F$142)</f>
        <v>2766.9998901858708</v>
      </c>
    </row>
    <row r="33" spans="1:14">
      <c r="B33" s="23" t="s">
        <v>11</v>
      </c>
      <c r="C33" s="24">
        <f>Cal!$F$9*SUM('DV-Regis'!$F$90:$F$93,'DV-Regis'!$F$97:$F$98,'DV-Regis'!$F$102,'DV-Regis'!$F$104:$F$110,'DV-Regis'!$F$116,'DV-Regis'!$F$121,'DV-Regis'!$F$127,'DV-Regis'!$F$132,'DV-Regis'!$F$136,'DV-Regis'!$F$138:$F$142)</f>
        <v>759837.67467360804</v>
      </c>
    </row>
    <row r="34" spans="1:14">
      <c r="B34" s="23" t="s">
        <v>12</v>
      </c>
      <c r="C34" s="24">
        <f>Cal!$G$9*SUM('DV-Regis'!$F$90:$F$93,'DV-Regis'!$F$97:$F$98,'DV-Regis'!$F$102,'DV-Regis'!$F$104:$F$110,'DV-Regis'!$F$116,'DV-Regis'!$F$121,'DV-Regis'!$F$127,'DV-Regis'!$F$132,'DV-Regis'!$F$136,'DV-Regis'!$F$138:$F$142)</f>
        <v>0</v>
      </c>
    </row>
    <row r="35" spans="1:14">
      <c r="B35" s="23" t="s">
        <v>14</v>
      </c>
      <c r="C35" s="24">
        <f>Cal!$H$9*SUM('DV-Regis'!$F$90:$F$93,'DV-Regis'!$F$97:$F$98,'DV-Regis'!$F$102,'DV-Regis'!$F$104:$F$110,'DV-Regis'!$F$116,'DV-Regis'!$F$121,'DV-Regis'!$F$127,'DV-Regis'!$F$132,'DV-Regis'!$F$136,'DV-Regis'!$F$138:$F$142)</f>
        <v>26822.441452800264</v>
      </c>
    </row>
    <row r="36" spans="1:14">
      <c r="B36" s="23" t="s">
        <v>15</v>
      </c>
      <c r="C36" s="24">
        <f>Cal!$I$9*SUM('DV-Regis'!$F$90:$F$93,'DV-Regis'!$F$97:$F$98,'DV-Regis'!$F$102,'DV-Regis'!$F$104:$F$110,'DV-Regis'!$F$116,'DV-Regis'!$F$121,'DV-Regis'!$F$127,'DV-Regis'!$F$132,'DV-Regis'!$F$136,'DV-Regis'!$F$138:$F$142)</f>
        <v>0</v>
      </c>
    </row>
    <row r="38" spans="1:14">
      <c r="A38" s="25" t="s">
        <v>585</v>
      </c>
    </row>
    <row r="39" spans="1:14">
      <c r="A39" s="174" t="s">
        <v>586</v>
      </c>
    </row>
    <row r="40" spans="1:14">
      <c r="A40" s="175" t="s">
        <v>587</v>
      </c>
    </row>
    <row r="41" spans="1:14">
      <c r="A41" s="25"/>
    </row>
    <row r="42" spans="1:14" ht="15" thickBot="1">
      <c r="A42" s="25" t="s">
        <v>434</v>
      </c>
    </row>
    <row r="43" spans="1:14" ht="15" thickBot="1">
      <c r="A43" s="25"/>
      <c r="B43" s="119" t="s">
        <v>147</v>
      </c>
      <c r="C43" s="120" t="s">
        <v>290</v>
      </c>
      <c r="D43" s="121" t="s">
        <v>291</v>
      </c>
    </row>
    <row r="44" spans="1:14" ht="15" thickBot="1">
      <c r="A44" s="25"/>
      <c r="B44" s="119" t="s">
        <v>148</v>
      </c>
      <c r="C44" s="120" t="s">
        <v>292</v>
      </c>
      <c r="D44" s="121" t="s">
        <v>293</v>
      </c>
    </row>
    <row r="45" spans="1:14">
      <c r="A45" s="25"/>
      <c r="B45" s="28" t="s">
        <v>432</v>
      </c>
      <c r="C45" s="117" t="s">
        <v>145</v>
      </c>
      <c r="D45" s="117"/>
    </row>
    <row r="46" spans="1:14">
      <c r="A46" s="25"/>
      <c r="B46" s="28" t="s">
        <v>433</v>
      </c>
      <c r="C46" s="117" t="s">
        <v>146</v>
      </c>
      <c r="D46" s="117"/>
    </row>
    <row r="47" spans="1:14" ht="15" thickBot="1">
      <c r="D47" s="7"/>
      <c r="F47" s="117"/>
      <c r="I47" s="7"/>
      <c r="J47" s="117"/>
    </row>
    <row r="48" spans="1:14">
      <c r="B48" s="178" t="s">
        <v>306</v>
      </c>
      <c r="C48" s="122" t="s">
        <v>307</v>
      </c>
      <c r="D48" s="123" t="s">
        <v>311</v>
      </c>
      <c r="E48" s="123"/>
      <c r="F48" s="124"/>
      <c r="G48" s="124"/>
      <c r="H48" s="124"/>
      <c r="I48" s="124"/>
      <c r="J48" s="124"/>
      <c r="K48" s="124"/>
      <c r="L48" s="124"/>
      <c r="M48" s="124"/>
      <c r="N48" s="125"/>
    </row>
    <row r="49" spans="2:14" ht="17">
      <c r="B49" s="179"/>
      <c r="C49" s="126" t="s">
        <v>308</v>
      </c>
      <c r="D49" s="127" t="s">
        <v>313</v>
      </c>
      <c r="E49" s="128"/>
      <c r="F49" s="129"/>
      <c r="G49" s="129"/>
      <c r="H49" s="129"/>
      <c r="I49" s="129"/>
      <c r="J49" s="129"/>
      <c r="K49" s="129"/>
      <c r="L49" s="129"/>
      <c r="M49" s="129"/>
      <c r="N49" s="130"/>
    </row>
    <row r="50" spans="2:14">
      <c r="B50" s="179"/>
      <c r="C50" s="131" t="s">
        <v>126</v>
      </c>
      <c r="D50" s="132" t="s">
        <v>314</v>
      </c>
      <c r="E50" s="133"/>
      <c r="F50" s="129"/>
      <c r="G50" s="129"/>
      <c r="H50" s="129"/>
      <c r="I50" s="129"/>
      <c r="J50" s="129"/>
      <c r="K50" s="129"/>
      <c r="L50" s="129"/>
      <c r="M50" s="129"/>
      <c r="N50" s="130"/>
    </row>
    <row r="51" spans="2:14" ht="17">
      <c r="B51" s="179"/>
      <c r="C51" s="131" t="s">
        <v>309</v>
      </c>
      <c r="D51" s="127" t="s">
        <v>315</v>
      </c>
      <c r="E51" s="133"/>
      <c r="F51" s="129"/>
      <c r="G51" s="129"/>
      <c r="H51" s="129"/>
      <c r="I51" s="129"/>
      <c r="J51" s="129"/>
      <c r="K51" s="129"/>
      <c r="L51" s="129"/>
      <c r="M51" s="129"/>
      <c r="N51" s="130"/>
    </row>
    <row r="52" spans="2:14" ht="17.5" thickBot="1">
      <c r="B52" s="180"/>
      <c r="C52" s="134" t="s">
        <v>310</v>
      </c>
      <c r="D52" s="135" t="s">
        <v>319</v>
      </c>
      <c r="E52" s="136"/>
      <c r="F52" s="137"/>
      <c r="G52" s="137"/>
      <c r="H52" s="137"/>
      <c r="I52" s="137"/>
      <c r="J52" s="137"/>
      <c r="K52" s="137"/>
      <c r="L52" s="137"/>
      <c r="M52" s="137"/>
      <c r="N52" s="138"/>
    </row>
    <row r="53" spans="2:14" ht="15" thickBot="1">
      <c r="B53" s="7"/>
      <c r="C53" s="118"/>
      <c r="D53" s="7"/>
      <c r="E53" s="7"/>
    </row>
    <row r="54" spans="2:14">
      <c r="B54" s="181" t="s">
        <v>316</v>
      </c>
      <c r="C54" s="139" t="s">
        <v>307</v>
      </c>
      <c r="D54" s="123" t="s">
        <v>311</v>
      </c>
      <c r="E54" s="123"/>
      <c r="F54" s="124"/>
      <c r="G54" s="124"/>
      <c r="H54" s="124"/>
      <c r="I54" s="124"/>
      <c r="J54" s="124"/>
      <c r="K54" s="124"/>
      <c r="L54" s="124"/>
      <c r="M54" s="124"/>
      <c r="N54" s="125"/>
    </row>
    <row r="55" spans="2:14">
      <c r="B55" s="182"/>
      <c r="C55" s="131" t="s">
        <v>308</v>
      </c>
      <c r="D55" s="132" t="s">
        <v>312</v>
      </c>
      <c r="E55" s="133"/>
      <c r="F55" s="129"/>
      <c r="G55" s="129"/>
      <c r="H55" s="129"/>
      <c r="I55" s="129"/>
      <c r="J55" s="129"/>
      <c r="K55" s="129"/>
      <c r="L55" s="129"/>
      <c r="M55" s="129"/>
      <c r="N55" s="130"/>
    </row>
    <row r="56" spans="2:14" ht="17">
      <c r="B56" s="182"/>
      <c r="C56" s="131" t="s">
        <v>126</v>
      </c>
      <c r="D56" s="127" t="s">
        <v>317</v>
      </c>
      <c r="E56" s="133"/>
      <c r="F56" s="129"/>
      <c r="G56" s="129"/>
      <c r="H56" s="129"/>
      <c r="I56" s="129"/>
      <c r="J56" s="129"/>
      <c r="K56" s="129"/>
      <c r="L56" s="129"/>
      <c r="M56" s="129"/>
      <c r="N56" s="130"/>
    </row>
    <row r="57" spans="2:14">
      <c r="B57" s="182"/>
      <c r="C57" s="131" t="s">
        <v>309</v>
      </c>
      <c r="D57" s="132" t="s">
        <v>318</v>
      </c>
      <c r="E57" s="133"/>
      <c r="F57" s="129"/>
      <c r="G57" s="129"/>
      <c r="H57" s="129"/>
      <c r="I57" s="129"/>
      <c r="J57" s="129"/>
      <c r="K57" s="129"/>
      <c r="L57" s="129"/>
      <c r="M57" s="129"/>
      <c r="N57" s="130"/>
    </row>
    <row r="58" spans="2:14" ht="17.5" thickBot="1">
      <c r="B58" s="183"/>
      <c r="C58" s="134" t="s">
        <v>310</v>
      </c>
      <c r="D58" s="135" t="s">
        <v>320</v>
      </c>
      <c r="E58" s="136"/>
      <c r="F58" s="137"/>
      <c r="G58" s="137"/>
      <c r="H58" s="137"/>
      <c r="I58" s="137"/>
      <c r="J58" s="137"/>
      <c r="K58" s="137"/>
      <c r="L58" s="137"/>
      <c r="M58" s="137"/>
      <c r="N58" s="138"/>
    </row>
    <row r="59" spans="2:14" ht="15" thickBot="1">
      <c r="B59" s="7"/>
      <c r="C59" s="79"/>
      <c r="D59" s="7"/>
      <c r="E59" s="7"/>
    </row>
    <row r="60" spans="2:14">
      <c r="B60" s="181" t="s">
        <v>321</v>
      </c>
      <c r="C60" s="139" t="s">
        <v>307</v>
      </c>
      <c r="D60" s="123"/>
      <c r="E60" s="123"/>
      <c r="F60" s="124"/>
      <c r="G60" s="124"/>
      <c r="H60" s="124"/>
      <c r="I60" s="124"/>
      <c r="J60" s="124"/>
      <c r="K60" s="124"/>
      <c r="L60" s="124"/>
      <c r="M60" s="124"/>
      <c r="N60" s="125"/>
    </row>
    <row r="61" spans="2:14">
      <c r="B61" s="182"/>
      <c r="C61" s="131" t="s">
        <v>308</v>
      </c>
      <c r="D61" s="132" t="s">
        <v>312</v>
      </c>
      <c r="E61" s="133"/>
      <c r="F61" s="129"/>
      <c r="G61" s="129"/>
      <c r="H61" s="129"/>
      <c r="I61" s="129"/>
      <c r="J61" s="129"/>
      <c r="K61" s="129"/>
      <c r="L61" s="129"/>
      <c r="M61" s="129"/>
      <c r="N61" s="130"/>
    </row>
    <row r="62" spans="2:14">
      <c r="B62" s="182"/>
      <c r="C62" s="131" t="s">
        <v>126</v>
      </c>
      <c r="D62" s="132" t="s">
        <v>322</v>
      </c>
      <c r="E62" s="128"/>
      <c r="F62" s="129"/>
      <c r="G62" s="129"/>
      <c r="H62" s="129"/>
      <c r="I62" s="129"/>
      <c r="J62" s="129"/>
      <c r="K62" s="129"/>
      <c r="L62" s="129"/>
      <c r="M62" s="129"/>
      <c r="N62" s="130"/>
    </row>
    <row r="63" spans="2:14">
      <c r="B63" s="182"/>
      <c r="C63" s="131" t="s">
        <v>309</v>
      </c>
      <c r="D63" s="132" t="s">
        <v>323</v>
      </c>
      <c r="E63" s="133"/>
      <c r="F63" s="129"/>
      <c r="G63" s="129"/>
      <c r="H63" s="129"/>
      <c r="I63" s="129"/>
      <c r="J63" s="129"/>
      <c r="K63" s="129"/>
      <c r="L63" s="129"/>
      <c r="M63" s="129"/>
      <c r="N63" s="130"/>
    </row>
    <row r="64" spans="2:14" ht="17.5" thickBot="1">
      <c r="B64" s="183"/>
      <c r="C64" s="134" t="s">
        <v>310</v>
      </c>
      <c r="D64" s="135" t="s">
        <v>324</v>
      </c>
      <c r="E64" s="136"/>
      <c r="F64" s="137"/>
      <c r="G64" s="137"/>
      <c r="H64" s="137"/>
      <c r="I64" s="137"/>
      <c r="J64" s="137"/>
      <c r="K64" s="137"/>
      <c r="L64" s="137"/>
      <c r="M64" s="137"/>
      <c r="N64" s="138"/>
    </row>
    <row r="65" spans="2:14" ht="15" thickBot="1">
      <c r="B65" s="7"/>
      <c r="C65" s="118"/>
      <c r="D65" s="7"/>
      <c r="E65" s="7"/>
    </row>
    <row r="66" spans="2:14">
      <c r="B66" s="181" t="s">
        <v>325</v>
      </c>
      <c r="C66" s="139" t="s">
        <v>308</v>
      </c>
      <c r="D66" s="140" t="s">
        <v>312</v>
      </c>
      <c r="E66" s="123"/>
      <c r="F66" s="124"/>
      <c r="G66" s="124"/>
      <c r="H66" s="124"/>
      <c r="I66" s="124"/>
      <c r="J66" s="124"/>
      <c r="K66" s="124"/>
      <c r="L66" s="124"/>
      <c r="M66" s="124"/>
      <c r="N66" s="125"/>
    </row>
    <row r="67" spans="2:14">
      <c r="B67" s="182"/>
      <c r="C67" s="131" t="s">
        <v>126</v>
      </c>
      <c r="D67" s="132" t="s">
        <v>326</v>
      </c>
      <c r="E67" s="133"/>
      <c r="F67" s="129"/>
      <c r="G67" s="129"/>
      <c r="H67" s="129"/>
      <c r="I67" s="129"/>
      <c r="J67" s="129"/>
      <c r="K67" s="129"/>
      <c r="L67" s="129"/>
      <c r="M67" s="129"/>
      <c r="N67" s="130"/>
    </row>
    <row r="68" spans="2:14" ht="17">
      <c r="B68" s="182"/>
      <c r="C68" s="131" t="s">
        <v>309</v>
      </c>
      <c r="D68" s="127" t="s">
        <v>327</v>
      </c>
      <c r="E68" s="133"/>
      <c r="F68" s="129"/>
      <c r="G68" s="129"/>
      <c r="H68" s="129"/>
      <c r="I68" s="129"/>
      <c r="J68" s="129"/>
      <c r="K68" s="129"/>
      <c r="L68" s="129"/>
      <c r="M68" s="129"/>
      <c r="N68" s="130"/>
    </row>
    <row r="69" spans="2:14" ht="17">
      <c r="B69" s="182"/>
      <c r="C69" s="131" t="s">
        <v>310</v>
      </c>
      <c r="D69" s="127" t="s">
        <v>328</v>
      </c>
      <c r="E69" s="133"/>
      <c r="F69" s="129"/>
      <c r="G69" s="129"/>
      <c r="H69" s="129"/>
      <c r="I69" s="129"/>
      <c r="J69" s="129"/>
      <c r="K69" s="129"/>
      <c r="L69" s="129"/>
      <c r="M69" s="129"/>
      <c r="N69" s="130"/>
    </row>
    <row r="70" spans="2:14" ht="15" thickBot="1">
      <c r="B70" s="183"/>
      <c r="C70" s="141" t="s">
        <v>329</v>
      </c>
      <c r="D70" s="136"/>
      <c r="E70" s="136"/>
      <c r="F70" s="137"/>
      <c r="G70" s="137"/>
      <c r="H70" s="137"/>
      <c r="I70" s="137"/>
      <c r="J70" s="137"/>
      <c r="K70" s="137"/>
      <c r="L70" s="137"/>
      <c r="M70" s="137"/>
      <c r="N70" s="138"/>
    </row>
  </sheetData>
  <mergeCells count="4">
    <mergeCell ref="B48:B52"/>
    <mergeCell ref="B54:B58"/>
    <mergeCell ref="B60:B64"/>
    <mergeCell ref="B66:B70"/>
  </mergeCells>
  <phoneticPr fontId="37" type="noConversion"/>
  <hyperlinks>
    <hyperlink ref="A40" r:id="rId1" xr:uid="{A79990A9-6C9A-41A1-9222-9B2BC231FA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6FE7-B24A-49FF-9E8E-F2443844584B}">
  <dimension ref="A2:M35"/>
  <sheetViews>
    <sheetView workbookViewId="0">
      <selection activeCell="H5" sqref="H5"/>
    </sheetView>
  </sheetViews>
  <sheetFormatPr defaultRowHeight="14.5"/>
  <cols>
    <col min="1" max="1" width="14" customWidth="1"/>
    <col min="5" max="5" width="15.81640625" customWidth="1"/>
    <col min="12" max="12" width="20.1796875" customWidth="1"/>
  </cols>
  <sheetData>
    <row r="2" spans="1:13">
      <c r="B2" t="s">
        <v>435</v>
      </c>
      <c r="C2" t="s">
        <v>436</v>
      </c>
      <c r="D2" t="s">
        <v>437</v>
      </c>
      <c r="E2" t="s">
        <v>438</v>
      </c>
      <c r="F2" t="s">
        <v>439</v>
      </c>
      <c r="H2" t="s">
        <v>440</v>
      </c>
      <c r="I2" t="s">
        <v>441</v>
      </c>
    </row>
    <row r="3" spans="1:13">
      <c r="F3" t="s">
        <v>442</v>
      </c>
      <c r="G3" t="s">
        <v>443</v>
      </c>
      <c r="M3" t="s">
        <v>521</v>
      </c>
    </row>
    <row r="4" spans="1:13">
      <c r="A4" t="s">
        <v>444</v>
      </c>
      <c r="B4" s="151">
        <v>10</v>
      </c>
      <c r="C4" s="151">
        <v>160</v>
      </c>
      <c r="D4" s="151">
        <f>C4/B4</f>
        <v>16</v>
      </c>
      <c r="E4" s="152">
        <v>101188</v>
      </c>
      <c r="F4" s="151">
        <v>514</v>
      </c>
      <c r="G4" s="151">
        <v>464</v>
      </c>
      <c r="H4" s="151">
        <f>SUM(F4*5,G4*2)/7</f>
        <v>499.71428571428572</v>
      </c>
      <c r="I4" s="151">
        <f>E4/H4</f>
        <v>202.49170954831331</v>
      </c>
      <c r="J4" s="151"/>
      <c r="K4" s="151"/>
      <c r="L4" s="151" t="s">
        <v>520</v>
      </c>
      <c r="M4" s="150" t="s">
        <v>519</v>
      </c>
    </row>
    <row r="5" spans="1:13">
      <c r="A5" t="s">
        <v>445</v>
      </c>
      <c r="B5" s="151" t="s">
        <v>446</v>
      </c>
      <c r="C5" s="151">
        <v>794</v>
      </c>
      <c r="D5" s="151">
        <v>84</v>
      </c>
      <c r="E5" s="152">
        <v>562103</v>
      </c>
      <c r="F5">
        <v>947</v>
      </c>
      <c r="G5" s="151">
        <v>853</v>
      </c>
      <c r="H5" s="151">
        <f t="shared" ref="H5:H27" si="0">SUM(F5*5,G5*2)/7</f>
        <v>920.14285714285711</v>
      </c>
      <c r="I5" s="151">
        <f t="shared" ref="I5:I26" si="1">E5/H5</f>
        <v>610.88666356155875</v>
      </c>
      <c r="J5" s="151"/>
      <c r="K5" s="151"/>
      <c r="L5" s="151" t="s">
        <v>447</v>
      </c>
      <c r="M5" s="150" t="s">
        <v>448</v>
      </c>
    </row>
    <row r="6" spans="1:13">
      <c r="A6" t="s">
        <v>449</v>
      </c>
      <c r="B6" s="151">
        <v>10</v>
      </c>
      <c r="C6" s="151">
        <v>490</v>
      </c>
      <c r="D6" s="151">
        <f t="shared" ref="D6:D7" si="2">C6/B6</f>
        <v>49</v>
      </c>
      <c r="E6" s="152">
        <v>208987</v>
      </c>
      <c r="F6">
        <v>362</v>
      </c>
      <c r="G6" s="151">
        <v>350</v>
      </c>
      <c r="H6" s="151">
        <f t="shared" si="0"/>
        <v>358.57142857142856</v>
      </c>
      <c r="I6" s="151">
        <f t="shared" si="1"/>
        <v>582.83227091633466</v>
      </c>
      <c r="J6" s="151"/>
      <c r="K6" s="151"/>
      <c r="L6" s="151" t="s">
        <v>450</v>
      </c>
      <c r="M6" s="150" t="s">
        <v>451</v>
      </c>
    </row>
    <row r="7" spans="1:13">
      <c r="A7" t="s">
        <v>452</v>
      </c>
      <c r="B7" s="151">
        <v>10</v>
      </c>
      <c r="C7" s="151">
        <v>470</v>
      </c>
      <c r="D7" s="151">
        <f t="shared" si="2"/>
        <v>47</v>
      </c>
      <c r="E7" s="152">
        <v>210968</v>
      </c>
      <c r="F7" s="151">
        <v>453</v>
      </c>
      <c r="G7" s="151">
        <v>394</v>
      </c>
      <c r="H7" s="151">
        <f t="shared" si="0"/>
        <v>436.14285714285717</v>
      </c>
      <c r="I7" s="151">
        <f t="shared" si="1"/>
        <v>483.71306911234848</v>
      </c>
      <c r="J7" s="151"/>
      <c r="K7" s="151"/>
      <c r="L7" s="151" t="s">
        <v>453</v>
      </c>
      <c r="M7" t="s">
        <v>454</v>
      </c>
    </row>
    <row r="8" spans="1:13">
      <c r="A8" t="s">
        <v>455</v>
      </c>
      <c r="B8" s="151">
        <v>8</v>
      </c>
      <c r="C8" s="151">
        <f>640-12</f>
        <v>628</v>
      </c>
      <c r="D8" s="151">
        <f>C8/B8</f>
        <v>78.5</v>
      </c>
      <c r="E8" s="152">
        <v>223186</v>
      </c>
      <c r="F8" s="151">
        <v>431</v>
      </c>
      <c r="G8" s="151">
        <v>372</v>
      </c>
      <c r="H8" s="151">
        <f t="shared" si="0"/>
        <v>414.14285714285717</v>
      </c>
      <c r="I8" s="151">
        <f t="shared" si="1"/>
        <v>538.91065884787849</v>
      </c>
      <c r="J8" s="151"/>
      <c r="K8" s="151"/>
      <c r="L8" s="151"/>
      <c r="M8" s="150"/>
    </row>
    <row r="9" spans="1:13">
      <c r="A9" t="s">
        <v>456</v>
      </c>
      <c r="B9" s="151">
        <v>8</v>
      </c>
      <c r="C9" s="151">
        <v>312</v>
      </c>
      <c r="D9" s="151">
        <f t="shared" ref="D9:D27" si="3">C9/B9</f>
        <v>39</v>
      </c>
      <c r="E9" s="152">
        <v>130600</v>
      </c>
      <c r="F9" s="151">
        <v>330</v>
      </c>
      <c r="G9" s="151">
        <v>277</v>
      </c>
      <c r="H9" s="151">
        <f t="shared" si="0"/>
        <v>314.85714285714283</v>
      </c>
      <c r="I9" s="151">
        <f t="shared" si="1"/>
        <v>414.79128856624322</v>
      </c>
      <c r="J9" s="151"/>
      <c r="K9" s="151"/>
      <c r="L9" s="151"/>
    </row>
    <row r="10" spans="1:13">
      <c r="A10" t="s">
        <v>457</v>
      </c>
      <c r="B10" s="151">
        <v>8</v>
      </c>
      <c r="C10" s="151">
        <v>577</v>
      </c>
      <c r="D10" s="151">
        <f t="shared" si="3"/>
        <v>72.125</v>
      </c>
      <c r="E10" s="152">
        <v>261991</v>
      </c>
      <c r="F10" s="151">
        <v>415</v>
      </c>
      <c r="G10" s="151">
        <v>353</v>
      </c>
      <c r="H10" s="151">
        <f t="shared" si="0"/>
        <v>397.28571428571428</v>
      </c>
      <c r="I10" s="151">
        <f t="shared" si="1"/>
        <v>659.45235526788929</v>
      </c>
      <c r="J10" s="151"/>
      <c r="K10" s="151"/>
    </row>
    <row r="11" spans="1:13">
      <c r="A11" t="s">
        <v>458</v>
      </c>
      <c r="B11" s="151">
        <v>6</v>
      </c>
      <c r="C11" s="151">
        <v>120</v>
      </c>
      <c r="D11" s="151">
        <f t="shared" si="3"/>
        <v>20</v>
      </c>
      <c r="E11" s="152">
        <v>70133</v>
      </c>
      <c r="F11" s="151">
        <v>282</v>
      </c>
      <c r="G11" s="151">
        <v>270</v>
      </c>
      <c r="H11" s="151">
        <f t="shared" si="0"/>
        <v>278.57142857142856</v>
      </c>
      <c r="I11" s="151">
        <f t="shared" si="1"/>
        <v>251.75948717948719</v>
      </c>
      <c r="J11" s="151"/>
      <c r="K11" s="151"/>
      <c r="L11" s="151" t="s">
        <v>459</v>
      </c>
      <c r="M11" t="s">
        <v>460</v>
      </c>
    </row>
    <row r="12" spans="1:13">
      <c r="A12" t="s">
        <v>461</v>
      </c>
      <c r="B12" s="151">
        <v>6</v>
      </c>
      <c r="C12" s="151">
        <v>270</v>
      </c>
      <c r="D12" s="151">
        <f t="shared" si="3"/>
        <v>45</v>
      </c>
      <c r="E12" s="152">
        <v>130859</v>
      </c>
      <c r="F12" s="151">
        <v>502</v>
      </c>
      <c r="H12" s="151">
        <f>F12</f>
        <v>502</v>
      </c>
      <c r="I12" s="151">
        <f t="shared" si="1"/>
        <v>260.67529880478088</v>
      </c>
      <c r="J12" s="151"/>
      <c r="K12" s="151"/>
      <c r="L12" s="151" t="s">
        <v>462</v>
      </c>
      <c r="M12" s="150" t="s">
        <v>463</v>
      </c>
    </row>
    <row r="13" spans="1:13">
      <c r="A13" t="s">
        <v>464</v>
      </c>
      <c r="B13" s="151">
        <v>4</v>
      </c>
      <c r="C13" s="151">
        <v>84</v>
      </c>
      <c r="D13" s="151">
        <f t="shared" si="3"/>
        <v>21</v>
      </c>
      <c r="E13" s="152">
        <v>40262</v>
      </c>
      <c r="F13" s="151">
        <v>242</v>
      </c>
      <c r="G13" s="151">
        <v>218</v>
      </c>
      <c r="H13" s="151">
        <f t="shared" si="0"/>
        <v>235.14285714285714</v>
      </c>
      <c r="I13" s="151">
        <f t="shared" si="1"/>
        <v>171.22357229647631</v>
      </c>
      <c r="J13" s="151"/>
      <c r="K13" s="151"/>
      <c r="L13" s="151" t="s">
        <v>465</v>
      </c>
      <c r="M13" s="150" t="s">
        <v>466</v>
      </c>
    </row>
    <row r="14" spans="1:13">
      <c r="A14" t="s">
        <v>467</v>
      </c>
      <c r="B14" s="151">
        <v>8</v>
      </c>
      <c r="C14" s="151">
        <v>408</v>
      </c>
      <c r="D14" s="151">
        <f t="shared" si="3"/>
        <v>51</v>
      </c>
      <c r="E14" s="152">
        <v>173271</v>
      </c>
      <c r="F14">
        <v>364</v>
      </c>
      <c r="G14" s="151">
        <v>328</v>
      </c>
      <c r="H14" s="151">
        <f t="shared" si="0"/>
        <v>353.71428571428572</v>
      </c>
      <c r="I14" s="151">
        <f t="shared" si="1"/>
        <v>489.8614701130856</v>
      </c>
      <c r="J14" s="151"/>
      <c r="K14" s="151"/>
      <c r="L14" s="151" t="s">
        <v>468</v>
      </c>
      <c r="M14" s="150" t="s">
        <v>469</v>
      </c>
    </row>
    <row r="15" spans="1:13">
      <c r="A15" t="s">
        <v>470</v>
      </c>
      <c r="B15" s="151">
        <v>6</v>
      </c>
      <c r="C15" s="151">
        <v>336</v>
      </c>
      <c r="D15" s="151">
        <f t="shared" si="3"/>
        <v>56</v>
      </c>
      <c r="E15" s="152">
        <v>123856</v>
      </c>
      <c r="F15">
        <v>349</v>
      </c>
      <c r="G15" s="151">
        <v>305</v>
      </c>
      <c r="H15" s="151">
        <f t="shared" si="0"/>
        <v>336.42857142857144</v>
      </c>
      <c r="I15" s="151">
        <f t="shared" si="1"/>
        <v>368.14946921443737</v>
      </c>
      <c r="J15" s="151"/>
      <c r="K15" s="151"/>
      <c r="L15" s="151" t="s">
        <v>471</v>
      </c>
      <c r="M15" t="s">
        <v>472</v>
      </c>
    </row>
    <row r="16" spans="1:13">
      <c r="A16" t="s">
        <v>473</v>
      </c>
      <c r="B16" s="151">
        <v>4</v>
      </c>
      <c r="C16" s="151">
        <v>80</v>
      </c>
      <c r="D16" s="151">
        <f t="shared" si="3"/>
        <v>20</v>
      </c>
      <c r="E16" s="152">
        <v>34438</v>
      </c>
      <c r="F16">
        <v>320</v>
      </c>
      <c r="G16" s="151">
        <v>284</v>
      </c>
      <c r="H16" s="151">
        <f t="shared" si="0"/>
        <v>309.71428571428572</v>
      </c>
      <c r="I16" s="151">
        <f t="shared" si="1"/>
        <v>111.19280442804428</v>
      </c>
      <c r="J16" s="151"/>
      <c r="K16" s="151"/>
      <c r="L16" s="151"/>
    </row>
    <row r="17" spans="1:13">
      <c r="A17" t="s">
        <v>474</v>
      </c>
      <c r="B17" s="151">
        <v>6</v>
      </c>
      <c r="C17" s="151">
        <v>102</v>
      </c>
      <c r="D17" s="151">
        <f t="shared" si="3"/>
        <v>17</v>
      </c>
      <c r="E17" s="152">
        <v>10984</v>
      </c>
      <c r="F17">
        <v>310</v>
      </c>
      <c r="G17" s="151">
        <v>278</v>
      </c>
      <c r="H17" s="151">
        <f t="shared" si="0"/>
        <v>300.85714285714283</v>
      </c>
      <c r="I17" s="151">
        <f t="shared" si="1"/>
        <v>36.509021842355182</v>
      </c>
      <c r="J17" s="151"/>
      <c r="K17" s="151"/>
      <c r="L17" s="151" t="s">
        <v>475</v>
      </c>
      <c r="M17" t="s">
        <v>476</v>
      </c>
    </row>
    <row r="18" spans="1:13">
      <c r="A18" t="s">
        <v>477</v>
      </c>
      <c r="B18" s="151">
        <v>8</v>
      </c>
      <c r="C18" s="151">
        <v>272</v>
      </c>
      <c r="D18" s="151">
        <f t="shared" si="3"/>
        <v>34</v>
      </c>
      <c r="E18" s="152">
        <v>74427</v>
      </c>
      <c r="F18">
        <v>312</v>
      </c>
      <c r="G18" s="151">
        <v>272</v>
      </c>
      <c r="H18" s="151">
        <f t="shared" si="0"/>
        <v>300.57142857142856</v>
      </c>
      <c r="I18" s="151">
        <f t="shared" si="1"/>
        <v>247.61834600760457</v>
      </c>
      <c r="J18" s="151"/>
      <c r="K18" s="151"/>
      <c r="L18" s="151" t="s">
        <v>478</v>
      </c>
      <c r="M18" s="150" t="s">
        <v>479</v>
      </c>
    </row>
    <row r="19" spans="1:13">
      <c r="A19" t="s">
        <v>480</v>
      </c>
      <c r="B19" s="151">
        <v>2</v>
      </c>
      <c r="C19" s="151">
        <v>74</v>
      </c>
      <c r="D19" s="151">
        <f t="shared" si="3"/>
        <v>37</v>
      </c>
      <c r="E19" s="152">
        <v>41388</v>
      </c>
      <c r="F19">
        <v>460</v>
      </c>
      <c r="G19" s="151">
        <v>376</v>
      </c>
      <c r="H19" s="151">
        <f t="shared" si="0"/>
        <v>436</v>
      </c>
      <c r="I19" s="151">
        <f t="shared" si="1"/>
        <v>94.926605504587158</v>
      </c>
      <c r="J19" s="151"/>
      <c r="K19" s="151"/>
      <c r="L19" s="151" t="s">
        <v>481</v>
      </c>
      <c r="M19" s="150" t="s">
        <v>482</v>
      </c>
    </row>
    <row r="20" spans="1:13">
      <c r="A20" t="s">
        <v>483</v>
      </c>
      <c r="B20" s="151">
        <v>6</v>
      </c>
      <c r="C20" s="151">
        <v>204</v>
      </c>
      <c r="D20" s="151">
        <f t="shared" si="3"/>
        <v>34</v>
      </c>
      <c r="E20" s="152">
        <v>74572</v>
      </c>
      <c r="F20" s="151">
        <f>105112/365</f>
        <v>287.9780821917808</v>
      </c>
      <c r="H20" s="151">
        <f>F20</f>
        <v>287.9780821917808</v>
      </c>
      <c r="I20" s="151">
        <f t="shared" si="1"/>
        <v>258.9502625770607</v>
      </c>
      <c r="J20" s="151"/>
      <c r="K20" s="151"/>
      <c r="L20" s="151" t="s">
        <v>484</v>
      </c>
      <c r="M20" s="150" t="s">
        <v>485</v>
      </c>
    </row>
    <row r="21" spans="1:13">
      <c r="A21" t="s">
        <v>486</v>
      </c>
      <c r="B21" s="151">
        <v>6</v>
      </c>
      <c r="C21" s="151">
        <v>180</v>
      </c>
      <c r="D21" s="151">
        <f t="shared" si="3"/>
        <v>30</v>
      </c>
      <c r="E21" s="152">
        <v>64876</v>
      </c>
      <c r="F21" s="151">
        <f>96192/365</f>
        <v>263.53972602739725</v>
      </c>
      <c r="H21" s="151">
        <f t="shared" ref="H21:H22" si="4">F21</f>
        <v>263.53972602739725</v>
      </c>
      <c r="I21" s="151">
        <f t="shared" si="1"/>
        <v>246.1716151031271</v>
      </c>
      <c r="J21" s="151"/>
      <c r="K21" s="151"/>
      <c r="L21" s="151" t="s">
        <v>487</v>
      </c>
      <c r="M21" s="150" t="s">
        <v>488</v>
      </c>
    </row>
    <row r="22" spans="1:13">
      <c r="A22" t="s">
        <v>489</v>
      </c>
      <c r="B22" s="151">
        <v>3</v>
      </c>
      <c r="C22" s="151">
        <v>84</v>
      </c>
      <c r="D22" s="151">
        <f t="shared" si="3"/>
        <v>28</v>
      </c>
      <c r="E22" s="152">
        <v>28180</v>
      </c>
      <c r="F22" s="151">
        <f>111480/365</f>
        <v>305.42465753424659</v>
      </c>
      <c r="H22" s="151">
        <f t="shared" si="4"/>
        <v>305.42465753424659</v>
      </c>
      <c r="I22" s="151">
        <f t="shared" si="1"/>
        <v>92.264980265518474</v>
      </c>
      <c r="J22" s="151"/>
      <c r="K22" s="151"/>
      <c r="L22" s="151" t="s">
        <v>490</v>
      </c>
      <c r="M22" t="s">
        <v>491</v>
      </c>
    </row>
    <row r="23" spans="1:13">
      <c r="A23" t="s">
        <v>492</v>
      </c>
      <c r="B23" s="151">
        <v>4</v>
      </c>
      <c r="C23" s="151">
        <v>92</v>
      </c>
      <c r="D23" s="151">
        <f t="shared" si="3"/>
        <v>23</v>
      </c>
      <c r="E23" s="152">
        <v>19319</v>
      </c>
      <c r="F23" s="151">
        <f>G23*(F13/G13)</f>
        <v>224.23853211009174</v>
      </c>
      <c r="G23">
        <v>202</v>
      </c>
      <c r="H23" s="151">
        <f t="shared" si="0"/>
        <v>217.88466579292268</v>
      </c>
      <c r="I23" s="151">
        <f t="shared" si="1"/>
        <v>88.666175426777187</v>
      </c>
      <c r="J23" s="151"/>
      <c r="K23" s="151"/>
      <c r="L23" s="151" t="s">
        <v>493</v>
      </c>
      <c r="M23" s="150" t="s">
        <v>494</v>
      </c>
    </row>
    <row r="24" spans="1:13">
      <c r="A24" t="s">
        <v>495</v>
      </c>
      <c r="B24" s="151">
        <v>2</v>
      </c>
      <c r="C24" s="151">
        <v>50</v>
      </c>
      <c r="D24" s="151">
        <f t="shared" si="3"/>
        <v>25</v>
      </c>
      <c r="E24" s="152">
        <v>18480</v>
      </c>
      <c r="F24">
        <v>424</v>
      </c>
      <c r="H24" s="151">
        <f t="shared" si="0"/>
        <v>302.85714285714283</v>
      </c>
      <c r="I24" s="151">
        <f t="shared" si="1"/>
        <v>61.018867924528308</v>
      </c>
      <c r="J24" s="151"/>
      <c r="K24" s="151"/>
      <c r="L24" s="151" t="s">
        <v>496</v>
      </c>
      <c r="M24" s="150" t="s">
        <v>497</v>
      </c>
    </row>
    <row r="25" spans="1:13">
      <c r="A25" t="s">
        <v>498</v>
      </c>
      <c r="B25" s="151">
        <v>2</v>
      </c>
      <c r="C25" s="151">
        <v>30</v>
      </c>
      <c r="D25" s="151">
        <f t="shared" si="3"/>
        <v>15</v>
      </c>
      <c r="E25" s="152">
        <v>12953</v>
      </c>
      <c r="F25">
        <v>362</v>
      </c>
      <c r="H25" s="151">
        <f t="shared" si="0"/>
        <v>258.57142857142856</v>
      </c>
      <c r="I25" s="151">
        <f t="shared" si="1"/>
        <v>50.094475138121553</v>
      </c>
      <c r="J25" s="151"/>
      <c r="K25" s="151"/>
      <c r="L25" s="151" t="s">
        <v>499</v>
      </c>
      <c r="M25" s="150" t="s">
        <v>500</v>
      </c>
    </row>
    <row r="26" spans="1:13">
      <c r="A26" t="s">
        <v>501</v>
      </c>
      <c r="B26" s="151">
        <v>1</v>
      </c>
      <c r="C26" s="151">
        <v>30</v>
      </c>
      <c r="D26" s="151">
        <f t="shared" si="3"/>
        <v>30</v>
      </c>
      <c r="E26" s="152">
        <v>8848</v>
      </c>
      <c r="F26">
        <v>398</v>
      </c>
      <c r="H26" s="151">
        <f t="shared" si="0"/>
        <v>284.28571428571428</v>
      </c>
      <c r="I26" s="151">
        <f t="shared" si="1"/>
        <v>31.123618090452261</v>
      </c>
      <c r="J26" s="151"/>
      <c r="K26" s="151"/>
      <c r="L26" s="151" t="s">
        <v>502</v>
      </c>
      <c r="M26" s="150" t="s">
        <v>503</v>
      </c>
    </row>
    <row r="27" spans="1:13">
      <c r="A27" t="s">
        <v>504</v>
      </c>
      <c r="B27" s="151">
        <v>2</v>
      </c>
      <c r="C27" s="151">
        <v>36</v>
      </c>
      <c r="D27" s="151">
        <f t="shared" si="3"/>
        <v>18</v>
      </c>
      <c r="E27" s="152">
        <v>16157</v>
      </c>
      <c r="F27">
        <v>516</v>
      </c>
      <c r="H27" s="151">
        <f t="shared" si="0"/>
        <v>368.57142857142856</v>
      </c>
      <c r="I27" s="151">
        <f>E27/H27</f>
        <v>43.83682170542636</v>
      </c>
      <c r="J27" s="151"/>
      <c r="K27" s="151"/>
      <c r="L27" s="151" t="s">
        <v>505</v>
      </c>
      <c r="M27" s="150" t="s">
        <v>506</v>
      </c>
    </row>
    <row r="28" spans="1:13">
      <c r="A28" t="s">
        <v>507</v>
      </c>
      <c r="B28" s="151"/>
      <c r="C28">
        <v>5883</v>
      </c>
      <c r="D28" s="154">
        <f>SUM(D4:D27)</f>
        <v>889.625</v>
      </c>
      <c r="E28" s="152">
        <f>SUM($E$4:$E$27)</f>
        <v>2642026</v>
      </c>
      <c r="L28" s="151" t="s">
        <v>508</v>
      </c>
      <c r="M28" t="s">
        <v>509</v>
      </c>
    </row>
    <row r="29" spans="1:13">
      <c r="B29" s="153" t="s">
        <v>510</v>
      </c>
      <c r="C29" s="172">
        <f>SUMPRODUCT(D4:D27,I4:I27)/D28</f>
        <v>356.82478102755613</v>
      </c>
      <c r="L29" s="151" t="s">
        <v>511</v>
      </c>
      <c r="M29" t="s">
        <v>512</v>
      </c>
    </row>
    <row r="31" spans="1:13">
      <c r="L31" s="151"/>
      <c r="M31" s="150"/>
    </row>
    <row r="32" spans="1:13">
      <c r="A32" s="19" t="s">
        <v>513</v>
      </c>
    </row>
    <row r="33" spans="1:2">
      <c r="A33" t="s">
        <v>514</v>
      </c>
    </row>
    <row r="34" spans="1:2">
      <c r="A34" s="7" t="s">
        <v>522</v>
      </c>
      <c r="B34" s="7"/>
    </row>
    <row r="35" spans="1:2">
      <c r="A35" s="7" t="s">
        <v>523</v>
      </c>
      <c r="B35" s="7"/>
    </row>
  </sheetData>
  <phoneticPr fontId="37" type="noConversion"/>
  <hyperlinks>
    <hyperlink ref="M14" r:id="rId1" xr:uid="{7C037131-1B71-4BD1-8419-891ECEEB6EF4}"/>
    <hyperlink ref="M5" r:id="rId2" xr:uid="{78D3FDED-91BE-41A9-911E-CA89059EA125}"/>
    <hyperlink ref="M12" r:id="rId3" xr:uid="{97B68D76-903A-4FBA-99D0-3506CB53453A}"/>
    <hyperlink ref="M13" r:id="rId4" xr:uid="{7D1A2512-C264-4773-BB26-6CCD8D38C2B0}"/>
    <hyperlink ref="M18" r:id="rId5" xr:uid="{427A2D69-F81D-453A-A1A9-964FE6B7E132}"/>
    <hyperlink ref="M19" r:id="rId6" xr:uid="{D9CD2DBA-42E3-4138-A45C-89882F290EB6}"/>
    <hyperlink ref="M20" r:id="rId7" xr:uid="{F92C74D7-67C7-44CE-AC7C-3DBE54D082C7}"/>
    <hyperlink ref="M21" r:id="rId8" xr:uid="{E9527FA8-D11D-49B2-9D12-C106AF371F6B}"/>
    <hyperlink ref="M23" r:id="rId9" xr:uid="{68B8C6E9-9FEA-4D47-A3CC-9D8EFEC4F70C}"/>
    <hyperlink ref="M24" r:id="rId10" xr:uid="{8C550C46-7D26-4685-9D35-35539819EAFF}"/>
    <hyperlink ref="M25" r:id="rId11" xr:uid="{5152C9B2-2EE0-4F16-9C8D-72202EE1F7A1}"/>
    <hyperlink ref="M26" r:id="rId12" xr:uid="{99B26EE2-589D-4650-957A-D9AA9AAA926E}"/>
    <hyperlink ref="M27" r:id="rId13" xr:uid="{B1C14B6C-2919-4722-B4AE-452DBADEBFD6}"/>
    <hyperlink ref="M6" r:id="rId14" xr:uid="{B11A7F40-1D57-4AD1-B56F-160194EC9A1B}"/>
    <hyperlink ref="M4" r:id="rId15" xr:uid="{0C9A49A5-5998-40F1-A9CB-18E859F197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EDC-2173-4F08-8F4D-1DBD92A6B41E}">
  <dimension ref="A1:W55"/>
  <sheetViews>
    <sheetView workbookViewId="0"/>
  </sheetViews>
  <sheetFormatPr defaultColWidth="9" defaultRowHeight="13"/>
  <cols>
    <col min="1" max="1" width="18.1796875" style="62" customWidth="1"/>
    <col min="2" max="2" width="9" style="62"/>
    <col min="3" max="3" width="12.26953125" style="62" customWidth="1"/>
    <col min="4" max="4" width="6.81640625" style="62" bestFit="1" customWidth="1"/>
    <col min="5" max="16384" width="9" style="62"/>
  </cols>
  <sheetData>
    <row r="1" spans="2:23">
      <c r="B1" s="71" t="s">
        <v>429</v>
      </c>
    </row>
    <row r="2" spans="2:23" ht="14.5">
      <c r="B2" s="72" t="s">
        <v>353</v>
      </c>
      <c r="C2" s="72" t="s">
        <v>354</v>
      </c>
      <c r="D2" s="161">
        <v>2000</v>
      </c>
      <c r="E2" s="161">
        <v>2001</v>
      </c>
      <c r="F2" s="161">
        <v>2002</v>
      </c>
      <c r="G2" s="161">
        <v>2003</v>
      </c>
      <c r="H2" s="161">
        <v>2004</v>
      </c>
      <c r="I2" s="161">
        <v>2005</v>
      </c>
      <c r="J2" s="161">
        <v>2006</v>
      </c>
      <c r="K2" s="161">
        <v>2007</v>
      </c>
      <c r="L2" s="161">
        <v>2008</v>
      </c>
      <c r="M2" s="161">
        <v>2009</v>
      </c>
      <c r="N2" s="161">
        <v>2010</v>
      </c>
      <c r="O2" s="161">
        <v>2011</v>
      </c>
      <c r="P2" s="161">
        <v>2012</v>
      </c>
      <c r="Q2" s="161">
        <v>2013</v>
      </c>
      <c r="R2" s="161">
        <v>2014</v>
      </c>
      <c r="S2" s="161">
        <v>2015</v>
      </c>
      <c r="T2" s="161">
        <v>2016</v>
      </c>
      <c r="U2" s="161">
        <v>2017</v>
      </c>
      <c r="V2" s="161">
        <v>2018</v>
      </c>
      <c r="W2" s="161">
        <v>2019</v>
      </c>
    </row>
    <row r="3" spans="2:23" ht="14.5">
      <c r="B3" s="75" t="s">
        <v>339</v>
      </c>
      <c r="C3" s="75" t="s">
        <v>52</v>
      </c>
      <c r="D3" s="76" t="s">
        <v>355</v>
      </c>
      <c r="E3" s="76" t="s">
        <v>355</v>
      </c>
      <c r="F3" s="76" t="s">
        <v>355</v>
      </c>
      <c r="G3" s="76">
        <v>340</v>
      </c>
      <c r="H3" s="76">
        <v>920</v>
      </c>
      <c r="I3" s="76">
        <v>920</v>
      </c>
      <c r="J3" s="76">
        <v>920</v>
      </c>
      <c r="K3" s="76">
        <v>920</v>
      </c>
      <c r="L3" s="76">
        <v>920</v>
      </c>
      <c r="M3" s="76">
        <v>920</v>
      </c>
      <c r="N3" s="76">
        <v>1110</v>
      </c>
      <c r="O3" s="76">
        <v>1110</v>
      </c>
      <c r="P3" s="76">
        <v>1160</v>
      </c>
      <c r="Q3" s="76">
        <v>1160</v>
      </c>
      <c r="R3" s="76">
        <v>1160</v>
      </c>
      <c r="S3" s="76">
        <v>1380</v>
      </c>
      <c r="T3" s="76">
        <v>1420</v>
      </c>
      <c r="U3" s="76">
        <v>1530</v>
      </c>
      <c r="V3" s="76">
        <v>1530</v>
      </c>
      <c r="W3" s="76">
        <v>1530</v>
      </c>
    </row>
    <row r="4" spans="2:23" ht="14.5">
      <c r="B4" s="75" t="s">
        <v>342</v>
      </c>
      <c r="C4" s="75" t="s">
        <v>52</v>
      </c>
      <c r="D4" s="76" t="s">
        <v>355</v>
      </c>
      <c r="E4" s="76" t="s">
        <v>355</v>
      </c>
      <c r="F4" s="76" t="s">
        <v>355</v>
      </c>
      <c r="G4" s="76" t="s">
        <v>355</v>
      </c>
      <c r="H4" s="76" t="s">
        <v>355</v>
      </c>
      <c r="I4" s="76" t="s">
        <v>355</v>
      </c>
      <c r="J4" s="76" t="s">
        <v>355</v>
      </c>
      <c r="K4" s="76" t="s">
        <v>355</v>
      </c>
      <c r="L4" s="76" t="s">
        <v>355</v>
      </c>
      <c r="M4" s="76" t="s">
        <v>355</v>
      </c>
      <c r="N4" s="76" t="s">
        <v>355</v>
      </c>
      <c r="O4" s="76" t="s">
        <v>355</v>
      </c>
      <c r="P4" s="76" t="s">
        <v>355</v>
      </c>
      <c r="Q4" s="76" t="s">
        <v>355</v>
      </c>
      <c r="R4" s="76" t="s">
        <v>355</v>
      </c>
      <c r="S4" s="76" t="s">
        <v>355</v>
      </c>
      <c r="T4" s="76">
        <v>100</v>
      </c>
      <c r="U4" s="76">
        <v>100</v>
      </c>
      <c r="V4" s="76">
        <v>100</v>
      </c>
      <c r="W4" s="76">
        <v>100</v>
      </c>
    </row>
    <row r="5" spans="2:23" ht="14.5">
      <c r="B5" s="75" t="s">
        <v>356</v>
      </c>
      <c r="C5" s="75" t="s">
        <v>357</v>
      </c>
      <c r="D5" s="76">
        <v>467</v>
      </c>
      <c r="E5" s="76">
        <v>482</v>
      </c>
      <c r="F5" s="76">
        <v>482</v>
      </c>
      <c r="G5" s="76">
        <v>468</v>
      </c>
      <c r="H5" s="76">
        <v>462</v>
      </c>
      <c r="I5" s="76">
        <v>455</v>
      </c>
      <c r="J5" s="76">
        <v>438</v>
      </c>
      <c r="K5" s="76">
        <v>422</v>
      </c>
      <c r="L5" s="76">
        <v>396</v>
      </c>
      <c r="M5" s="76">
        <v>335</v>
      </c>
      <c r="N5" s="76">
        <v>330</v>
      </c>
      <c r="O5" s="76">
        <v>321</v>
      </c>
      <c r="P5" s="76">
        <v>315</v>
      </c>
      <c r="Q5" s="76">
        <v>286</v>
      </c>
      <c r="R5" s="76">
        <v>309</v>
      </c>
      <c r="S5" s="76">
        <v>292</v>
      </c>
      <c r="T5" s="76">
        <v>288</v>
      </c>
      <c r="U5" s="76">
        <v>280</v>
      </c>
      <c r="V5" s="76">
        <v>265</v>
      </c>
      <c r="W5" s="76">
        <v>254</v>
      </c>
    </row>
    <row r="6" spans="2:23" ht="14.5">
      <c r="B6" s="77" t="s">
        <v>358</v>
      </c>
      <c r="C6" s="75" t="s">
        <v>359</v>
      </c>
      <c r="D6" s="76">
        <v>95</v>
      </c>
      <c r="E6" s="76">
        <v>96</v>
      </c>
      <c r="F6" s="76">
        <v>96</v>
      </c>
      <c r="G6" s="76">
        <v>106</v>
      </c>
      <c r="H6" s="76">
        <v>124</v>
      </c>
      <c r="I6" s="76">
        <v>131</v>
      </c>
      <c r="J6" s="76">
        <v>151</v>
      </c>
      <c r="K6" s="76">
        <v>151</v>
      </c>
      <c r="L6" s="76">
        <v>179</v>
      </c>
      <c r="M6" s="76">
        <v>179</v>
      </c>
      <c r="N6" s="76">
        <v>179</v>
      </c>
      <c r="O6" s="76">
        <v>177</v>
      </c>
      <c r="P6" s="76">
        <v>204</v>
      </c>
      <c r="Q6" s="76">
        <v>209</v>
      </c>
      <c r="R6" s="76">
        <v>200</v>
      </c>
      <c r="S6" s="76">
        <v>200</v>
      </c>
      <c r="T6" s="76">
        <v>195</v>
      </c>
      <c r="U6" s="76">
        <v>176</v>
      </c>
      <c r="V6" s="76">
        <v>175</v>
      </c>
      <c r="W6" s="76">
        <v>175</v>
      </c>
    </row>
    <row r="7" spans="2:23" ht="14.5">
      <c r="B7" s="77" t="s">
        <v>358</v>
      </c>
      <c r="C7" s="75" t="s">
        <v>360</v>
      </c>
      <c r="D7" s="76">
        <v>1</v>
      </c>
      <c r="E7" s="76">
        <v>1</v>
      </c>
      <c r="F7" s="76">
        <v>1</v>
      </c>
      <c r="G7" s="76">
        <v>1</v>
      </c>
      <c r="H7" s="76">
        <v>1</v>
      </c>
      <c r="I7" s="76">
        <v>1</v>
      </c>
      <c r="J7" s="76">
        <v>1</v>
      </c>
      <c r="K7" s="76">
        <v>1</v>
      </c>
      <c r="L7" s="76">
        <v>1</v>
      </c>
      <c r="M7" s="76" t="s">
        <v>355</v>
      </c>
      <c r="N7" s="76" t="s">
        <v>355</v>
      </c>
      <c r="O7" s="76" t="s">
        <v>355</v>
      </c>
      <c r="P7" s="76" t="s">
        <v>355</v>
      </c>
      <c r="Q7" s="76" t="s">
        <v>355</v>
      </c>
      <c r="R7" s="76" t="s">
        <v>355</v>
      </c>
      <c r="S7" s="76" t="s">
        <v>355</v>
      </c>
      <c r="T7" s="76" t="s">
        <v>355</v>
      </c>
      <c r="U7" s="76" t="s">
        <v>355</v>
      </c>
      <c r="V7" s="76" t="s">
        <v>355</v>
      </c>
      <c r="W7" s="76" t="s">
        <v>355</v>
      </c>
    </row>
    <row r="8" spans="2:23" ht="14.5">
      <c r="B8" s="75" t="s">
        <v>344</v>
      </c>
      <c r="C8" s="75" t="s">
        <v>361</v>
      </c>
      <c r="D8" s="76">
        <v>615</v>
      </c>
      <c r="E8" s="76">
        <v>610</v>
      </c>
      <c r="F8" s="76">
        <v>610</v>
      </c>
      <c r="G8" s="76">
        <v>606</v>
      </c>
      <c r="H8" s="76">
        <v>602</v>
      </c>
      <c r="I8" s="76">
        <v>592</v>
      </c>
      <c r="J8" s="76">
        <v>576</v>
      </c>
      <c r="K8" s="76">
        <v>566</v>
      </c>
      <c r="L8" s="76">
        <v>524</v>
      </c>
      <c r="M8" s="76">
        <v>500</v>
      </c>
      <c r="N8" s="76">
        <v>471</v>
      </c>
      <c r="O8" s="76">
        <v>444</v>
      </c>
      <c r="P8" s="76">
        <v>397</v>
      </c>
      <c r="Q8" s="76">
        <v>303</v>
      </c>
      <c r="R8" s="76">
        <v>204</v>
      </c>
      <c r="S8" s="76">
        <v>201</v>
      </c>
      <c r="T8" s="76">
        <v>178</v>
      </c>
      <c r="U8" s="76">
        <v>150</v>
      </c>
      <c r="V8" s="76">
        <v>150</v>
      </c>
      <c r="W8" s="76">
        <v>121</v>
      </c>
    </row>
    <row r="9" spans="2:23" ht="14.5">
      <c r="B9" s="77" t="s">
        <v>358</v>
      </c>
      <c r="C9" s="75" t="s">
        <v>347</v>
      </c>
      <c r="D9" s="76">
        <v>1674</v>
      </c>
      <c r="E9" s="76">
        <v>1672</v>
      </c>
      <c r="F9" s="76">
        <v>1662</v>
      </c>
      <c r="G9" s="76">
        <v>1858</v>
      </c>
      <c r="H9" s="76">
        <v>1824</v>
      </c>
      <c r="I9" s="76">
        <v>1850</v>
      </c>
      <c r="J9" s="76">
        <v>2086</v>
      </c>
      <c r="K9" s="76">
        <v>2086</v>
      </c>
      <c r="L9" s="76">
        <v>2088</v>
      </c>
      <c r="M9" s="76">
        <v>2184</v>
      </c>
      <c r="N9" s="76">
        <v>2287</v>
      </c>
      <c r="O9" s="76">
        <v>2344</v>
      </c>
      <c r="P9" s="76">
        <v>2381</v>
      </c>
      <c r="Q9" s="76">
        <v>2449</v>
      </c>
      <c r="R9" s="76">
        <v>2458</v>
      </c>
      <c r="S9" s="76">
        <v>2410</v>
      </c>
      <c r="T9" s="76">
        <v>2546</v>
      </c>
      <c r="U9" s="76">
        <v>2558</v>
      </c>
      <c r="V9" s="76">
        <v>2569</v>
      </c>
      <c r="W9" s="76">
        <v>2562</v>
      </c>
    </row>
    <row r="10" spans="2:23" ht="14.5">
      <c r="B10" s="77" t="s">
        <v>358</v>
      </c>
      <c r="C10" s="75" t="s">
        <v>362</v>
      </c>
      <c r="D10" s="76">
        <v>10</v>
      </c>
      <c r="E10" s="76" t="s">
        <v>355</v>
      </c>
      <c r="F10" s="76" t="s">
        <v>355</v>
      </c>
      <c r="G10" s="76" t="s">
        <v>355</v>
      </c>
      <c r="H10" s="76" t="s">
        <v>355</v>
      </c>
      <c r="I10" s="76" t="s">
        <v>355</v>
      </c>
      <c r="J10" s="76" t="s">
        <v>355</v>
      </c>
      <c r="K10" s="76" t="s">
        <v>355</v>
      </c>
      <c r="L10" s="76" t="s">
        <v>355</v>
      </c>
      <c r="M10" s="76" t="s">
        <v>355</v>
      </c>
      <c r="N10" s="76" t="s">
        <v>355</v>
      </c>
      <c r="O10" s="76" t="s">
        <v>355</v>
      </c>
      <c r="P10" s="76" t="s">
        <v>355</v>
      </c>
      <c r="Q10" s="76" t="s">
        <v>355</v>
      </c>
      <c r="R10" s="76" t="s">
        <v>355</v>
      </c>
      <c r="S10" s="76" t="s">
        <v>355</v>
      </c>
      <c r="T10" s="76" t="s">
        <v>355</v>
      </c>
      <c r="U10" s="76" t="s">
        <v>355</v>
      </c>
      <c r="V10" s="76" t="s">
        <v>355</v>
      </c>
      <c r="W10" s="76" t="s">
        <v>355</v>
      </c>
    </row>
    <row r="11" spans="2:23" ht="14.5">
      <c r="B11" s="77" t="s">
        <v>358</v>
      </c>
      <c r="C11" s="75" t="s">
        <v>363</v>
      </c>
      <c r="D11" s="76" t="s">
        <v>355</v>
      </c>
      <c r="E11" s="76" t="s">
        <v>355</v>
      </c>
      <c r="F11" s="76" t="s">
        <v>355</v>
      </c>
      <c r="G11" s="76" t="s">
        <v>355</v>
      </c>
      <c r="H11" s="76" t="s">
        <v>355</v>
      </c>
      <c r="I11" s="76" t="s">
        <v>355</v>
      </c>
      <c r="J11" s="76" t="s">
        <v>355</v>
      </c>
      <c r="K11" s="76" t="s">
        <v>355</v>
      </c>
      <c r="L11" s="76" t="s">
        <v>355</v>
      </c>
      <c r="M11" s="76">
        <v>32</v>
      </c>
      <c r="N11" s="76">
        <v>32</v>
      </c>
      <c r="O11" s="76">
        <v>32</v>
      </c>
      <c r="P11" s="76">
        <v>32</v>
      </c>
      <c r="Q11" s="76">
        <v>32</v>
      </c>
      <c r="R11" s="76">
        <v>166</v>
      </c>
      <c r="S11" s="76">
        <v>166</v>
      </c>
      <c r="T11" s="76">
        <v>166</v>
      </c>
      <c r="U11" s="76">
        <v>166</v>
      </c>
      <c r="V11" s="76">
        <v>166</v>
      </c>
      <c r="W11" s="76">
        <v>166</v>
      </c>
    </row>
    <row r="12" spans="2:23" ht="14.5">
      <c r="B12" s="77" t="s">
        <v>358</v>
      </c>
      <c r="C12" s="75" t="s">
        <v>364</v>
      </c>
      <c r="D12" s="76" t="s">
        <v>355</v>
      </c>
      <c r="E12" s="76" t="s">
        <v>355</v>
      </c>
      <c r="F12" s="76" t="s">
        <v>355</v>
      </c>
      <c r="G12" s="76" t="s">
        <v>355</v>
      </c>
      <c r="H12" s="76" t="s">
        <v>355</v>
      </c>
      <c r="I12" s="76" t="s">
        <v>355</v>
      </c>
      <c r="J12" s="76" t="s">
        <v>355</v>
      </c>
      <c r="K12" s="76" t="s">
        <v>355</v>
      </c>
      <c r="L12" s="76" t="s">
        <v>355</v>
      </c>
      <c r="M12" s="76" t="s">
        <v>355</v>
      </c>
      <c r="N12" s="76" t="s">
        <v>355</v>
      </c>
      <c r="O12" s="76">
        <v>16</v>
      </c>
      <c r="P12" s="76">
        <v>64</v>
      </c>
      <c r="Q12" s="76">
        <v>64</v>
      </c>
      <c r="R12" s="76">
        <v>64</v>
      </c>
      <c r="S12" s="76">
        <v>64</v>
      </c>
      <c r="T12" s="76">
        <v>64</v>
      </c>
      <c r="U12" s="76">
        <v>64</v>
      </c>
      <c r="V12" s="76">
        <v>64</v>
      </c>
      <c r="W12" s="76">
        <v>64</v>
      </c>
    </row>
    <row r="13" spans="2:23" ht="14.5">
      <c r="B13" s="75" t="s">
        <v>365</v>
      </c>
      <c r="C13" s="75" t="s">
        <v>52</v>
      </c>
      <c r="D13" s="76">
        <v>1455</v>
      </c>
      <c r="E13" s="76">
        <v>1421</v>
      </c>
      <c r="F13" s="76">
        <v>1454</v>
      </c>
      <c r="G13" s="76">
        <v>1495</v>
      </c>
      <c r="H13" s="76">
        <v>1294</v>
      </c>
      <c r="I13" s="76">
        <v>1272</v>
      </c>
      <c r="J13" s="76">
        <v>1251</v>
      </c>
      <c r="K13" s="76">
        <v>1226</v>
      </c>
      <c r="L13" s="76">
        <v>1207</v>
      </c>
      <c r="M13" s="76">
        <v>1167</v>
      </c>
      <c r="N13" s="76">
        <v>1127</v>
      </c>
      <c r="O13" s="76">
        <v>1080</v>
      </c>
      <c r="P13" s="76">
        <v>1020</v>
      </c>
      <c r="Q13" s="76">
        <v>1023</v>
      </c>
      <c r="R13" s="76">
        <v>958</v>
      </c>
      <c r="S13" s="76">
        <v>969</v>
      </c>
      <c r="T13" s="76">
        <v>921</v>
      </c>
      <c r="U13" s="76">
        <v>920</v>
      </c>
      <c r="V13" s="76">
        <v>909</v>
      </c>
      <c r="W13" s="76">
        <v>821</v>
      </c>
    </row>
    <row r="14" spans="2:23" ht="14.5">
      <c r="B14" s="75" t="s">
        <v>366</v>
      </c>
      <c r="C14" s="75" t="s">
        <v>52</v>
      </c>
      <c r="D14" s="76">
        <v>220</v>
      </c>
      <c r="E14" s="76">
        <v>220</v>
      </c>
      <c r="F14" s="76">
        <v>224</v>
      </c>
      <c r="G14" s="76">
        <v>222</v>
      </c>
      <c r="H14" s="76">
        <v>216</v>
      </c>
      <c r="I14" s="76">
        <v>202</v>
      </c>
      <c r="J14" s="76">
        <v>188</v>
      </c>
      <c r="K14" s="76">
        <v>185</v>
      </c>
      <c r="L14" s="76">
        <v>183</v>
      </c>
      <c r="M14" s="76">
        <v>179</v>
      </c>
      <c r="N14" s="76">
        <v>167</v>
      </c>
      <c r="O14" s="76">
        <v>156</v>
      </c>
      <c r="P14" s="76">
        <v>147</v>
      </c>
      <c r="Q14" s="76">
        <v>147</v>
      </c>
      <c r="R14" s="76">
        <v>133</v>
      </c>
      <c r="S14" s="76">
        <v>130</v>
      </c>
      <c r="T14" s="76">
        <v>116</v>
      </c>
      <c r="U14" s="76">
        <v>116</v>
      </c>
      <c r="V14" s="76">
        <v>113</v>
      </c>
      <c r="W14" s="76">
        <v>113</v>
      </c>
    </row>
    <row r="15" spans="2:23" ht="14.5">
      <c r="B15" s="75" t="s">
        <v>367</v>
      </c>
      <c r="C15" s="75" t="s">
        <v>52</v>
      </c>
      <c r="D15" s="76">
        <v>13224</v>
      </c>
      <c r="E15" s="76">
        <v>13413</v>
      </c>
      <c r="F15" s="76">
        <v>14113</v>
      </c>
      <c r="G15" s="76">
        <v>14450</v>
      </c>
      <c r="H15" s="76">
        <v>14286</v>
      </c>
      <c r="I15" s="76">
        <v>13817</v>
      </c>
      <c r="J15" s="76">
        <v>13178</v>
      </c>
      <c r="K15" s="76">
        <v>13183</v>
      </c>
      <c r="L15" s="76">
        <v>13105</v>
      </c>
      <c r="M15" s="76">
        <v>12843</v>
      </c>
      <c r="N15" s="76">
        <v>12755</v>
      </c>
      <c r="O15" s="76">
        <v>12705</v>
      </c>
      <c r="P15" s="76">
        <v>12570</v>
      </c>
      <c r="Q15" s="76">
        <v>12192</v>
      </c>
      <c r="R15" s="76">
        <v>11413</v>
      </c>
      <c r="S15" s="76">
        <v>11076</v>
      </c>
      <c r="T15" s="76">
        <v>11031</v>
      </c>
      <c r="U15" s="76">
        <v>10865</v>
      </c>
      <c r="V15" s="76">
        <v>10500</v>
      </c>
      <c r="W15" s="76">
        <v>10359</v>
      </c>
    </row>
    <row r="16" spans="2:23" ht="14.5">
      <c r="B16" s="75" t="s">
        <v>368</v>
      </c>
      <c r="C16" s="75" t="s">
        <v>52</v>
      </c>
      <c r="D16" s="76" t="s">
        <v>355</v>
      </c>
      <c r="E16" s="76" t="s">
        <v>355</v>
      </c>
      <c r="F16" s="76" t="s">
        <v>355</v>
      </c>
      <c r="G16" s="76" t="s">
        <v>355</v>
      </c>
      <c r="H16" s="76" t="s">
        <v>355</v>
      </c>
      <c r="I16" s="76" t="s">
        <v>355</v>
      </c>
      <c r="J16" s="76" t="s">
        <v>355</v>
      </c>
      <c r="K16" s="76" t="s">
        <v>355</v>
      </c>
      <c r="L16" s="76" t="s">
        <v>355</v>
      </c>
      <c r="M16" s="76" t="s">
        <v>355</v>
      </c>
      <c r="N16" s="76" t="s">
        <v>355</v>
      </c>
      <c r="O16" s="76" t="s">
        <v>355</v>
      </c>
      <c r="P16" s="76" t="s">
        <v>355</v>
      </c>
      <c r="Q16" s="76" t="s">
        <v>355</v>
      </c>
      <c r="R16" s="76" t="s">
        <v>355</v>
      </c>
      <c r="S16" s="76" t="s">
        <v>355</v>
      </c>
      <c r="T16" s="76" t="s">
        <v>355</v>
      </c>
      <c r="U16" s="76" t="s">
        <v>355</v>
      </c>
      <c r="V16" s="76" t="s">
        <v>355</v>
      </c>
      <c r="W16" s="76" t="s">
        <v>355</v>
      </c>
    </row>
    <row r="17" spans="1:23" ht="14.5">
      <c r="B17" s="78" t="s">
        <v>369</v>
      </c>
      <c r="C17" s="78" t="s">
        <v>52</v>
      </c>
      <c r="D17" s="76">
        <v>18</v>
      </c>
      <c r="E17" s="76">
        <v>19</v>
      </c>
      <c r="F17" s="76">
        <v>19</v>
      </c>
      <c r="G17" s="76">
        <v>18</v>
      </c>
      <c r="H17" s="76">
        <v>19</v>
      </c>
      <c r="I17" s="76">
        <v>19</v>
      </c>
      <c r="J17" s="76">
        <v>18</v>
      </c>
      <c r="K17" s="76">
        <v>19</v>
      </c>
      <c r="L17" s="76">
        <v>19</v>
      </c>
      <c r="M17" s="76">
        <v>19</v>
      </c>
      <c r="N17" s="76">
        <v>17</v>
      </c>
      <c r="O17" s="76">
        <v>16</v>
      </c>
      <c r="P17" s="76">
        <v>16</v>
      </c>
      <c r="Q17" s="76">
        <v>16</v>
      </c>
      <c r="R17" s="76">
        <v>16</v>
      </c>
      <c r="S17" s="76">
        <v>16</v>
      </c>
      <c r="T17" s="76">
        <v>16</v>
      </c>
      <c r="U17" s="76">
        <v>15</v>
      </c>
      <c r="V17" s="76">
        <v>15</v>
      </c>
      <c r="W17" s="76">
        <v>15</v>
      </c>
    </row>
    <row r="19" spans="1:23">
      <c r="B19" s="74" t="s">
        <v>350</v>
      </c>
    </row>
    <row r="20" spans="1:23">
      <c r="B20" s="108" t="s">
        <v>340</v>
      </c>
      <c r="C20" s="109">
        <v>20</v>
      </c>
      <c r="D20" s="9" t="s">
        <v>341</v>
      </c>
      <c r="E20" s="62">
        <v>920</v>
      </c>
      <c r="F20" s="62" t="s">
        <v>379</v>
      </c>
    </row>
    <row r="21" spans="1:23">
      <c r="B21" s="108" t="s">
        <v>351</v>
      </c>
      <c r="C21" s="109">
        <v>10</v>
      </c>
      <c r="D21" s="9" t="s">
        <v>341</v>
      </c>
    </row>
    <row r="22" spans="1:23">
      <c r="B22" s="108" t="s">
        <v>343</v>
      </c>
      <c r="C22" s="109">
        <v>10</v>
      </c>
      <c r="D22" s="9" t="s">
        <v>341</v>
      </c>
    </row>
    <row r="23" spans="1:23">
      <c r="B23" s="110" t="s">
        <v>345</v>
      </c>
      <c r="C23" s="111" t="s">
        <v>346</v>
      </c>
      <c r="D23" s="112" t="s">
        <v>341</v>
      </c>
      <c r="E23" s="81">
        <v>4</v>
      </c>
      <c r="F23" s="81" t="s">
        <v>378</v>
      </c>
    </row>
    <row r="24" spans="1:23">
      <c r="B24" s="110" t="s">
        <v>348</v>
      </c>
      <c r="C24" s="111" t="s">
        <v>349</v>
      </c>
      <c r="D24" s="112" t="s">
        <v>341</v>
      </c>
      <c r="E24" s="81">
        <v>6</v>
      </c>
      <c r="F24" s="81" t="s">
        <v>378</v>
      </c>
    </row>
    <row r="25" spans="1:23">
      <c r="B25" s="110" t="s">
        <v>148</v>
      </c>
      <c r="C25" s="111">
        <v>30</v>
      </c>
      <c r="D25" s="112" t="s">
        <v>341</v>
      </c>
      <c r="E25" s="81"/>
      <c r="F25" s="81" t="s">
        <v>378</v>
      </c>
    </row>
    <row r="26" spans="1:23">
      <c r="B26" s="107"/>
      <c r="C26" s="70"/>
    </row>
    <row r="27" spans="1:23">
      <c r="C27" s="62" t="s">
        <v>380</v>
      </c>
    </row>
    <row r="28" spans="1:23">
      <c r="B28" s="113"/>
      <c r="C28" s="113" t="s">
        <v>137</v>
      </c>
      <c r="D28" s="113">
        <v>2019</v>
      </c>
    </row>
    <row r="29" spans="1:23">
      <c r="A29" s="187" t="s">
        <v>8</v>
      </c>
      <c r="B29" s="184" t="s">
        <v>383</v>
      </c>
      <c r="C29" s="9" t="s">
        <v>340</v>
      </c>
      <c r="D29" s="9">
        <f>$E$20/$C$20</f>
        <v>46</v>
      </c>
      <c r="E29" s="184" t="s">
        <v>147</v>
      </c>
      <c r="F29" s="186" t="s">
        <v>395</v>
      </c>
      <c r="G29" s="157"/>
      <c r="H29" s="157"/>
    </row>
    <row r="30" spans="1:23">
      <c r="A30" s="187"/>
      <c r="B30" s="184"/>
      <c r="C30" s="9" t="s">
        <v>351</v>
      </c>
      <c r="D30" s="90">
        <f>(W3-$E$20)/$C$21-22</f>
        <v>39</v>
      </c>
      <c r="E30" s="184"/>
      <c r="F30" s="186"/>
      <c r="G30" s="157"/>
      <c r="H30" s="157"/>
    </row>
    <row r="31" spans="1:23">
      <c r="A31" s="187"/>
      <c r="B31" s="184"/>
      <c r="C31" s="9" t="s">
        <v>343</v>
      </c>
      <c r="D31" s="90">
        <f>32</f>
        <v>32</v>
      </c>
      <c r="E31" s="184"/>
      <c r="F31" s="186"/>
      <c r="G31" s="157"/>
      <c r="H31" s="157"/>
    </row>
    <row r="32" spans="1:23">
      <c r="A32" s="74" t="s">
        <v>11</v>
      </c>
      <c r="B32" s="9"/>
      <c r="C32" s="9" t="s">
        <v>370</v>
      </c>
      <c r="D32" s="90">
        <f>W5</f>
        <v>254</v>
      </c>
      <c r="E32" s="188" t="s">
        <v>426</v>
      </c>
      <c r="F32" s="158" t="s">
        <v>396</v>
      </c>
      <c r="G32" s="159" t="s">
        <v>398</v>
      </c>
      <c r="H32" s="157"/>
      <c r="I32" s="157"/>
      <c r="J32" s="157"/>
    </row>
    <row r="33" spans="1:10">
      <c r="A33" s="74" t="s">
        <v>8</v>
      </c>
      <c r="B33" s="9"/>
      <c r="C33" s="9" t="s">
        <v>371</v>
      </c>
      <c r="D33" s="90">
        <f>W6</f>
        <v>175</v>
      </c>
      <c r="E33" s="188"/>
      <c r="F33" s="158" t="s">
        <v>396</v>
      </c>
      <c r="G33" s="159" t="s">
        <v>397</v>
      </c>
      <c r="H33" s="157"/>
      <c r="I33" s="157"/>
      <c r="J33" s="157"/>
    </row>
    <row r="34" spans="1:10">
      <c r="A34" s="74" t="s">
        <v>11</v>
      </c>
      <c r="B34" s="108" t="s">
        <v>345</v>
      </c>
      <c r="C34" s="9" t="s">
        <v>372</v>
      </c>
      <c r="D34" s="80">
        <f>W8/$E$23</f>
        <v>30.25</v>
      </c>
      <c r="E34" s="184" t="s">
        <v>394</v>
      </c>
      <c r="F34" s="185" t="s">
        <v>396</v>
      </c>
      <c r="G34" s="157"/>
      <c r="H34" s="157"/>
      <c r="I34" s="157"/>
      <c r="J34" s="157"/>
    </row>
    <row r="35" spans="1:10">
      <c r="A35" s="187" t="s">
        <v>8</v>
      </c>
      <c r="B35" s="184" t="s">
        <v>348</v>
      </c>
      <c r="C35" s="9" t="s">
        <v>348</v>
      </c>
      <c r="D35" s="80">
        <f>W9/$E$24</f>
        <v>427</v>
      </c>
      <c r="E35" s="184"/>
      <c r="F35" s="185"/>
      <c r="G35" s="157"/>
      <c r="H35" s="157"/>
    </row>
    <row r="36" spans="1:10">
      <c r="A36" s="187"/>
      <c r="B36" s="184"/>
      <c r="C36" s="9" t="s">
        <v>381</v>
      </c>
      <c r="D36" s="80">
        <f>W11/$E$24</f>
        <v>27.666666666666668</v>
      </c>
      <c r="E36" s="184"/>
      <c r="F36" s="186" t="s">
        <v>395</v>
      </c>
      <c r="G36" s="157"/>
      <c r="H36" s="157"/>
    </row>
    <row r="37" spans="1:10">
      <c r="A37" s="187"/>
      <c r="B37" s="184"/>
      <c r="C37" s="9" t="s">
        <v>373</v>
      </c>
      <c r="D37" s="80">
        <f>W12/$E$24</f>
        <v>10.666666666666666</v>
      </c>
      <c r="E37" s="184"/>
      <c r="F37" s="186"/>
      <c r="G37" s="157"/>
      <c r="H37" s="157"/>
    </row>
    <row r="38" spans="1:10">
      <c r="B38" s="107"/>
      <c r="D38" s="73"/>
    </row>
    <row r="39" spans="1:10">
      <c r="B39" s="184" t="s">
        <v>388</v>
      </c>
      <c r="C39" s="9" t="s">
        <v>374</v>
      </c>
      <c r="D39" s="80">
        <f>W13</f>
        <v>821</v>
      </c>
    </row>
    <row r="40" spans="1:10">
      <c r="B40" s="184"/>
      <c r="C40" s="9" t="s">
        <v>375</v>
      </c>
      <c r="D40" s="80">
        <f>W14</f>
        <v>113</v>
      </c>
    </row>
    <row r="41" spans="1:10">
      <c r="B41" s="184"/>
      <c r="C41" s="9" t="s">
        <v>376</v>
      </c>
      <c r="D41" s="80">
        <f>W15</f>
        <v>10359</v>
      </c>
    </row>
    <row r="42" spans="1:10">
      <c r="B42" s="184"/>
      <c r="C42" s="9" t="s">
        <v>377</v>
      </c>
      <c r="D42" s="80">
        <f>W17</f>
        <v>15</v>
      </c>
    </row>
    <row r="44" spans="1:10">
      <c r="A44" s="71" t="s">
        <v>431</v>
      </c>
    </row>
    <row r="45" spans="1:10">
      <c r="A45" s="62" t="s">
        <v>393</v>
      </c>
    </row>
    <row r="46" spans="1:10">
      <c r="A46" s="48" t="s">
        <v>526</v>
      </c>
    </row>
    <row r="47" spans="1:10">
      <c r="B47" s="107"/>
      <c r="C47" s="70"/>
    </row>
    <row r="48" spans="1:10">
      <c r="A48" s="62" t="s">
        <v>427</v>
      </c>
      <c r="B48" s="107"/>
      <c r="C48" s="70"/>
    </row>
    <row r="49" spans="1:3">
      <c r="A49" s="62" t="s">
        <v>531</v>
      </c>
      <c r="B49" s="107"/>
      <c r="C49" s="70"/>
    </row>
    <row r="50" spans="1:3">
      <c r="A50" s="62" t="s">
        <v>530</v>
      </c>
    </row>
    <row r="52" spans="1:3">
      <c r="A52" s="62" t="s">
        <v>428</v>
      </c>
    </row>
    <row r="53" spans="1:3">
      <c r="A53" s="62" t="s">
        <v>529</v>
      </c>
    </row>
    <row r="54" spans="1:3">
      <c r="A54" s="62" t="s">
        <v>527</v>
      </c>
    </row>
    <row r="55" spans="1:3">
      <c r="A55" s="62" t="s">
        <v>528</v>
      </c>
    </row>
  </sheetData>
  <mergeCells count="11">
    <mergeCell ref="B39:B42"/>
    <mergeCell ref="F34:F35"/>
    <mergeCell ref="F29:F31"/>
    <mergeCell ref="A29:A31"/>
    <mergeCell ref="B29:B31"/>
    <mergeCell ref="E29:E31"/>
    <mergeCell ref="A35:A37"/>
    <mergeCell ref="B35:B37"/>
    <mergeCell ref="F36:F37"/>
    <mergeCell ref="E32:E33"/>
    <mergeCell ref="E34:E37"/>
  </mergeCells>
  <phoneticPr fontId="37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F1F-3A3C-4D72-B711-48B5D7119FCE}">
  <dimension ref="A3:L77"/>
  <sheetViews>
    <sheetView workbookViewId="0">
      <selection activeCell="A74" sqref="A74"/>
    </sheetView>
  </sheetViews>
  <sheetFormatPr defaultColWidth="9" defaultRowHeight="13"/>
  <cols>
    <col min="1" max="1" width="9" style="91"/>
    <col min="2" max="2" width="11.26953125" style="91" customWidth="1"/>
    <col min="3" max="3" width="10.453125" style="91" customWidth="1"/>
    <col min="4" max="4" width="7.453125" style="91" customWidth="1"/>
    <col min="5" max="5" width="11" style="91" customWidth="1"/>
    <col min="6" max="6" width="8.81640625" style="91" customWidth="1"/>
    <col min="7" max="10" width="9.453125" style="91" customWidth="1"/>
    <col min="11" max="16384" width="9" style="91"/>
  </cols>
  <sheetData>
    <row r="3" spans="2:12">
      <c r="B3" s="92"/>
      <c r="C3" s="92" t="s">
        <v>85</v>
      </c>
      <c r="D3" s="92" t="s">
        <v>86</v>
      </c>
      <c r="E3" s="92" t="s">
        <v>87</v>
      </c>
      <c r="F3" s="92" t="s">
        <v>134</v>
      </c>
      <c r="G3" s="92" t="s">
        <v>135</v>
      </c>
      <c r="H3" s="93"/>
      <c r="I3" s="94"/>
      <c r="J3" s="92" t="s">
        <v>399</v>
      </c>
      <c r="K3" s="92" t="s">
        <v>400</v>
      </c>
      <c r="L3" s="92" t="s">
        <v>401</v>
      </c>
    </row>
    <row r="4" spans="2:12">
      <c r="B4" s="184" t="s">
        <v>125</v>
      </c>
      <c r="C4" s="192" t="s">
        <v>88</v>
      </c>
      <c r="D4" s="184" t="s">
        <v>89</v>
      </c>
      <c r="E4" s="94" t="s">
        <v>90</v>
      </c>
      <c r="F4" s="94">
        <v>3</v>
      </c>
      <c r="G4" s="184"/>
      <c r="H4" s="95"/>
      <c r="I4" s="184" t="s">
        <v>147</v>
      </c>
      <c r="J4" s="96" t="s">
        <v>402</v>
      </c>
      <c r="K4" s="94">
        <f>SUM($F$62:$G$65)</f>
        <v>199</v>
      </c>
      <c r="L4" s="97">
        <f>K4/$K$8</f>
        <v>0.24209245742092458</v>
      </c>
    </row>
    <row r="5" spans="2:12">
      <c r="B5" s="184"/>
      <c r="C5" s="192"/>
      <c r="D5" s="184"/>
      <c r="E5" s="94" t="s">
        <v>91</v>
      </c>
      <c r="F5" s="94">
        <v>10</v>
      </c>
      <c r="G5" s="184"/>
      <c r="H5" s="95"/>
      <c r="I5" s="184"/>
      <c r="J5" s="96" t="s">
        <v>403</v>
      </c>
      <c r="K5" s="94">
        <f>SUM($F$61:$G$61,$F$66:$G$66)+SUM($F$12,$F$25,$F$31,$F$34,$F$37,$F$41,$F$43,$F$45,$F$49,$F$51:$G$58)</f>
        <v>615</v>
      </c>
      <c r="L5" s="97">
        <f t="shared" ref="L5:L7" si="0">K5/$K$8</f>
        <v>0.74817518248175185</v>
      </c>
    </row>
    <row r="6" spans="2:12">
      <c r="B6" s="184"/>
      <c r="C6" s="192"/>
      <c r="D6" s="184"/>
      <c r="E6" s="94" t="s">
        <v>92</v>
      </c>
      <c r="F6" s="94">
        <v>44</v>
      </c>
      <c r="G6" s="184"/>
      <c r="H6" s="95"/>
      <c r="I6" s="184"/>
      <c r="J6" s="96" t="s">
        <v>404</v>
      </c>
      <c r="K6" s="94">
        <f>E71</f>
        <v>8</v>
      </c>
      <c r="L6" s="97">
        <f t="shared" si="0"/>
        <v>9.7323600973236012E-3</v>
      </c>
    </row>
    <row r="7" spans="2:12">
      <c r="B7" s="184"/>
      <c r="C7" s="192"/>
      <c r="D7" s="184"/>
      <c r="E7" s="94" t="s">
        <v>93</v>
      </c>
      <c r="F7" s="94">
        <v>10</v>
      </c>
      <c r="G7" s="184"/>
      <c r="H7" s="95"/>
      <c r="I7" s="184"/>
      <c r="J7" s="96" t="s">
        <v>405</v>
      </c>
      <c r="K7" s="94">
        <v>0</v>
      </c>
      <c r="L7" s="97">
        <f t="shared" si="0"/>
        <v>0</v>
      </c>
    </row>
    <row r="8" spans="2:12">
      <c r="B8" s="184"/>
      <c r="C8" s="192"/>
      <c r="D8" s="184"/>
      <c r="E8" s="94" t="s">
        <v>94</v>
      </c>
      <c r="F8" s="94">
        <v>31</v>
      </c>
      <c r="G8" s="184"/>
      <c r="H8" s="95"/>
      <c r="I8" s="184"/>
      <c r="J8" s="89" t="s">
        <v>406</v>
      </c>
      <c r="K8" s="94">
        <f>SUM($K$4:$K$7)</f>
        <v>822</v>
      </c>
      <c r="L8" s="97"/>
    </row>
    <row r="9" spans="2:12">
      <c r="B9" s="184"/>
      <c r="C9" s="192"/>
      <c r="D9" s="184"/>
      <c r="E9" s="94" t="s">
        <v>95</v>
      </c>
      <c r="F9" s="94">
        <v>29</v>
      </c>
      <c r="G9" s="184"/>
      <c r="H9" s="95"/>
      <c r="I9" s="184" t="s">
        <v>148</v>
      </c>
      <c r="J9" s="96" t="s">
        <v>402</v>
      </c>
      <c r="K9" s="94">
        <v>0</v>
      </c>
      <c r="L9" s="97">
        <f>K9/$K$13</f>
        <v>0</v>
      </c>
    </row>
    <row r="10" spans="2:12">
      <c r="B10" s="184"/>
      <c r="C10" s="192"/>
      <c r="D10" s="184"/>
      <c r="E10" s="94" t="s">
        <v>96</v>
      </c>
      <c r="F10" s="94">
        <v>10</v>
      </c>
      <c r="G10" s="184"/>
      <c r="H10" s="95"/>
      <c r="I10" s="184"/>
      <c r="J10" s="96" t="s">
        <v>403</v>
      </c>
      <c r="K10" s="94">
        <f>SUM($F$16,$F$29,$F$47)</f>
        <v>36</v>
      </c>
      <c r="L10" s="97">
        <f t="shared" ref="L10:L12" si="1">K10/$K$13</f>
        <v>1</v>
      </c>
    </row>
    <row r="11" spans="2:12">
      <c r="B11" s="184"/>
      <c r="C11" s="192"/>
      <c r="D11" s="184"/>
      <c r="E11" s="94" t="s">
        <v>97</v>
      </c>
      <c r="F11" s="94">
        <v>10</v>
      </c>
      <c r="G11" s="184"/>
      <c r="H11" s="95"/>
      <c r="I11" s="184"/>
      <c r="J11" s="96" t="s">
        <v>404</v>
      </c>
      <c r="K11" s="94">
        <v>0</v>
      </c>
      <c r="L11" s="97">
        <f t="shared" si="1"/>
        <v>0</v>
      </c>
    </row>
    <row r="12" spans="2:12">
      <c r="B12" s="184"/>
      <c r="C12" s="192"/>
      <c r="D12" s="184"/>
      <c r="E12" s="94" t="s">
        <v>98</v>
      </c>
      <c r="F12" s="94">
        <f>SUM($F$4:$F$11)</f>
        <v>147</v>
      </c>
      <c r="G12" s="184"/>
      <c r="H12" s="95"/>
      <c r="I12" s="184"/>
      <c r="J12" s="96" t="s">
        <v>405</v>
      </c>
      <c r="K12" s="94">
        <v>0</v>
      </c>
      <c r="L12" s="97">
        <f t="shared" si="1"/>
        <v>0</v>
      </c>
    </row>
    <row r="13" spans="2:12">
      <c r="B13" s="184"/>
      <c r="C13" s="192"/>
      <c r="D13" s="184" t="s">
        <v>99</v>
      </c>
      <c r="E13" s="94" t="s">
        <v>100</v>
      </c>
      <c r="F13" s="94">
        <v>4</v>
      </c>
      <c r="G13" s="184"/>
      <c r="H13" s="95"/>
      <c r="I13" s="184"/>
      <c r="J13" s="89" t="s">
        <v>406</v>
      </c>
      <c r="K13" s="94">
        <f>SUM($K$9:$K$12)</f>
        <v>36</v>
      </c>
      <c r="L13" s="97"/>
    </row>
    <row r="14" spans="2:12" ht="16.5" customHeight="1">
      <c r="B14" s="184"/>
      <c r="C14" s="192"/>
      <c r="D14" s="184"/>
      <c r="E14" s="94" t="s">
        <v>101</v>
      </c>
      <c r="F14" s="94">
        <v>7</v>
      </c>
      <c r="G14" s="184"/>
      <c r="H14" s="95"/>
      <c r="I14" s="184" t="s">
        <v>295</v>
      </c>
      <c r="J14" s="184"/>
      <c r="K14" s="98">
        <f>SUM($K$8,$K$13)</f>
        <v>858</v>
      </c>
      <c r="L14" s="94"/>
    </row>
    <row r="15" spans="2:12">
      <c r="B15" s="184"/>
      <c r="C15" s="192"/>
      <c r="D15" s="184"/>
      <c r="E15" s="94" t="s">
        <v>102</v>
      </c>
      <c r="F15" s="94">
        <v>12</v>
      </c>
      <c r="G15" s="184"/>
      <c r="H15" s="95"/>
      <c r="I15" s="95"/>
      <c r="J15" s="95"/>
    </row>
    <row r="16" spans="2:12">
      <c r="B16" s="184"/>
      <c r="C16" s="192"/>
      <c r="D16" s="184"/>
      <c r="E16" s="94" t="s">
        <v>98</v>
      </c>
      <c r="F16" s="94">
        <f>SUM($F$13:$F$15)</f>
        <v>23</v>
      </c>
      <c r="G16" s="184"/>
      <c r="H16" s="95"/>
      <c r="I16" s="99" t="s">
        <v>407</v>
      </c>
      <c r="J16" s="60"/>
      <c r="K16" s="60">
        <v>2019</v>
      </c>
    </row>
    <row r="17" spans="2:11">
      <c r="B17" s="184"/>
      <c r="C17" s="192" t="s">
        <v>103</v>
      </c>
      <c r="D17" s="184" t="s">
        <v>89</v>
      </c>
      <c r="E17" s="94" t="s">
        <v>90</v>
      </c>
      <c r="F17" s="94">
        <v>2</v>
      </c>
      <c r="G17" s="184"/>
      <c r="H17" s="95"/>
      <c r="I17" s="189" t="s">
        <v>147</v>
      </c>
      <c r="J17" s="61" t="s">
        <v>89</v>
      </c>
      <c r="K17" s="61">
        <f>SUM(F12,F25,F31,F34,F37,F41,F43,F45,F49)</f>
        <v>378</v>
      </c>
    </row>
    <row r="18" spans="2:11">
      <c r="B18" s="184"/>
      <c r="C18" s="192"/>
      <c r="D18" s="184"/>
      <c r="E18" s="94" t="s">
        <v>104</v>
      </c>
      <c r="F18" s="94">
        <v>9</v>
      </c>
      <c r="G18" s="184"/>
      <c r="H18" s="95"/>
      <c r="I18" s="189"/>
      <c r="J18" s="61" t="s">
        <v>408</v>
      </c>
      <c r="K18" s="61">
        <f>SUM(F51:F58,F61:F66,E71)</f>
        <v>239</v>
      </c>
    </row>
    <row r="19" spans="2:11">
      <c r="B19" s="184"/>
      <c r="C19" s="192"/>
      <c r="D19" s="184"/>
      <c r="E19" s="94" t="s">
        <v>105</v>
      </c>
      <c r="F19" s="94">
        <v>6</v>
      </c>
      <c r="G19" s="184"/>
      <c r="H19" s="95"/>
      <c r="I19" s="189"/>
      <c r="J19" s="61" t="s">
        <v>409</v>
      </c>
      <c r="K19" s="61">
        <f>SUM(G51:G58,G61:G66)</f>
        <v>205</v>
      </c>
    </row>
    <row r="20" spans="2:11">
      <c r="B20" s="184"/>
      <c r="C20" s="192"/>
      <c r="D20" s="184"/>
      <c r="E20" s="94" t="s">
        <v>106</v>
      </c>
      <c r="F20" s="94">
        <v>19</v>
      </c>
      <c r="G20" s="184"/>
      <c r="H20" s="95"/>
      <c r="I20" s="89" t="s">
        <v>148</v>
      </c>
      <c r="J20" s="61" t="s">
        <v>99</v>
      </c>
      <c r="K20" s="61">
        <f>SUM(F29,F47,F16)</f>
        <v>36</v>
      </c>
    </row>
    <row r="21" spans="2:11">
      <c r="B21" s="184"/>
      <c r="C21" s="192"/>
      <c r="D21" s="184"/>
      <c r="E21" s="94" t="s">
        <v>107</v>
      </c>
      <c r="F21" s="94">
        <v>15</v>
      </c>
      <c r="G21" s="184"/>
      <c r="H21" s="95"/>
      <c r="I21" s="184" t="s">
        <v>295</v>
      </c>
      <c r="J21" s="184"/>
      <c r="K21" s="100">
        <f>SUM($K$17:$K$20)</f>
        <v>858</v>
      </c>
    </row>
    <row r="22" spans="2:11">
      <c r="B22" s="184"/>
      <c r="C22" s="192"/>
      <c r="D22" s="184"/>
      <c r="E22" s="94" t="s">
        <v>108</v>
      </c>
      <c r="F22" s="94">
        <v>7</v>
      </c>
      <c r="G22" s="184"/>
      <c r="H22" s="95"/>
      <c r="I22" s="95"/>
      <c r="J22" s="95"/>
    </row>
    <row r="23" spans="2:11">
      <c r="B23" s="184"/>
      <c r="C23" s="192"/>
      <c r="D23" s="184"/>
      <c r="E23" s="94" t="s">
        <v>96</v>
      </c>
      <c r="F23" s="94">
        <v>6</v>
      </c>
      <c r="G23" s="184"/>
      <c r="H23" s="95"/>
      <c r="I23" s="95"/>
      <c r="J23" s="95"/>
    </row>
    <row r="24" spans="2:11">
      <c r="B24" s="184"/>
      <c r="C24" s="192"/>
      <c r="D24" s="184"/>
      <c r="E24" s="94" t="s">
        <v>109</v>
      </c>
      <c r="F24" s="94">
        <v>10</v>
      </c>
      <c r="G24" s="184"/>
      <c r="H24" s="95"/>
      <c r="I24" s="95"/>
      <c r="J24" s="95"/>
    </row>
    <row r="25" spans="2:11">
      <c r="B25" s="184"/>
      <c r="C25" s="192"/>
      <c r="D25" s="184"/>
      <c r="E25" s="94" t="s">
        <v>98</v>
      </c>
      <c r="F25" s="94">
        <f>SUM($F$17:$F$24)</f>
        <v>74</v>
      </c>
      <c r="G25" s="184"/>
      <c r="H25" s="95"/>
      <c r="I25" s="95"/>
      <c r="J25" s="95"/>
    </row>
    <row r="26" spans="2:11">
      <c r="B26" s="184"/>
      <c r="C26" s="192"/>
      <c r="D26" s="184" t="s">
        <v>99</v>
      </c>
      <c r="E26" s="94" t="s">
        <v>100</v>
      </c>
      <c r="F26" s="94">
        <v>9</v>
      </c>
      <c r="G26" s="184"/>
      <c r="H26" s="95"/>
      <c r="I26" s="95"/>
      <c r="J26" s="95"/>
    </row>
    <row r="27" spans="2:11">
      <c r="B27" s="184"/>
      <c r="C27" s="192"/>
      <c r="D27" s="184"/>
      <c r="E27" s="94" t="s">
        <v>110</v>
      </c>
      <c r="F27" s="94">
        <v>1</v>
      </c>
      <c r="G27" s="184"/>
      <c r="H27" s="95"/>
      <c r="I27" s="95"/>
      <c r="J27" s="95"/>
    </row>
    <row r="28" spans="2:11">
      <c r="B28" s="184"/>
      <c r="C28" s="192"/>
      <c r="D28" s="184"/>
      <c r="E28" s="94" t="s">
        <v>90</v>
      </c>
      <c r="F28" s="94">
        <v>2</v>
      </c>
      <c r="G28" s="184"/>
      <c r="H28" s="95"/>
      <c r="I28" s="95"/>
      <c r="J28" s="95"/>
    </row>
    <row r="29" spans="2:11">
      <c r="B29" s="184"/>
      <c r="C29" s="192"/>
      <c r="D29" s="184"/>
      <c r="E29" s="94" t="s">
        <v>98</v>
      </c>
      <c r="F29" s="94">
        <f>SUM($F$26:$F$28)</f>
        <v>12</v>
      </c>
      <c r="G29" s="184"/>
      <c r="H29" s="95"/>
      <c r="I29" s="95"/>
      <c r="J29" s="95"/>
    </row>
    <row r="30" spans="2:11">
      <c r="B30" s="184"/>
      <c r="C30" s="192" t="s">
        <v>111</v>
      </c>
      <c r="D30" s="184" t="s">
        <v>89</v>
      </c>
      <c r="E30" s="94" t="s">
        <v>112</v>
      </c>
      <c r="F30" s="94">
        <v>45</v>
      </c>
      <c r="G30" s="184"/>
      <c r="H30" s="95"/>
      <c r="I30" s="95"/>
      <c r="J30" s="95"/>
    </row>
    <row r="31" spans="2:11">
      <c r="B31" s="184"/>
      <c r="C31" s="192"/>
      <c r="D31" s="184"/>
      <c r="E31" s="94" t="s">
        <v>98</v>
      </c>
      <c r="F31" s="94">
        <v>45</v>
      </c>
      <c r="G31" s="184"/>
      <c r="H31" s="95"/>
      <c r="I31" s="95"/>
      <c r="J31" s="95"/>
    </row>
    <row r="32" spans="2:11">
      <c r="B32" s="184"/>
      <c r="C32" s="192" t="s">
        <v>113</v>
      </c>
      <c r="D32" s="184" t="s">
        <v>89</v>
      </c>
      <c r="E32" s="94" t="s">
        <v>112</v>
      </c>
      <c r="F32" s="94">
        <v>22</v>
      </c>
      <c r="G32" s="184"/>
      <c r="H32" s="95"/>
      <c r="I32" s="95"/>
      <c r="J32" s="95"/>
    </row>
    <row r="33" spans="2:10">
      <c r="B33" s="184"/>
      <c r="C33" s="192"/>
      <c r="D33" s="184"/>
      <c r="E33" s="94" t="s">
        <v>104</v>
      </c>
      <c r="F33" s="94">
        <v>4</v>
      </c>
      <c r="G33" s="184"/>
      <c r="H33" s="95"/>
      <c r="I33" s="95"/>
      <c r="J33" s="95"/>
    </row>
    <row r="34" spans="2:10">
      <c r="B34" s="184"/>
      <c r="C34" s="192"/>
      <c r="D34" s="184"/>
      <c r="E34" s="94" t="s">
        <v>98</v>
      </c>
      <c r="F34" s="94">
        <f>SUM($F$32:$F$33)</f>
        <v>26</v>
      </c>
      <c r="G34" s="184"/>
      <c r="H34" s="95"/>
      <c r="I34" s="95"/>
      <c r="J34" s="95"/>
    </row>
    <row r="35" spans="2:10">
      <c r="B35" s="184"/>
      <c r="C35" s="192" t="s">
        <v>114</v>
      </c>
      <c r="D35" s="184" t="s">
        <v>89</v>
      </c>
      <c r="E35" s="94" t="s">
        <v>108</v>
      </c>
      <c r="F35" s="94">
        <v>8</v>
      </c>
      <c r="G35" s="184"/>
      <c r="H35" s="95"/>
      <c r="I35" s="95"/>
      <c r="J35" s="95"/>
    </row>
    <row r="36" spans="2:10">
      <c r="B36" s="184"/>
      <c r="C36" s="192"/>
      <c r="D36" s="184"/>
      <c r="E36" s="94" t="s">
        <v>115</v>
      </c>
      <c r="F36" s="94">
        <v>18</v>
      </c>
      <c r="G36" s="184"/>
      <c r="H36" s="95"/>
      <c r="I36" s="95"/>
      <c r="J36" s="95"/>
    </row>
    <row r="37" spans="2:10">
      <c r="B37" s="184"/>
      <c r="C37" s="192"/>
      <c r="D37" s="184"/>
      <c r="E37" s="94" t="s">
        <v>98</v>
      </c>
      <c r="F37" s="94">
        <f>SUM($F$35:$F$36)</f>
        <v>26</v>
      </c>
      <c r="G37" s="184"/>
      <c r="H37" s="95"/>
      <c r="I37" s="95"/>
      <c r="J37" s="95"/>
    </row>
    <row r="38" spans="2:10">
      <c r="B38" s="184"/>
      <c r="C38" s="192" t="s">
        <v>116</v>
      </c>
      <c r="D38" s="184" t="s">
        <v>89</v>
      </c>
      <c r="E38" s="94" t="s">
        <v>117</v>
      </c>
      <c r="F38" s="94">
        <v>19</v>
      </c>
      <c r="G38" s="184"/>
      <c r="H38" s="95"/>
      <c r="I38" s="95"/>
      <c r="J38" s="95"/>
    </row>
    <row r="39" spans="2:10">
      <c r="B39" s="184"/>
      <c r="C39" s="192"/>
      <c r="D39" s="184"/>
      <c r="E39" s="94" t="s">
        <v>112</v>
      </c>
      <c r="F39" s="94">
        <v>2</v>
      </c>
      <c r="G39" s="184"/>
      <c r="H39" s="95"/>
      <c r="I39" s="95"/>
      <c r="J39" s="95"/>
    </row>
    <row r="40" spans="2:10">
      <c r="B40" s="184"/>
      <c r="C40" s="192"/>
      <c r="D40" s="184"/>
      <c r="E40" s="94" t="s">
        <v>118</v>
      </c>
      <c r="F40" s="94">
        <v>2</v>
      </c>
      <c r="G40" s="184"/>
      <c r="H40" s="95"/>
      <c r="I40" s="95"/>
      <c r="J40" s="95"/>
    </row>
    <row r="41" spans="2:10">
      <c r="B41" s="184"/>
      <c r="C41" s="192"/>
      <c r="D41" s="184"/>
      <c r="E41" s="94" t="s">
        <v>98</v>
      </c>
      <c r="F41" s="94">
        <f>SUM($F$38:$F$40)</f>
        <v>23</v>
      </c>
      <c r="G41" s="184"/>
      <c r="H41" s="95"/>
      <c r="I41" s="95"/>
      <c r="J41" s="95"/>
    </row>
    <row r="42" spans="2:10">
      <c r="B42" s="184"/>
      <c r="C42" s="192" t="s">
        <v>119</v>
      </c>
      <c r="D42" s="184" t="s">
        <v>89</v>
      </c>
      <c r="E42" s="94" t="s">
        <v>112</v>
      </c>
      <c r="F42" s="94">
        <v>28</v>
      </c>
      <c r="G42" s="184"/>
      <c r="H42" s="95"/>
      <c r="I42" s="95"/>
      <c r="J42" s="95"/>
    </row>
    <row r="43" spans="2:10">
      <c r="B43" s="184"/>
      <c r="C43" s="192"/>
      <c r="D43" s="184"/>
      <c r="E43" s="94" t="s">
        <v>98</v>
      </c>
      <c r="F43" s="94">
        <v>28</v>
      </c>
      <c r="G43" s="184"/>
      <c r="H43" s="95"/>
      <c r="I43" s="95"/>
      <c r="J43" s="95"/>
    </row>
    <row r="44" spans="2:10">
      <c r="B44" s="184"/>
      <c r="C44" s="192" t="s">
        <v>120</v>
      </c>
      <c r="D44" s="184" t="s">
        <v>89</v>
      </c>
      <c r="E44" s="94" t="s">
        <v>115</v>
      </c>
      <c r="F44" s="94">
        <v>7</v>
      </c>
      <c r="G44" s="184"/>
      <c r="H44" s="95"/>
      <c r="I44" s="95"/>
      <c r="J44" s="95"/>
    </row>
    <row r="45" spans="2:10">
      <c r="B45" s="184"/>
      <c r="C45" s="192"/>
      <c r="D45" s="184"/>
      <c r="E45" s="94" t="s">
        <v>98</v>
      </c>
      <c r="F45" s="94">
        <v>7</v>
      </c>
      <c r="G45" s="184"/>
      <c r="H45" s="95"/>
      <c r="I45" s="95"/>
      <c r="J45" s="95"/>
    </row>
    <row r="46" spans="2:10">
      <c r="B46" s="184"/>
      <c r="C46" s="192" t="s">
        <v>121</v>
      </c>
      <c r="D46" s="184" t="s">
        <v>99</v>
      </c>
      <c r="E46" s="94" t="s">
        <v>122</v>
      </c>
      <c r="F46" s="94">
        <v>1</v>
      </c>
      <c r="G46" s="184"/>
      <c r="H46" s="95"/>
      <c r="I46" s="95"/>
      <c r="J46" s="95"/>
    </row>
    <row r="47" spans="2:10">
      <c r="B47" s="184"/>
      <c r="C47" s="192"/>
      <c r="D47" s="184"/>
      <c r="E47" s="94" t="s">
        <v>98</v>
      </c>
      <c r="F47" s="94">
        <v>1</v>
      </c>
      <c r="G47" s="184"/>
      <c r="H47" s="95"/>
      <c r="I47" s="95"/>
      <c r="J47" s="95"/>
    </row>
    <row r="48" spans="2:10">
      <c r="B48" s="184"/>
      <c r="C48" s="192" t="s">
        <v>123</v>
      </c>
      <c r="D48" s="184" t="s">
        <v>89</v>
      </c>
      <c r="E48" s="94" t="s">
        <v>112</v>
      </c>
      <c r="F48" s="94">
        <v>2</v>
      </c>
      <c r="G48" s="184"/>
      <c r="H48" s="95"/>
      <c r="I48" s="95"/>
      <c r="J48" s="95"/>
    </row>
    <row r="49" spans="2:10">
      <c r="B49" s="184"/>
      <c r="C49" s="192"/>
      <c r="D49" s="184"/>
      <c r="E49" s="94" t="s">
        <v>98</v>
      </c>
      <c r="F49" s="94">
        <v>2</v>
      </c>
      <c r="G49" s="184"/>
      <c r="H49" s="95"/>
      <c r="I49" s="95"/>
      <c r="J49" s="95"/>
    </row>
    <row r="50" spans="2:10">
      <c r="B50" s="184"/>
      <c r="C50" s="184" t="s">
        <v>98</v>
      </c>
      <c r="D50" s="184"/>
      <c r="E50" s="184"/>
      <c r="F50" s="94">
        <f>SUM($F$12,$F$16,$F$25,$F$29,$F$31,$F$34,$F$37,$F$41,$F$43,$F$45,$F$47,$F$49)</f>
        <v>414</v>
      </c>
      <c r="G50" s="184"/>
      <c r="H50" s="95"/>
      <c r="I50" s="95"/>
      <c r="J50" s="95"/>
    </row>
    <row r="51" spans="2:10">
      <c r="B51" s="184" t="s">
        <v>126</v>
      </c>
      <c r="C51" s="191" t="s">
        <v>127</v>
      </c>
      <c r="D51" s="191"/>
      <c r="E51" s="191"/>
      <c r="F51" s="94">
        <v>2</v>
      </c>
      <c r="G51" s="94">
        <v>1</v>
      </c>
      <c r="H51" s="101"/>
      <c r="I51" s="101"/>
      <c r="J51" s="95"/>
    </row>
    <row r="52" spans="2:10">
      <c r="B52" s="184"/>
      <c r="C52" s="191" t="s">
        <v>88</v>
      </c>
      <c r="D52" s="191"/>
      <c r="E52" s="191"/>
      <c r="F52" s="94">
        <v>3</v>
      </c>
      <c r="G52" s="94">
        <v>5</v>
      </c>
      <c r="H52" s="101"/>
      <c r="I52" s="101"/>
      <c r="J52" s="95"/>
    </row>
    <row r="53" spans="2:10">
      <c r="B53" s="184"/>
      <c r="C53" s="191" t="s">
        <v>128</v>
      </c>
      <c r="D53" s="191"/>
      <c r="E53" s="191"/>
      <c r="F53" s="94">
        <v>2</v>
      </c>
      <c r="G53" s="94"/>
      <c r="H53" s="101"/>
      <c r="I53" s="101"/>
      <c r="J53" s="101"/>
    </row>
    <row r="54" spans="2:10">
      <c r="B54" s="184"/>
      <c r="C54" s="191" t="s">
        <v>129</v>
      </c>
      <c r="D54" s="191"/>
      <c r="E54" s="191"/>
      <c r="F54" s="94">
        <v>1</v>
      </c>
      <c r="G54" s="94"/>
      <c r="H54" s="101"/>
      <c r="I54" s="101"/>
      <c r="J54" s="101"/>
    </row>
    <row r="55" spans="2:10">
      <c r="B55" s="184"/>
      <c r="C55" s="191" t="s">
        <v>130</v>
      </c>
      <c r="D55" s="191"/>
      <c r="E55" s="191"/>
      <c r="F55" s="94">
        <v>1</v>
      </c>
      <c r="G55" s="94">
        <v>3</v>
      </c>
      <c r="H55" s="101"/>
      <c r="I55" s="101"/>
      <c r="J55" s="101"/>
    </row>
    <row r="56" spans="2:10">
      <c r="B56" s="184"/>
      <c r="C56" s="191" t="s">
        <v>131</v>
      </c>
      <c r="D56" s="191"/>
      <c r="E56" s="191"/>
      <c r="F56" s="94"/>
      <c r="G56" s="94">
        <v>4</v>
      </c>
      <c r="H56" s="101"/>
      <c r="I56" s="101"/>
      <c r="J56" s="101"/>
    </row>
    <row r="57" spans="2:10">
      <c r="B57" s="184"/>
      <c r="C57" s="191" t="s">
        <v>132</v>
      </c>
      <c r="D57" s="191"/>
      <c r="E57" s="191"/>
      <c r="F57" s="94">
        <v>4</v>
      </c>
      <c r="G57" s="94">
        <v>1</v>
      </c>
      <c r="H57" s="101"/>
      <c r="I57" s="101"/>
      <c r="J57" s="101"/>
    </row>
    <row r="58" spans="2:10">
      <c r="B58" s="184"/>
      <c r="C58" s="191" t="s">
        <v>133</v>
      </c>
      <c r="D58" s="191"/>
      <c r="E58" s="191"/>
      <c r="F58" s="94">
        <v>2</v>
      </c>
      <c r="G58" s="94"/>
      <c r="H58" s="101"/>
      <c r="I58" s="101"/>
      <c r="J58" s="101"/>
    </row>
    <row r="59" spans="2:10">
      <c r="B59" s="184"/>
      <c r="C59" s="184" t="s">
        <v>98</v>
      </c>
      <c r="D59" s="184"/>
      <c r="E59" s="184"/>
      <c r="F59" s="94">
        <f>SUM($F$51:$F$58)</f>
        <v>15</v>
      </c>
      <c r="G59" s="94">
        <f>SUM($G$51:$G$58)</f>
        <v>14</v>
      </c>
      <c r="H59" s="101"/>
      <c r="I59" s="101"/>
      <c r="J59" s="101"/>
    </row>
    <row r="60" spans="2:10">
      <c r="B60" s="189" t="s">
        <v>410</v>
      </c>
      <c r="C60" s="189"/>
      <c r="D60" s="189"/>
      <c r="E60" s="189"/>
      <c r="F60" s="94">
        <f>SUM($F$50,$F$59)</f>
        <v>429</v>
      </c>
      <c r="G60" s="94">
        <f>$G$59</f>
        <v>14</v>
      </c>
      <c r="H60" s="101"/>
      <c r="I60" s="101"/>
      <c r="J60" s="101"/>
    </row>
    <row r="61" spans="2:10">
      <c r="B61" s="92" t="s">
        <v>411</v>
      </c>
      <c r="C61" s="191" t="s">
        <v>412</v>
      </c>
      <c r="D61" s="191"/>
      <c r="E61" s="191"/>
      <c r="F61" s="94">
        <v>83</v>
      </c>
      <c r="G61" s="94">
        <v>94</v>
      </c>
      <c r="H61" s="101"/>
      <c r="I61" s="101"/>
      <c r="J61" s="101"/>
    </row>
    <row r="62" spans="2:10">
      <c r="B62" s="189" t="s">
        <v>413</v>
      </c>
      <c r="C62" s="190" t="s">
        <v>414</v>
      </c>
      <c r="D62" s="190"/>
      <c r="E62" s="190"/>
      <c r="F62" s="94">
        <v>111</v>
      </c>
      <c r="G62" s="94">
        <v>3</v>
      </c>
      <c r="H62" s="101"/>
      <c r="I62" s="101"/>
      <c r="J62" s="101"/>
    </row>
    <row r="63" spans="2:10">
      <c r="B63" s="189"/>
      <c r="C63" s="190" t="s">
        <v>415</v>
      </c>
      <c r="D63" s="190"/>
      <c r="E63" s="190"/>
      <c r="F63" s="94"/>
      <c r="G63" s="94">
        <v>2</v>
      </c>
      <c r="H63" s="101"/>
      <c r="I63" s="101"/>
      <c r="J63" s="101"/>
    </row>
    <row r="64" spans="2:10">
      <c r="B64" s="189"/>
      <c r="C64" s="190" t="s">
        <v>416</v>
      </c>
      <c r="D64" s="190"/>
      <c r="E64" s="190"/>
      <c r="F64" s="94">
        <v>2</v>
      </c>
      <c r="G64" s="94"/>
      <c r="H64" s="101"/>
      <c r="I64" s="101"/>
      <c r="J64" s="101"/>
    </row>
    <row r="65" spans="1:10">
      <c r="B65" s="189"/>
      <c r="C65" s="190" t="s">
        <v>417</v>
      </c>
      <c r="D65" s="190"/>
      <c r="E65" s="190"/>
      <c r="F65" s="94">
        <v>1</v>
      </c>
      <c r="G65" s="94">
        <v>80</v>
      </c>
      <c r="H65" s="101"/>
      <c r="I65" s="101"/>
      <c r="J65" s="101"/>
    </row>
    <row r="66" spans="1:10">
      <c r="B66" s="189"/>
      <c r="C66" s="191" t="s">
        <v>418</v>
      </c>
      <c r="D66" s="191"/>
      <c r="E66" s="191"/>
      <c r="F66" s="94">
        <v>19</v>
      </c>
      <c r="G66" s="94">
        <v>12</v>
      </c>
      <c r="H66" s="101"/>
      <c r="I66" s="101"/>
      <c r="J66" s="101"/>
    </row>
    <row r="67" spans="1:10">
      <c r="B67" s="189"/>
      <c r="C67" s="189" t="s">
        <v>98</v>
      </c>
      <c r="D67" s="189"/>
      <c r="E67" s="189"/>
      <c r="F67" s="94">
        <f>SUM($F$62:$F$66)</f>
        <v>133</v>
      </c>
      <c r="G67" s="94">
        <f>SUM($G$62:$G$66)</f>
        <v>97</v>
      </c>
      <c r="H67" s="101"/>
      <c r="I67" s="101"/>
      <c r="J67" s="101"/>
    </row>
    <row r="68" spans="1:10">
      <c r="B68" s="189" t="s">
        <v>124</v>
      </c>
      <c r="C68" s="189"/>
      <c r="D68" s="189"/>
      <c r="E68" s="189"/>
      <c r="F68" s="94">
        <f>SUM($F$67,$F$60,$F$61)</f>
        <v>645</v>
      </c>
      <c r="G68" s="94">
        <f>SUM($G$67,$G$61,$G$60)</f>
        <v>205</v>
      </c>
      <c r="H68" s="101"/>
      <c r="I68" s="101"/>
      <c r="J68" s="101"/>
    </row>
    <row r="69" spans="1:10">
      <c r="J69" s="101"/>
    </row>
    <row r="70" spans="1:10">
      <c r="B70" s="92" t="s">
        <v>137</v>
      </c>
      <c r="C70" s="102" t="s">
        <v>419</v>
      </c>
      <c r="D70" s="102" t="s">
        <v>420</v>
      </c>
      <c r="E70" s="92" t="s">
        <v>136</v>
      </c>
      <c r="J70" s="101"/>
    </row>
    <row r="71" spans="1:10">
      <c r="B71" s="94" t="s">
        <v>421</v>
      </c>
      <c r="C71" s="94">
        <v>3</v>
      </c>
      <c r="D71" s="94">
        <v>5</v>
      </c>
      <c r="E71" s="94">
        <v>8</v>
      </c>
      <c r="G71" s="103"/>
      <c r="H71" s="103"/>
    </row>
    <row r="73" spans="1:10">
      <c r="A73" s="71" t="s">
        <v>431</v>
      </c>
    </row>
    <row r="74" spans="1:10">
      <c r="A74" s="91" t="s">
        <v>422</v>
      </c>
    </row>
    <row r="75" spans="1:10">
      <c r="A75" s="104" t="s">
        <v>423</v>
      </c>
      <c r="B75" s="104"/>
    </row>
    <row r="76" spans="1:10">
      <c r="A76" s="105" t="s">
        <v>424</v>
      </c>
      <c r="B76" s="105"/>
      <c r="C76" s="105"/>
      <c r="D76" s="105"/>
    </row>
    <row r="77" spans="1:10">
      <c r="A77" s="106" t="s">
        <v>425</v>
      </c>
      <c r="B77" s="106"/>
    </row>
  </sheetData>
  <mergeCells count="50">
    <mergeCell ref="C4:C16"/>
    <mergeCell ref="C17:C29"/>
    <mergeCell ref="D4:D12"/>
    <mergeCell ref="D13:D16"/>
    <mergeCell ref="D17:D25"/>
    <mergeCell ref="D26:D29"/>
    <mergeCell ref="C32:C34"/>
    <mergeCell ref="C35:C37"/>
    <mergeCell ref="C38:C41"/>
    <mergeCell ref="C42:C43"/>
    <mergeCell ref="C44:C45"/>
    <mergeCell ref="C50:E50"/>
    <mergeCell ref="B4:B50"/>
    <mergeCell ref="G4:G50"/>
    <mergeCell ref="C59:E59"/>
    <mergeCell ref="B51:B59"/>
    <mergeCell ref="C46:C47"/>
    <mergeCell ref="C48:C49"/>
    <mergeCell ref="D30:D31"/>
    <mergeCell ref="D32:D34"/>
    <mergeCell ref="D35:D37"/>
    <mergeCell ref="D38:D41"/>
    <mergeCell ref="D42:D43"/>
    <mergeCell ref="D44:D45"/>
    <mergeCell ref="D46:D47"/>
    <mergeCell ref="D48:D49"/>
    <mergeCell ref="C30:C31"/>
    <mergeCell ref="I4:I8"/>
    <mergeCell ref="I9:I13"/>
    <mergeCell ref="I14:J14"/>
    <mergeCell ref="I17:I19"/>
    <mergeCell ref="I21:J21"/>
    <mergeCell ref="C51:E51"/>
    <mergeCell ref="C52:E52"/>
    <mergeCell ref="C53:E53"/>
    <mergeCell ref="C54:E54"/>
    <mergeCell ref="C55:E55"/>
    <mergeCell ref="C56:E56"/>
    <mergeCell ref="C57:E57"/>
    <mergeCell ref="C58:E58"/>
    <mergeCell ref="B60:E60"/>
    <mergeCell ref="C61:E61"/>
    <mergeCell ref="B68:E68"/>
    <mergeCell ref="B62:B67"/>
    <mergeCell ref="C62:E62"/>
    <mergeCell ref="C63:E63"/>
    <mergeCell ref="C64:E64"/>
    <mergeCell ref="C65:E65"/>
    <mergeCell ref="C66:E66"/>
    <mergeCell ref="C67:E67"/>
  </mergeCells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B7A-990B-4FF3-BB53-4B6A092AC7D1}">
  <dimension ref="A2:C16"/>
  <sheetViews>
    <sheetView workbookViewId="0">
      <selection activeCell="D21" sqref="D21"/>
    </sheetView>
  </sheetViews>
  <sheetFormatPr defaultColWidth="9" defaultRowHeight="14.5"/>
  <cols>
    <col min="1" max="1" width="9" style="7"/>
    <col min="2" max="2" width="13" style="7" bestFit="1" customWidth="1"/>
    <col min="3" max="16384" width="9" style="7"/>
  </cols>
  <sheetData>
    <row r="2" spans="1:3">
      <c r="B2" s="68" t="s">
        <v>137</v>
      </c>
      <c r="C2" s="7">
        <v>2019</v>
      </c>
    </row>
    <row r="3" spans="1:3">
      <c r="B3" s="114" t="s">
        <v>138</v>
      </c>
      <c r="C3" s="85">
        <v>328</v>
      </c>
    </row>
    <row r="4" spans="1:3">
      <c r="B4" s="114" t="s">
        <v>139</v>
      </c>
      <c r="C4" s="85">
        <v>654</v>
      </c>
    </row>
    <row r="5" spans="1:3">
      <c r="B5" s="114" t="s">
        <v>140</v>
      </c>
      <c r="C5" s="85">
        <v>753</v>
      </c>
    </row>
    <row r="6" spans="1:3">
      <c r="B6" s="68" t="s">
        <v>336</v>
      </c>
      <c r="C6" s="7">
        <v>1194</v>
      </c>
    </row>
    <row r="7" spans="1:3">
      <c r="B7" s="68" t="s">
        <v>337</v>
      </c>
      <c r="C7" s="7">
        <v>1804</v>
      </c>
    </row>
    <row r="8" spans="1:3">
      <c r="B8" s="68" t="s">
        <v>338</v>
      </c>
      <c r="C8" s="7">
        <v>4132</v>
      </c>
    </row>
    <row r="9" spans="1:3">
      <c r="B9" s="68" t="s">
        <v>124</v>
      </c>
      <c r="C9" s="7">
        <f>SUM(C$3:C$8)</f>
        <v>8865</v>
      </c>
    </row>
    <row r="10" spans="1:3">
      <c r="C10" s="69" t="s">
        <v>141</v>
      </c>
    </row>
    <row r="12" spans="1:3">
      <c r="A12" s="31" t="s">
        <v>431</v>
      </c>
    </row>
    <row r="13" spans="1:3">
      <c r="A13" s="156" t="s">
        <v>430</v>
      </c>
    </row>
    <row r="15" spans="1:3">
      <c r="A15" s="7" t="s">
        <v>525</v>
      </c>
    </row>
    <row r="16" spans="1:3">
      <c r="A16" s="7" t="s">
        <v>524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About</vt:lpstr>
      <vt:lpstr>ships multiplier</vt:lpstr>
      <vt:lpstr>DV-per fuel</vt:lpstr>
      <vt:lpstr>DV-Regis</vt:lpstr>
      <vt:lpstr>DV</vt:lpstr>
      <vt:lpstr>Rail-subway</vt:lpstr>
      <vt:lpstr>Rail</vt:lpstr>
      <vt:lpstr>Aircraft</vt:lpstr>
      <vt:lpstr>Ships</vt:lpstr>
      <vt:lpstr>Motorbikes</vt:lpstr>
      <vt:lpstr>Cal</vt:lpstr>
      <vt:lpstr>SYVbT-passenger</vt:lpstr>
      <vt:lpstr>SYVbT-freight</vt:lpstr>
      <vt:lpstr>'DV-per fuel'!_12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2022-04-01T21:26:25Z</dcterms:modified>
</cp:coreProperties>
</file>