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amho\Dropbox\Energy Innovation\InputData_RevisionRequest\land\CSpULApYbP\"/>
    </mc:Choice>
  </mc:AlternateContent>
  <xr:revisionPtr revIDLastSave="0" documentId="13_ncr:1_{F670DD9B-3A71-4D02-BB4C-660F4EE60EDF}" xr6:coauthVersionLast="47" xr6:coauthVersionMax="47" xr10:uidLastSave="{00000000-0000-0000-0000-000000000000}"/>
  <bookViews>
    <workbookView xWindow="10220" yWindow="660" windowWidth="24900" windowHeight="17010" activeTab="3" xr2:uid="{00000000-000D-0000-FFFF-FFFF00000000}"/>
  </bookViews>
  <sheets>
    <sheet name="About" sheetId="1" r:id="rId1"/>
    <sheet name="forest set asides" sheetId="8" r:id="rId2"/>
    <sheet name="aff and ref" sheetId="7" r:id="rId3"/>
    <sheet name="CSpULApYbP" sheetId="3" r:id="rId4"/>
  </sheets>
  <externalReferences>
    <externalReference r:id="rId5"/>
    <externalReference r:id="rId6"/>
  </externalReferences>
  <definedNames>
    <definedName name="acres_per_hectare">#REF!</definedName>
    <definedName name="acres_per_million_hectares">'[1]conversion factors'!$A$1</definedName>
    <definedName name="C_to_CO2">'[2]Conversion Factors'!$A$4</definedName>
    <definedName name="grams_per_to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7" i="8" l="1"/>
  <c r="L48" i="8"/>
  <c r="M49" i="8" s="1"/>
  <c r="A32" i="8" s="1"/>
  <c r="M48" i="8"/>
  <c r="A19" i="8"/>
  <c r="A24" i="8"/>
  <c r="B7" i="8"/>
  <c r="A16" i="8" s="1"/>
  <c r="A27" i="8" s="1"/>
  <c r="A28" i="8" l="1"/>
  <c r="A29" i="8" s="1"/>
  <c r="A35" i="8" s="1"/>
  <c r="B2" i="3" s="1"/>
  <c r="F44" i="7" l="1"/>
  <c r="G44" i="7"/>
  <c r="H44" i="7"/>
  <c r="I44" i="7"/>
  <c r="J44" i="7"/>
  <c r="E44" i="7"/>
  <c r="E51" i="7" s="1"/>
  <c r="F37" i="7"/>
  <c r="G37" i="7"/>
  <c r="H37" i="7"/>
  <c r="I37" i="7"/>
  <c r="J37" i="7"/>
  <c r="E37" i="7"/>
  <c r="G7" i="7"/>
  <c r="F7" i="7"/>
  <c r="E7" i="7"/>
  <c r="D7" i="7"/>
  <c r="C7" i="7"/>
  <c r="G6" i="7"/>
  <c r="F6" i="7"/>
  <c r="E6" i="7"/>
  <c r="D6" i="7"/>
  <c r="C6" i="7"/>
  <c r="F48" i="7" l="1"/>
  <c r="G48" i="7"/>
  <c r="H48" i="7"/>
  <c r="I48" i="7"/>
  <c r="F47" i="7"/>
  <c r="G47" i="7"/>
  <c r="H47" i="7"/>
  <c r="I47" i="7"/>
  <c r="E48" i="7"/>
  <c r="E47" i="7"/>
  <c r="M37" i="7"/>
  <c r="L40" i="7"/>
  <c r="L39" i="7"/>
  <c r="L38" i="7"/>
  <c r="L37" i="7"/>
  <c r="F55" i="7"/>
  <c r="M42" i="7" l="1"/>
  <c r="E50" i="7"/>
  <c r="I54" i="7" s="1"/>
  <c r="E54" i="7"/>
  <c r="E55" i="7"/>
  <c r="E56" i="7" s="1"/>
  <c r="G54" i="7"/>
  <c r="F54" i="7"/>
  <c r="F56" i="7" s="1"/>
  <c r="I55" i="7"/>
  <c r="H55" i="7"/>
  <c r="G55" i="7"/>
  <c r="H54" i="7" l="1"/>
  <c r="G56" i="7"/>
  <c r="H56" i="7"/>
  <c r="I56" i="7"/>
  <c r="B3" i="3" s="1"/>
</calcChain>
</file>

<file path=xl/sharedStrings.xml><?xml version="1.0" encoding="utf-8"?>
<sst xmlns="http://schemas.openxmlformats.org/spreadsheetml/2006/main" count="151" uniqueCount="123">
  <si>
    <t>CSpULApYbP CO2 Sequestered per Unit Land Area per Year by Policy</t>
  </si>
  <si>
    <t>Sources:</t>
  </si>
  <si>
    <t>Notes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</si>
  <si>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</si>
  <si>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</si>
  <si>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</si>
  <si>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</si>
  <si>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</si>
  <si>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</si>
  <si>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g CO2 / acre / yr</t>
  </si>
  <si>
    <t>Forest Set-Asides</t>
  </si>
  <si>
    <t>This variable is not used for the improved forest management policy.</t>
  </si>
  <si>
    <t>Hence, for the U.S. version, this variable contains data for Forest Set-Asides and</t>
  </si>
  <si>
    <t>Afforestation/Reforestation.</t>
  </si>
  <si>
    <t>Afforestation/Reforestation</t>
  </si>
  <si>
    <t>2010-2011</t>
    <phoneticPr fontId="6" type="noConversion"/>
  </si>
  <si>
    <t>2011-2012</t>
    <phoneticPr fontId="6" type="noConversion"/>
  </si>
  <si>
    <t>2012-2013</t>
    <phoneticPr fontId="6" type="noConversion"/>
  </si>
  <si>
    <t>2013-2014</t>
    <phoneticPr fontId="6" type="noConversion"/>
  </si>
  <si>
    <t>2014-2015</t>
    <phoneticPr fontId="6" type="noConversion"/>
  </si>
  <si>
    <t>연도별 산림면적</t>
    <phoneticPr fontId="6" type="noConversion"/>
  </si>
  <si>
    <t>ha</t>
    <phoneticPr fontId="6" type="noConversion"/>
  </si>
  <si>
    <t>산림면적</t>
    <phoneticPr fontId="6" type="noConversion"/>
  </si>
  <si>
    <t>소유별 조림실적</t>
    <phoneticPr fontId="6" type="noConversion"/>
  </si>
  <si>
    <t>수종별 조림실적</t>
    <phoneticPr fontId="6" type="noConversion"/>
  </si>
  <si>
    <t>합계</t>
    <phoneticPr fontId="6" type="noConversion"/>
  </si>
  <si>
    <t>소나무</t>
    <phoneticPr fontId="6" type="noConversion"/>
  </si>
  <si>
    <t>잣나무</t>
    <phoneticPr fontId="6" type="noConversion"/>
  </si>
  <si>
    <t>낙엽송</t>
    <phoneticPr fontId="6" type="noConversion"/>
  </si>
  <si>
    <t>삼나무</t>
    <phoneticPr fontId="6" type="noConversion"/>
  </si>
  <si>
    <t>편백</t>
    <phoneticPr fontId="6" type="noConversion"/>
  </si>
  <si>
    <t>해송</t>
    <phoneticPr fontId="6" type="noConversion"/>
  </si>
  <si>
    <t>기타</t>
    <phoneticPr fontId="6" type="noConversion"/>
  </si>
  <si>
    <t>고로쇠</t>
    <phoneticPr fontId="6" type="noConversion"/>
  </si>
  <si>
    <t>느티나무</t>
    <phoneticPr fontId="6" type="noConversion"/>
  </si>
  <si>
    <t>물푸레</t>
    <phoneticPr fontId="6" type="noConversion"/>
  </si>
  <si>
    <t>벚나무</t>
    <phoneticPr fontId="6" type="noConversion"/>
  </si>
  <si>
    <t>상수리</t>
    <phoneticPr fontId="6" type="noConversion"/>
  </si>
  <si>
    <t>자작나무</t>
    <phoneticPr fontId="6" type="noConversion"/>
  </si>
  <si>
    <t>주요 수종별 연간 탄소 흡수량</t>
    <phoneticPr fontId="6" type="noConversion"/>
  </si>
  <si>
    <t>강원지방소나무</t>
    <phoneticPr fontId="6" type="noConversion"/>
  </si>
  <si>
    <t>중부지방소나무</t>
    <phoneticPr fontId="6" type="noConversion"/>
  </si>
  <si>
    <t>리기다소나무</t>
    <phoneticPr fontId="6" type="noConversion"/>
  </si>
  <si>
    <t>상수리나무</t>
    <phoneticPr fontId="6" type="noConversion"/>
  </si>
  <si>
    <t>신갈나무</t>
    <phoneticPr fontId="6" type="noConversion"/>
  </si>
  <si>
    <t>평균소나무</t>
    <phoneticPr fontId="6" type="noConversion"/>
  </si>
  <si>
    <t>평균참나무</t>
    <phoneticPr fontId="6" type="noConversion"/>
  </si>
  <si>
    <t>hard wood</t>
    <phoneticPr fontId="6" type="noConversion"/>
  </si>
  <si>
    <t>soft wood</t>
    <phoneticPr fontId="6" type="noConversion"/>
  </si>
  <si>
    <t>활엽수(hard wood)</t>
    <phoneticPr fontId="6" type="noConversion"/>
  </si>
  <si>
    <t>침엽수(soft wood)</t>
    <phoneticPr fontId="6" type="noConversion"/>
  </si>
  <si>
    <t>o</t>
    <phoneticPr fontId="6" type="noConversion"/>
  </si>
  <si>
    <t>acre</t>
    <phoneticPr fontId="6" type="noConversion"/>
  </si>
  <si>
    <t>t CO2 / ha / yr</t>
    <phoneticPr fontId="6" type="noConversion"/>
  </si>
  <si>
    <t>조림 수종 중 soft wood 비율</t>
    <phoneticPr fontId="6" type="noConversion"/>
  </si>
  <si>
    <t>조림 수종 중 hard wood 비율</t>
    <phoneticPr fontId="6" type="noConversion"/>
  </si>
  <si>
    <t>soft wood g CO2 / acre / yr</t>
    <phoneticPr fontId="6" type="noConversion"/>
  </si>
  <si>
    <t>hard wood g CO2 / acre / yr</t>
    <phoneticPr fontId="6" type="noConversion"/>
  </si>
  <si>
    <t>soft wood: aff/ref에 의한 g CO2 / acre / yr</t>
    <phoneticPr fontId="6" type="noConversion"/>
  </si>
  <si>
    <t>hard wood: aff/ref에 의한 g CO2 / acre / yr</t>
    <phoneticPr fontId="6" type="noConversion"/>
  </si>
  <si>
    <t>aff/ref g CO2 / acre / yr</t>
    <phoneticPr fontId="6" type="noConversion"/>
  </si>
  <si>
    <t>Avoid deforestion, peatland restoration, and forest restoration policies are not used in KOR model</t>
    <phoneticPr fontId="6" type="noConversion"/>
  </si>
  <si>
    <t>Korea Forest Service</t>
  </si>
  <si>
    <t>https://www.forest.go.kr/kfsweb/cop/bbs/selectBoardList.do?bbsId=BBSMSTR_1064&amp;mn=NKFS_04_05_09</t>
    <phoneticPr fontId="6" type="noConversion"/>
  </si>
  <si>
    <t>http://know.nifos.go.kr/book/search/DetailView.ax?cid=173752</t>
    <phoneticPr fontId="6" type="noConversion"/>
  </si>
  <si>
    <t>Page 13</t>
    <phoneticPr fontId="6" type="noConversion"/>
  </si>
  <si>
    <t>Forest Set-Asides</t>
    <phoneticPr fontId="6" type="noConversion"/>
  </si>
  <si>
    <t>Carbon to Carbon Dioxide</t>
  </si>
  <si>
    <t>Molecular weight of CO2</t>
  </si>
  <si>
    <t>Molecular weight of C</t>
  </si>
  <si>
    <t>Ratio of CO2 to C</t>
  </si>
  <si>
    <t>g C/acre</t>
  </si>
  <si>
    <t>g CO2/acre</t>
  </si>
  <si>
    <t>Felling Cycle Length</t>
  </si>
  <si>
    <t>years</t>
  </si>
  <si>
    <t>Avoided CO2 release per Year</t>
  </si>
  <si>
    <t>Aboveground Carbon in Gongju and Sejong</t>
    <phoneticPr fontId="6" type="noConversion"/>
  </si>
  <si>
    <t>ton C</t>
    <phoneticPr fontId="6" type="noConversion"/>
  </si>
  <si>
    <t>Gongju</t>
    <phoneticPr fontId="6" type="noConversion"/>
  </si>
  <si>
    <t>Total</t>
    <phoneticPr fontId="6" type="noConversion"/>
  </si>
  <si>
    <t>ha</t>
    <phoneticPr fontId="6" type="noConversion"/>
  </si>
  <si>
    <t>Sejong</t>
    <phoneticPr fontId="6" type="noConversion"/>
  </si>
  <si>
    <t>2015 Forest Acreage of Gongju and Sejong</t>
    <phoneticPr fontId="6" type="noConversion"/>
  </si>
  <si>
    <t>Aboveground Carbon</t>
    <phoneticPr fontId="6" type="noConversion"/>
  </si>
  <si>
    <t>tons C</t>
    <phoneticPr fontId="6" type="noConversion"/>
  </si>
  <si>
    <t>Forest Acreage</t>
    <phoneticPr fontId="6" type="noConversion"/>
  </si>
  <si>
    <t>tons C/acre</t>
    <phoneticPr fontId="6" type="noConversion"/>
  </si>
  <si>
    <t>Live Aboveground Carbon per Forest acre</t>
    <phoneticPr fontId="6" type="noConversion"/>
  </si>
  <si>
    <t>Notes</t>
    <phoneticPr fontId="6" type="noConversion"/>
  </si>
  <si>
    <t>소나무</t>
    <phoneticPr fontId="6" type="noConversion"/>
  </si>
  <si>
    <t>낙엽송</t>
    <phoneticPr fontId="6" type="noConversion"/>
  </si>
  <si>
    <t>편백</t>
    <phoneticPr fontId="6" type="noConversion"/>
  </si>
  <si>
    <t>기타활엽수</t>
    <phoneticPr fontId="6" type="noConversion"/>
  </si>
  <si>
    <t>본수</t>
    <phoneticPr fontId="6" type="noConversion"/>
  </si>
  <si>
    <t>국유림</t>
    <phoneticPr fontId="6" type="noConversion"/>
  </si>
  <si>
    <t>공,사유림</t>
    <phoneticPr fontId="6" type="noConversion"/>
  </si>
  <si>
    <t>개정 벌기령</t>
    <phoneticPr fontId="6" type="noConversion"/>
  </si>
  <si>
    <t>https://www.korea.kr/news/policyBriefingView.do?newsId=148784657</t>
    <phoneticPr fontId="6" type="noConversion"/>
  </si>
  <si>
    <t>출처</t>
    <phoneticPr fontId="6" type="noConversion"/>
  </si>
  <si>
    <t>Page 42-59</t>
    <phoneticPr fontId="6" type="noConversion"/>
  </si>
  <si>
    <t>Page 174</t>
    <phoneticPr fontId="6" type="noConversion"/>
  </si>
  <si>
    <t>2015 Forest Area and % of Forest Area by Ownership</t>
    <phoneticPr fontId="6" type="noConversion"/>
  </si>
  <si>
    <t>GHG Removals in the Forestry Sector</t>
    <phoneticPr fontId="6" type="noConversion"/>
  </si>
  <si>
    <t>Plantation Forest by Tree Species</t>
    <phoneticPr fontId="6" type="noConversion"/>
  </si>
  <si>
    <t>Page 224</t>
    <phoneticPr fontId="6" type="noConversion"/>
  </si>
  <si>
    <t>Page 222</t>
    <phoneticPr fontId="6" type="noConversion"/>
  </si>
  <si>
    <t>Plantation Forest Area by Ownership</t>
    <phoneticPr fontId="6" type="noConversion"/>
  </si>
  <si>
    <t>Page 42-59, 174, 222, 224</t>
    <phoneticPr fontId="6" type="noConversion"/>
  </si>
  <si>
    <t>https://www.koreascience.or.kr/article/JAKO201434438337975.page</t>
    <phoneticPr fontId="6" type="noConversion"/>
  </si>
  <si>
    <t>Page 7</t>
    <phoneticPr fontId="6" type="noConversion"/>
  </si>
  <si>
    <t>Forest carbon statistic of study area</t>
    <phoneticPr fontId="6" type="noConversion"/>
  </si>
  <si>
    <t>The Korean Society of Remote Sensing (대한원격탐사학회)</t>
  </si>
  <si>
    <t>관련하여 수종별 조림실적 자료를 보면, 대부분 소나무, 낙엽송, 편백, 기타활엽수로 구성되어 있으며</t>
    <phoneticPr fontId="6" type="noConversion"/>
  </si>
  <si>
    <t>Felling Cycle Length의 경우, 나무마다 벌채 주기가 다르다.</t>
    <phoneticPr fontId="6" type="noConversion"/>
  </si>
  <si>
    <t>이를 바탕으로 수종별, 산림 소유별 고려하여 Felling Cycle Length를 선정했다.</t>
    <phoneticPr fontId="6" type="noConversion"/>
  </si>
  <si>
    <t>National Institute of Forest Science</t>
    <phoneticPr fontId="6" type="noConversion"/>
  </si>
  <si>
    <t>2020 Forest Statistics</t>
    <phoneticPr fontId="6" type="noConversion"/>
  </si>
  <si>
    <t>Standard carbon uptake of major forest species</t>
    <phoneticPr fontId="6" type="noConversion"/>
  </si>
  <si>
    <t>We used the value from the study on the forest carbon storage in Gongju and Sejong.</t>
    <phoneticPr fontId="6" type="noConversion"/>
  </si>
  <si>
    <t>We assumed the carbon update for a unit area will be similar across South Korea.</t>
    <phoneticPr fontId="6" type="noConversion"/>
  </si>
  <si>
    <t>We used the carbon update per ha per year data of each species for Afforestation/Reforestation.</t>
    <phoneticPr fontId="6" type="noConversion"/>
  </si>
  <si>
    <t>Forest Data</t>
    <phoneticPr fontId="6" type="noConversion"/>
  </si>
  <si>
    <t>Carbon update by species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</si>
</sst>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"/>
  </numFmts>
  <fonts count="10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9"/>
      <color theme="1"/>
      <name val="맑은 고딕"/>
      <family val="2"/>
      <scheme val="minor"/>
    </font>
    <font>
      <b/>
      <sz val="9"/>
      <color theme="1"/>
      <name val="맑은 고딕"/>
      <family val="2"/>
      <scheme val="minor"/>
    </font>
    <font>
      <b/>
      <sz val="12"/>
      <color theme="4"/>
      <name val="맑은 고딕"/>
      <family val="2"/>
      <scheme val="minor"/>
    </font>
    <font>
      <u/>
      <sz val="11"/>
      <color theme="10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ajor"/>
    </font>
    <font>
      <sz val="11"/>
      <name val="맑은 고딕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8">
    <xf numFmtId="0" fontId="0" fillId="0" borderId="0"/>
    <xf numFmtId="0" fontId="2" fillId="0" borderId="2" applyNumberFormat="0" applyFont="0" applyProtection="0">
      <alignment wrapText="1"/>
    </xf>
    <xf numFmtId="0" fontId="2" fillId="0" borderId="0" applyNumberFormat="0" applyFill="0" applyBorder="0" applyAlignment="0" applyProtection="0"/>
    <xf numFmtId="0" fontId="2" fillId="0" borderId="3" applyNumberFormat="0" applyProtection="0">
      <alignment vertical="top" wrapText="1"/>
    </xf>
    <xf numFmtId="0" fontId="3" fillId="0" borderId="1" applyNumberFormat="0" applyProtection="0">
      <alignment wrapText="1"/>
    </xf>
    <xf numFmtId="0" fontId="3" fillId="0" borderId="4" applyNumberFormat="0" applyProtection="0">
      <alignment wrapText="1"/>
    </xf>
    <xf numFmtId="0" fontId="4" fillId="0" borderId="0" applyNumberFormat="0" applyProtection="0">
      <alignment horizontal="left"/>
    </xf>
    <xf numFmtId="0" fontId="5" fillId="0" borderId="0" applyNumberFormat="0" applyFill="0" applyBorder="0" applyAlignment="0" applyProtection="0"/>
  </cellStyleXfs>
  <cellXfs count="43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1" fontId="0" fillId="0" borderId="0" xfId="0" applyNumberFormat="1"/>
    <xf numFmtId="0" fontId="1" fillId="2" borderId="0" xfId="0" applyFont="1" applyFill="1"/>
    <xf numFmtId="0" fontId="0" fillId="0" borderId="0" xfId="0" applyAlignment="1">
      <alignment horizontal="left"/>
    </xf>
    <xf numFmtId="0" fontId="0" fillId="0" borderId="0" xfId="0" applyFill="1"/>
    <xf numFmtId="0" fontId="5" fillId="0" borderId="0" xfId="7"/>
    <xf numFmtId="0" fontId="0" fillId="0" borderId="0" xfId="0" quotePrefix="1"/>
    <xf numFmtId="0" fontId="0" fillId="0" borderId="0" xfId="0" applyAlignment="1">
      <alignment vertical="center"/>
    </xf>
    <xf numFmtId="0" fontId="8" fillId="0" borderId="0" xfId="0" applyFont="1" applyAlignment="1">
      <alignment vertical="center"/>
    </xf>
    <xf numFmtId="0" fontId="7" fillId="0" borderId="0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7" fillId="0" borderId="5" xfId="0" applyFont="1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3" borderId="0" xfId="0" applyFill="1" applyAlignment="1">
      <alignment vertical="center"/>
    </xf>
    <xf numFmtId="0" fontId="0" fillId="0" borderId="5" xfId="0" applyBorder="1" applyAlignment="1">
      <alignment vertical="center"/>
    </xf>
    <xf numFmtId="0" fontId="7" fillId="0" borderId="6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3" borderId="0" xfId="0" applyFill="1" applyBorder="1" applyAlignment="1">
      <alignment vertical="center"/>
    </xf>
    <xf numFmtId="0" fontId="0" fillId="2" borderId="0" xfId="0" applyFill="1"/>
    <xf numFmtId="0" fontId="1" fillId="0" borderId="0" xfId="0" applyFont="1" applyFill="1"/>
    <xf numFmtId="176" fontId="0" fillId="0" borderId="0" xfId="0" applyNumberFormat="1"/>
    <xf numFmtId="2" fontId="0" fillId="0" borderId="0" xfId="0" applyNumberFormat="1"/>
    <xf numFmtId="11" fontId="0" fillId="0" borderId="0" xfId="0" applyNumberFormat="1"/>
    <xf numFmtId="0" fontId="0" fillId="2" borderId="0" xfId="0" applyFill="1" applyAlignment="1">
      <alignment vertical="center"/>
    </xf>
    <xf numFmtId="0" fontId="5" fillId="0" borderId="0" xfId="7" applyAlignment="1">
      <alignment vertical="center"/>
    </xf>
    <xf numFmtId="0" fontId="0" fillId="3" borderId="12" xfId="0" applyFill="1" applyBorder="1" applyAlignment="1">
      <alignment vertical="center"/>
    </xf>
    <xf numFmtId="0" fontId="9" fillId="0" borderId="0" xfId="7" applyFont="1"/>
    <xf numFmtId="0" fontId="7" fillId="2" borderId="0" xfId="0" applyFont="1" applyFill="1"/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</cellXfs>
  <cellStyles count="8">
    <cellStyle name="Body: normal cell" xfId="1" xr:uid="{00000000-0005-0000-0000-000000000000}"/>
    <cellStyle name="Font: Calibri, 9pt regular" xfId="2" xr:uid="{00000000-0005-0000-0000-000001000000}"/>
    <cellStyle name="Footnotes: top row" xfId="3" xr:uid="{00000000-0005-0000-0000-000002000000}"/>
    <cellStyle name="Header: bottom row" xfId="4" xr:uid="{00000000-0005-0000-0000-000003000000}"/>
    <cellStyle name="Parent row" xfId="5" xr:uid="{00000000-0005-0000-0000-000006000000}"/>
    <cellStyle name="Table title" xfId="6" xr:uid="{00000000-0005-0000-0000-000007000000}"/>
    <cellStyle name="표준" xfId="0" builtinId="0"/>
    <cellStyle name="하이퍼링크" xfId="7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40</xdr:row>
      <xdr:rowOff>0</xdr:rowOff>
    </xdr:from>
    <xdr:to>
      <xdr:col>7</xdr:col>
      <xdr:colOff>639011</xdr:colOff>
      <xdr:row>80</xdr:row>
      <xdr:rowOff>29750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0074B23C-CFBD-4898-BFCF-4E7198F358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9010650"/>
          <a:ext cx="5992061" cy="842127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EI-PlcyMdl/eps-1.2.1-WIP-B-indonesia/InputData/land/PLANAbPiaSY/Potential%20Land%20Area%20Newly%20Affected%20by%20Pol%20in%20a%20Single%20Y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Indonesia Abatement Potentials"/>
      <sheetName val="conversion factors"/>
      <sheetName val="PLANAbPiaSY"/>
    </sheetNames>
    <sheetDataSet>
      <sheetData sheetId="0" refreshError="1"/>
      <sheetData sheetId="1" refreshError="1"/>
      <sheetData sheetId="2">
        <row r="1">
          <cell r="A1">
            <v>2471053.81</v>
          </cell>
        </row>
      </sheetData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  <sheetName val="Conversion Fac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4">
          <cell r="A4">
            <v>3.6666666666666665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koreascience.or.kr/article/JAKO201434438337975.page" TargetMode="External"/><Relationship Id="rId2" Type="http://schemas.openxmlformats.org/officeDocument/2006/relationships/hyperlink" Target="http://know.nifos.go.kr/book/search/DetailView.ax?cid=173752" TargetMode="External"/><Relationship Id="rId1" Type="http://schemas.openxmlformats.org/officeDocument/2006/relationships/hyperlink" Target="https://www.forest.go.kr/kfsweb/cop/bbs/selectBoardList.do?bbsId=BBSMSTR_1064&amp;mn=NKFS_04_05_09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koreascience.or.kr/publisher/ksrs.page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korea.kr/news/policyBriefingView.do?newsId=14878465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9"/>
  <sheetViews>
    <sheetView workbookViewId="0">
      <selection activeCell="B11" sqref="B11"/>
    </sheetView>
  </sheetViews>
  <sheetFormatPr defaultRowHeight="17" x14ac:dyDescent="0.45"/>
  <cols>
    <col min="1" max="1" width="10.33203125" customWidth="1"/>
    <col min="2" max="2" width="66.75" customWidth="1"/>
    <col min="4" max="4" width="12" customWidth="1"/>
  </cols>
  <sheetData>
    <row r="1" spans="1:5" x14ac:dyDescent="0.45">
      <c r="A1" s="1" t="s">
        <v>0</v>
      </c>
      <c r="C1" s="8"/>
    </row>
    <row r="3" spans="1:5" x14ac:dyDescent="0.45">
      <c r="A3" s="1" t="s">
        <v>1</v>
      </c>
      <c r="B3" s="4" t="s">
        <v>121</v>
      </c>
    </row>
    <row r="4" spans="1:5" x14ac:dyDescent="0.45">
      <c r="A4" s="1"/>
      <c r="B4" s="9" t="s">
        <v>62</v>
      </c>
      <c r="D4" t="s">
        <v>99</v>
      </c>
      <c r="E4" t="s">
        <v>101</v>
      </c>
    </row>
    <row r="5" spans="1:5" x14ac:dyDescent="0.45">
      <c r="A5" s="1"/>
      <c r="B5" s="5">
        <v>2020</v>
      </c>
      <c r="D5" t="s">
        <v>100</v>
      </c>
      <c r="E5" t="s">
        <v>102</v>
      </c>
    </row>
    <row r="6" spans="1:5" x14ac:dyDescent="0.45">
      <c r="A6" s="1"/>
      <c r="B6" t="s">
        <v>116</v>
      </c>
      <c r="D6" t="s">
        <v>105</v>
      </c>
      <c r="E6" t="s">
        <v>106</v>
      </c>
    </row>
    <row r="7" spans="1:5" x14ac:dyDescent="0.45">
      <c r="A7" s="1"/>
      <c r="B7" s="7" t="s">
        <v>63</v>
      </c>
      <c r="D7" t="s">
        <v>104</v>
      </c>
      <c r="E7" t="s">
        <v>103</v>
      </c>
    </row>
    <row r="8" spans="1:5" x14ac:dyDescent="0.45">
      <c r="A8" s="1"/>
      <c r="B8" t="s">
        <v>107</v>
      </c>
    </row>
    <row r="9" spans="1:5" s="6" customFormat="1" x14ac:dyDescent="0.45"/>
    <row r="10" spans="1:5" s="6" customFormat="1" x14ac:dyDescent="0.45">
      <c r="B10" s="4" t="s">
        <v>122</v>
      </c>
    </row>
    <row r="11" spans="1:5" s="6" customFormat="1" x14ac:dyDescent="0.45">
      <c r="B11" t="s">
        <v>115</v>
      </c>
    </row>
    <row r="12" spans="1:5" s="6" customFormat="1" x14ac:dyDescent="0.45">
      <c r="B12" s="5">
        <v>2019</v>
      </c>
    </row>
    <row r="13" spans="1:5" s="6" customFormat="1" x14ac:dyDescent="0.45">
      <c r="B13" t="s">
        <v>117</v>
      </c>
    </row>
    <row r="14" spans="1:5" s="6" customFormat="1" x14ac:dyDescent="0.45">
      <c r="B14" s="7" t="s">
        <v>64</v>
      </c>
    </row>
    <row r="15" spans="1:5" s="6" customFormat="1" x14ac:dyDescent="0.45">
      <c r="B15" t="s">
        <v>65</v>
      </c>
    </row>
    <row r="16" spans="1:5" s="6" customFormat="1" x14ac:dyDescent="0.45">
      <c r="B16"/>
    </row>
    <row r="17" spans="1:2" s="6" customFormat="1" x14ac:dyDescent="0.45">
      <c r="B17" s="40" t="s">
        <v>76</v>
      </c>
    </row>
    <row r="18" spans="1:2" s="6" customFormat="1" x14ac:dyDescent="0.45">
      <c r="B18" s="39" t="s">
        <v>111</v>
      </c>
    </row>
    <row r="19" spans="1:2" s="6" customFormat="1" x14ac:dyDescent="0.45">
      <c r="B19" s="5">
        <v>2014</v>
      </c>
    </row>
    <row r="20" spans="1:2" s="6" customFormat="1" x14ac:dyDescent="0.45">
      <c r="B20" t="s">
        <v>110</v>
      </c>
    </row>
    <row r="21" spans="1:2" s="6" customFormat="1" x14ac:dyDescent="0.45">
      <c r="B21" s="7" t="s">
        <v>108</v>
      </c>
    </row>
    <row r="22" spans="1:2" s="6" customFormat="1" x14ac:dyDescent="0.45">
      <c r="B22" t="s">
        <v>109</v>
      </c>
    </row>
    <row r="23" spans="1:2" s="6" customFormat="1" x14ac:dyDescent="0.45">
      <c r="B23"/>
    </row>
    <row r="24" spans="1:2" x14ac:dyDescent="0.45">
      <c r="A24" s="1" t="s">
        <v>2</v>
      </c>
    </row>
    <row r="25" spans="1:2" x14ac:dyDescent="0.45">
      <c r="A25" t="s">
        <v>61</v>
      </c>
    </row>
    <row r="26" spans="1:2" x14ac:dyDescent="0.45">
      <c r="A26" t="s">
        <v>11</v>
      </c>
    </row>
    <row r="28" spans="1:2" x14ac:dyDescent="0.45">
      <c r="A28" t="s">
        <v>12</v>
      </c>
    </row>
    <row r="29" spans="1:2" x14ac:dyDescent="0.45">
      <c r="A29" t="s">
        <v>13</v>
      </c>
    </row>
    <row r="31" spans="1:2" x14ac:dyDescent="0.45">
      <c r="A31" s="1" t="s">
        <v>10</v>
      </c>
    </row>
    <row r="32" spans="1:2" x14ac:dyDescent="0.45">
      <c r="A32" s="9" t="s">
        <v>118</v>
      </c>
    </row>
    <row r="33" spans="1:2" x14ac:dyDescent="0.45">
      <c r="A33" s="9" t="s">
        <v>119</v>
      </c>
    </row>
    <row r="35" spans="1:2" x14ac:dyDescent="0.45">
      <c r="A35" s="1" t="s">
        <v>14</v>
      </c>
    </row>
    <row r="36" spans="1:2" x14ac:dyDescent="0.45">
      <c r="A36" t="s">
        <v>120</v>
      </c>
    </row>
    <row r="38" spans="1:2" x14ac:dyDescent="0.45">
      <c r="A38" s="9" t="s">
        <v>21</v>
      </c>
      <c r="B38" s="9">
        <v>1</v>
      </c>
    </row>
    <row r="39" spans="1:2" x14ac:dyDescent="0.45">
      <c r="A39" s="9" t="s">
        <v>52</v>
      </c>
      <c r="B39" s="10">
        <v>2.4710540000000001</v>
      </c>
    </row>
  </sheetData>
  <phoneticPr fontId="6" type="noConversion"/>
  <hyperlinks>
    <hyperlink ref="B7" r:id="rId1" xr:uid="{00000000-0004-0000-0000-000000000000}"/>
    <hyperlink ref="B14" r:id="rId2" xr:uid="{00000000-0004-0000-0000-000002000000}"/>
    <hyperlink ref="B21" r:id="rId3" xr:uid="{975AAD09-21C7-4776-804F-E3EA5E257EDB}"/>
    <hyperlink ref="B18" r:id="rId4" display="https://www.koreascience.or.kr/publisher/ksrs.page" xr:uid="{51FD0E71-F20B-499C-BDEE-CEEB1A87BF37}"/>
  </hyperlinks>
  <pageMargins left="0.7" right="0.7" top="0.75" bottom="0.75" header="0.3" footer="0.3"/>
  <pageSetup paperSize="9"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B37AF-2417-48C2-A54B-251C07502AA2}">
  <dimension ref="A1:M81"/>
  <sheetViews>
    <sheetView workbookViewId="0">
      <selection activeCell="J27" sqref="J27"/>
    </sheetView>
  </sheetViews>
  <sheetFormatPr defaultColWidth="9" defaultRowHeight="17" x14ac:dyDescent="0.45"/>
  <cols>
    <col min="1" max="1" width="9" style="9"/>
    <col min="2" max="2" width="13.58203125" style="9" customWidth="1"/>
    <col min="3" max="3" width="11.58203125" style="9" bestFit="1" customWidth="1"/>
    <col min="4" max="16384" width="9" style="9"/>
  </cols>
  <sheetData>
    <row r="1" spans="1:4" x14ac:dyDescent="0.45">
      <c r="A1" s="27" t="s">
        <v>76</v>
      </c>
    </row>
    <row r="2" spans="1:4" x14ac:dyDescent="0.45">
      <c r="B2">
        <v>3729287.7</v>
      </c>
      <c r="C2" t="s">
        <v>77</v>
      </c>
    </row>
    <row r="3" spans="1:4" x14ac:dyDescent="0.45">
      <c r="B3">
        <v>3630304.9</v>
      </c>
      <c r="C3" t="s">
        <v>77</v>
      </c>
    </row>
    <row r="4" spans="1:4" x14ac:dyDescent="0.45">
      <c r="B4">
        <v>3536909.6</v>
      </c>
      <c r="C4" t="s">
        <v>77</v>
      </c>
    </row>
    <row r="5" spans="1:4" x14ac:dyDescent="0.45">
      <c r="B5">
        <v>3719046</v>
      </c>
      <c r="C5" t="s">
        <v>77</v>
      </c>
    </row>
    <row r="7" spans="1:4" x14ac:dyDescent="0.45">
      <c r="B7">
        <f>AVERAGE(B2:B5)</f>
        <v>3653887.05</v>
      </c>
      <c r="C7" t="s">
        <v>77</v>
      </c>
    </row>
    <row r="9" spans="1:4" x14ac:dyDescent="0.45">
      <c r="A9" s="27" t="s">
        <v>82</v>
      </c>
    </row>
    <row r="10" spans="1:4" x14ac:dyDescent="0.45">
      <c r="A10" s="9" t="s">
        <v>79</v>
      </c>
      <c r="B10">
        <v>6334615</v>
      </c>
      <c r="C10" t="s">
        <v>21</v>
      </c>
    </row>
    <row r="11" spans="1:4" x14ac:dyDescent="0.45">
      <c r="A11" s="9" t="s">
        <v>78</v>
      </c>
      <c r="B11">
        <v>60530</v>
      </c>
      <c r="C11" t="s">
        <v>21</v>
      </c>
    </row>
    <row r="12" spans="1:4" x14ac:dyDescent="0.45">
      <c r="A12" s="9" t="s">
        <v>81</v>
      </c>
      <c r="B12">
        <v>25288</v>
      </c>
      <c r="C12" t="s">
        <v>21</v>
      </c>
    </row>
    <row r="14" spans="1:4" x14ac:dyDescent="0.45">
      <c r="A14" s="4" t="s">
        <v>66</v>
      </c>
      <c r="B14" s="31"/>
      <c r="C14" s="36"/>
      <c r="D14" s="36"/>
    </row>
    <row r="15" spans="1:4" x14ac:dyDescent="0.45">
      <c r="A15" s="32" t="s">
        <v>83</v>
      </c>
      <c r="B15"/>
    </row>
    <row r="16" spans="1:4" x14ac:dyDescent="0.45">
      <c r="A16">
        <f>B7</f>
        <v>3653887.05</v>
      </c>
      <c r="B16" t="s">
        <v>84</v>
      </c>
    </row>
    <row r="17" spans="1:2" x14ac:dyDescent="0.45">
      <c r="A17"/>
      <c r="B17"/>
    </row>
    <row r="18" spans="1:2" x14ac:dyDescent="0.45">
      <c r="A18" s="1" t="s">
        <v>85</v>
      </c>
      <c r="B18"/>
    </row>
    <row r="19" spans="1:2" x14ac:dyDescent="0.45">
      <c r="A19">
        <f>SUM(B11:B12)</f>
        <v>85818</v>
      </c>
      <c r="B19" t="s">
        <v>80</v>
      </c>
    </row>
    <row r="20" spans="1:2" x14ac:dyDescent="0.45">
      <c r="A20"/>
      <c r="B20"/>
    </row>
    <row r="21" spans="1:2" x14ac:dyDescent="0.45">
      <c r="A21" s="1" t="s">
        <v>67</v>
      </c>
      <c r="B21"/>
    </row>
    <row r="22" spans="1:2" x14ac:dyDescent="0.45">
      <c r="A22">
        <v>44</v>
      </c>
      <c r="B22" t="s">
        <v>68</v>
      </c>
    </row>
    <row r="23" spans="1:2" x14ac:dyDescent="0.45">
      <c r="A23">
        <v>12</v>
      </c>
      <c r="B23" t="s">
        <v>69</v>
      </c>
    </row>
    <row r="24" spans="1:2" x14ac:dyDescent="0.45">
      <c r="A24" s="33">
        <f>A22/A23</f>
        <v>3.6666666666666665</v>
      </c>
      <c r="B24" t="s">
        <v>70</v>
      </c>
    </row>
    <row r="25" spans="1:2" x14ac:dyDescent="0.45">
      <c r="A25"/>
      <c r="B25"/>
    </row>
    <row r="26" spans="1:2" x14ac:dyDescent="0.45">
      <c r="A26" s="1" t="s">
        <v>87</v>
      </c>
      <c r="B26"/>
    </row>
    <row r="27" spans="1:2" x14ac:dyDescent="0.45">
      <c r="A27" s="34">
        <f>A16/A19/About!B39</f>
        <v>17.230365617952152</v>
      </c>
      <c r="B27" t="s">
        <v>86</v>
      </c>
    </row>
    <row r="28" spans="1:2" x14ac:dyDescent="0.45">
      <c r="A28" s="35">
        <f>A27*10^6</f>
        <v>17230365.617952153</v>
      </c>
      <c r="B28" t="s">
        <v>71</v>
      </c>
    </row>
    <row r="29" spans="1:2" x14ac:dyDescent="0.45">
      <c r="A29" s="35">
        <f>A28*A24</f>
        <v>63178007.265824556</v>
      </c>
      <c r="B29" t="s">
        <v>72</v>
      </c>
    </row>
    <row r="30" spans="1:2" x14ac:dyDescent="0.45">
      <c r="A30"/>
      <c r="B30"/>
    </row>
    <row r="31" spans="1:2" x14ac:dyDescent="0.45">
      <c r="A31" s="1" t="s">
        <v>73</v>
      </c>
      <c r="B31"/>
    </row>
    <row r="32" spans="1:2" x14ac:dyDescent="0.45">
      <c r="A32">
        <f>M49</f>
        <v>42.410071727002681</v>
      </c>
      <c r="B32" t="s">
        <v>74</v>
      </c>
    </row>
    <row r="33" spans="1:13" x14ac:dyDescent="0.45">
      <c r="A33"/>
      <c r="B33"/>
    </row>
    <row r="34" spans="1:13" x14ac:dyDescent="0.45">
      <c r="A34" s="1" t="s">
        <v>75</v>
      </c>
      <c r="B34"/>
    </row>
    <row r="35" spans="1:13" x14ac:dyDescent="0.45">
      <c r="A35" s="35">
        <f>A29/A32</f>
        <v>1489693.4782970159</v>
      </c>
      <c r="B35" t="s">
        <v>9</v>
      </c>
    </row>
    <row r="36" spans="1:13" x14ac:dyDescent="0.45">
      <c r="A36"/>
      <c r="B36"/>
    </row>
    <row r="37" spans="1:13" x14ac:dyDescent="0.45">
      <c r="A37" s="27" t="s">
        <v>88</v>
      </c>
    </row>
    <row r="38" spans="1:13" x14ac:dyDescent="0.45">
      <c r="A38" s="9" t="s">
        <v>113</v>
      </c>
      <c r="I38" s="37"/>
    </row>
    <row r="39" spans="1:13" x14ac:dyDescent="0.45">
      <c r="A39" s="9" t="s">
        <v>112</v>
      </c>
      <c r="I39" s="37"/>
    </row>
    <row r="40" spans="1:13" ht="17.5" thickBot="1" x14ac:dyDescent="0.5">
      <c r="A40" s="9" t="s">
        <v>114</v>
      </c>
    </row>
    <row r="41" spans="1:13" x14ac:dyDescent="0.45">
      <c r="J41" s="25"/>
      <c r="K41" s="17"/>
      <c r="L41" s="41" t="s">
        <v>96</v>
      </c>
      <c r="M41" s="42"/>
    </row>
    <row r="42" spans="1:13" x14ac:dyDescent="0.45">
      <c r="J42" s="19"/>
      <c r="K42" s="12" t="s">
        <v>93</v>
      </c>
      <c r="L42" s="12" t="s">
        <v>94</v>
      </c>
      <c r="M42" s="20" t="s">
        <v>95</v>
      </c>
    </row>
    <row r="43" spans="1:13" x14ac:dyDescent="0.45">
      <c r="J43" s="19" t="s">
        <v>89</v>
      </c>
      <c r="K43" s="12">
        <v>8837</v>
      </c>
      <c r="L43" s="12">
        <v>60</v>
      </c>
      <c r="M43" s="20">
        <v>40</v>
      </c>
    </row>
    <row r="44" spans="1:13" x14ac:dyDescent="0.45">
      <c r="J44" s="19" t="s">
        <v>90</v>
      </c>
      <c r="K44" s="12">
        <v>11221</v>
      </c>
      <c r="L44" s="12">
        <v>50</v>
      </c>
      <c r="M44" s="20">
        <v>30</v>
      </c>
    </row>
    <row r="45" spans="1:13" x14ac:dyDescent="0.45">
      <c r="J45" s="19" t="s">
        <v>91</v>
      </c>
      <c r="K45" s="12">
        <v>10856</v>
      </c>
      <c r="L45" s="12">
        <v>60</v>
      </c>
      <c r="M45" s="20">
        <v>40</v>
      </c>
    </row>
    <row r="46" spans="1:13" x14ac:dyDescent="0.45">
      <c r="J46" s="19" t="s">
        <v>92</v>
      </c>
      <c r="K46" s="12">
        <v>10493</v>
      </c>
      <c r="L46" s="12">
        <v>60</v>
      </c>
      <c r="M46" s="20">
        <v>40</v>
      </c>
    </row>
    <row r="47" spans="1:13" x14ac:dyDescent="0.45">
      <c r="J47" s="19"/>
      <c r="K47" s="12"/>
      <c r="L47" s="12">
        <f>1-M47</f>
        <v>0.25600000000000001</v>
      </c>
      <c r="M47" s="20">
        <v>0.74399999999999999</v>
      </c>
    </row>
    <row r="48" spans="1:13" x14ac:dyDescent="0.45">
      <c r="J48" s="19"/>
      <c r="K48" s="12"/>
      <c r="L48" s="12">
        <f>SUMPRODUCT(K43:K46,L43:L46)/SUM(K43:K46)</f>
        <v>57.290071727002683</v>
      </c>
      <c r="M48" s="20">
        <f>SUMPRODUCT(K43:K46,M43:M46)/SUM(K43:K46)</f>
        <v>37.290071727002683</v>
      </c>
    </row>
    <row r="49" spans="10:13" ht="17.5" thickBot="1" x14ac:dyDescent="0.5">
      <c r="J49" s="21"/>
      <c r="K49" s="22"/>
      <c r="L49" s="22"/>
      <c r="M49" s="38">
        <f>SUMPRODUCT(L47:M47,L48:M48)</f>
        <v>42.410071727002681</v>
      </c>
    </row>
    <row r="81" spans="1:2" x14ac:dyDescent="0.45">
      <c r="A81" s="9" t="s">
        <v>98</v>
      </c>
      <c r="B81" s="37" t="s">
        <v>97</v>
      </c>
    </row>
  </sheetData>
  <mergeCells count="1">
    <mergeCell ref="L41:M41"/>
  </mergeCells>
  <phoneticPr fontId="6" type="noConversion"/>
  <hyperlinks>
    <hyperlink ref="B81" r:id="rId1" xr:uid="{4CEAFC19-8596-4D1E-A2A6-8B4A949320CA}"/>
  </hyperlinks>
  <pageMargins left="0.7" right="0.7" top="0.75" bottom="0.75" header="0.3" footer="0.3"/>
  <pageSetup paperSize="9" orientation="portrait" verticalDpi="0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B695FC-602F-48FE-97B6-23461F2C2F50}">
  <dimension ref="B2:M56"/>
  <sheetViews>
    <sheetView topLeftCell="A19" workbookViewId="0"/>
  </sheetViews>
  <sheetFormatPr defaultColWidth="9" defaultRowHeight="17" x14ac:dyDescent="0.45"/>
  <cols>
    <col min="1" max="3" width="9" style="9"/>
    <col min="4" max="4" width="9.5" style="9" bestFit="1" customWidth="1"/>
    <col min="5" max="16384" width="9" style="9"/>
  </cols>
  <sheetData>
    <row r="2" spans="2:12" x14ac:dyDescent="0.45">
      <c r="B2" s="11" t="s">
        <v>20</v>
      </c>
      <c r="C2" s="12"/>
      <c r="D2" s="12"/>
      <c r="E2" s="12"/>
      <c r="F2" s="12"/>
      <c r="G2" s="12"/>
      <c r="L2" s="12" t="s">
        <v>21</v>
      </c>
    </row>
    <row r="3" spans="2:12" x14ac:dyDescent="0.45">
      <c r="B3" s="12"/>
      <c r="C3" s="13">
        <v>2010</v>
      </c>
      <c r="D3" s="13">
        <v>2011</v>
      </c>
      <c r="E3" s="13">
        <v>2012</v>
      </c>
      <c r="F3" s="13">
        <v>2013</v>
      </c>
      <c r="G3" s="13">
        <v>2014</v>
      </c>
      <c r="H3" s="13">
        <v>2015</v>
      </c>
      <c r="I3" s="14">
        <v>2016</v>
      </c>
      <c r="J3" s="14">
        <v>2017</v>
      </c>
      <c r="K3" s="14">
        <v>2018</v>
      </c>
      <c r="L3" s="14">
        <v>2019</v>
      </c>
    </row>
    <row r="4" spans="2:12" x14ac:dyDescent="0.45">
      <c r="B4" s="12" t="s">
        <v>22</v>
      </c>
      <c r="C4" s="12">
        <v>6368843</v>
      </c>
      <c r="D4" s="12">
        <v>6347783</v>
      </c>
      <c r="E4" s="12">
        <v>6339843</v>
      </c>
      <c r="F4" s="12">
        <v>6339463</v>
      </c>
      <c r="G4" s="12">
        <v>6339423</v>
      </c>
      <c r="H4" s="12">
        <v>6334615</v>
      </c>
      <c r="I4" s="15">
        <v>6326285</v>
      </c>
      <c r="J4" s="15">
        <v>6318007</v>
      </c>
      <c r="K4" s="15">
        <v>6305962</v>
      </c>
      <c r="L4" s="15">
        <v>6299276</v>
      </c>
    </row>
    <row r="5" spans="2:12" x14ac:dyDescent="0.45">
      <c r="B5" s="12"/>
      <c r="C5" s="13" t="s">
        <v>15</v>
      </c>
      <c r="D5" s="13" t="s">
        <v>16</v>
      </c>
      <c r="E5" s="13" t="s">
        <v>17</v>
      </c>
      <c r="F5" s="13" t="s">
        <v>18</v>
      </c>
      <c r="G5" s="13" t="s">
        <v>19</v>
      </c>
      <c r="H5" s="12"/>
    </row>
    <row r="6" spans="2:12" x14ac:dyDescent="0.45">
      <c r="B6" s="12"/>
      <c r="C6" s="12">
        <f>D4-C4</f>
        <v>-21060</v>
      </c>
      <c r="D6" s="12">
        <f>E4-D4</f>
        <v>-7940</v>
      </c>
      <c r="E6" s="12">
        <f>F4-E4</f>
        <v>-380</v>
      </c>
      <c r="F6" s="12">
        <f>G4-F4</f>
        <v>-40</v>
      </c>
      <c r="G6" s="12">
        <f>H4-G4</f>
        <v>-4808</v>
      </c>
      <c r="H6" s="12"/>
    </row>
    <row r="7" spans="2:12" x14ac:dyDescent="0.45">
      <c r="B7" s="12"/>
      <c r="C7" s="12">
        <f>C4/D4</f>
        <v>1.0033176937522912</v>
      </c>
      <c r="D7" s="12">
        <f t="shared" ref="D7:G7" si="0">D4/E4</f>
        <v>1.0012523969442146</v>
      </c>
      <c r="E7" s="12">
        <f t="shared" si="0"/>
        <v>1.0000599419856224</v>
      </c>
      <c r="F7" s="12">
        <f t="shared" si="0"/>
        <v>1.0000063097225094</v>
      </c>
      <c r="G7" s="12">
        <f t="shared" si="0"/>
        <v>1.0007590042962358</v>
      </c>
      <c r="H7" s="12"/>
    </row>
    <row r="8" spans="2:12" ht="17.5" thickBot="1" x14ac:dyDescent="0.5"/>
    <row r="9" spans="2:12" x14ac:dyDescent="0.45">
      <c r="B9" s="16" t="s">
        <v>23</v>
      </c>
      <c r="C9" s="17"/>
      <c r="D9" s="17"/>
      <c r="E9" s="17"/>
      <c r="F9" s="17"/>
      <c r="G9" s="17"/>
      <c r="H9" s="17"/>
      <c r="I9" s="17"/>
      <c r="J9" s="17"/>
      <c r="K9" s="17"/>
      <c r="L9" s="18" t="s">
        <v>21</v>
      </c>
    </row>
    <row r="10" spans="2:12" x14ac:dyDescent="0.45">
      <c r="B10" s="19"/>
      <c r="C10" s="13">
        <v>2010</v>
      </c>
      <c r="D10" s="13">
        <v>2011</v>
      </c>
      <c r="E10" s="13">
        <v>2012</v>
      </c>
      <c r="F10" s="13">
        <v>2013</v>
      </c>
      <c r="G10" s="13">
        <v>2014</v>
      </c>
      <c r="H10" s="13">
        <v>2015</v>
      </c>
      <c r="I10" s="13">
        <v>2016</v>
      </c>
      <c r="J10" s="13">
        <v>2017</v>
      </c>
      <c r="K10" s="13">
        <v>2018</v>
      </c>
      <c r="L10" s="29">
        <v>2019</v>
      </c>
    </row>
    <row r="11" spans="2:12" ht="17.5" thickBot="1" x14ac:dyDescent="0.5">
      <c r="B11" s="21"/>
      <c r="C11" s="22">
        <v>24515</v>
      </c>
      <c r="D11" s="22">
        <v>21179</v>
      </c>
      <c r="E11" s="22">
        <v>20039</v>
      </c>
      <c r="F11" s="22">
        <v>21780</v>
      </c>
      <c r="G11" s="22">
        <v>23048</v>
      </c>
      <c r="H11" s="22">
        <v>23178</v>
      </c>
      <c r="I11" s="22">
        <v>23917</v>
      </c>
      <c r="J11" s="22">
        <v>23674</v>
      </c>
      <c r="K11" s="22">
        <v>23089</v>
      </c>
      <c r="L11" s="23">
        <v>23413</v>
      </c>
    </row>
    <row r="12" spans="2:12" ht="17.5" thickBot="1" x14ac:dyDescent="0.5"/>
    <row r="13" spans="2:12" x14ac:dyDescent="0.45">
      <c r="B13" s="16" t="s">
        <v>24</v>
      </c>
      <c r="C13" s="17"/>
      <c r="D13" s="17"/>
      <c r="E13" s="17"/>
      <c r="F13" s="17"/>
      <c r="G13" s="17"/>
      <c r="H13" s="18" t="s">
        <v>21</v>
      </c>
    </row>
    <row r="14" spans="2:12" x14ac:dyDescent="0.45">
      <c r="B14" s="19"/>
      <c r="C14" s="12"/>
      <c r="D14" s="13">
        <v>2015</v>
      </c>
      <c r="E14" s="13">
        <v>2016</v>
      </c>
      <c r="F14" s="13">
        <v>2017</v>
      </c>
      <c r="G14" s="13">
        <v>2018</v>
      </c>
      <c r="H14" s="29">
        <v>2019</v>
      </c>
    </row>
    <row r="15" spans="2:12" x14ac:dyDescent="0.45">
      <c r="B15" s="19" t="s">
        <v>50</v>
      </c>
      <c r="C15" s="12" t="s">
        <v>25</v>
      </c>
      <c r="D15" s="12">
        <v>12926</v>
      </c>
      <c r="E15" s="12">
        <v>13354</v>
      </c>
      <c r="F15" s="12">
        <v>14562</v>
      </c>
      <c r="G15" s="12">
        <v>14584</v>
      </c>
      <c r="H15" s="20">
        <v>14542</v>
      </c>
    </row>
    <row r="16" spans="2:12" x14ac:dyDescent="0.45">
      <c r="B16" s="19" t="s">
        <v>51</v>
      </c>
      <c r="C16" s="12" t="s">
        <v>26</v>
      </c>
      <c r="D16" s="12">
        <v>5341</v>
      </c>
      <c r="E16" s="12">
        <v>4873</v>
      </c>
      <c r="F16" s="12">
        <v>4459</v>
      </c>
      <c r="G16" s="12">
        <v>3587</v>
      </c>
      <c r="H16" s="20">
        <v>3984</v>
      </c>
    </row>
    <row r="17" spans="2:8" x14ac:dyDescent="0.45">
      <c r="B17" s="19" t="s">
        <v>51</v>
      </c>
      <c r="C17" s="12" t="s">
        <v>27</v>
      </c>
      <c r="D17" s="12">
        <v>647</v>
      </c>
      <c r="E17" s="12">
        <v>513</v>
      </c>
      <c r="F17" s="12">
        <v>302</v>
      </c>
      <c r="G17" s="12">
        <v>291</v>
      </c>
      <c r="H17" s="20">
        <v>288</v>
      </c>
    </row>
    <row r="18" spans="2:8" x14ac:dyDescent="0.45">
      <c r="B18" s="19" t="s">
        <v>51</v>
      </c>
      <c r="C18" s="12" t="s">
        <v>28</v>
      </c>
      <c r="D18" s="12">
        <v>1332</v>
      </c>
      <c r="E18" s="12">
        <v>2598</v>
      </c>
      <c r="F18" s="12">
        <v>3864</v>
      </c>
      <c r="G18" s="12">
        <v>4206</v>
      </c>
      <c r="H18" s="20">
        <v>4559</v>
      </c>
    </row>
    <row r="19" spans="2:8" x14ac:dyDescent="0.45">
      <c r="B19" s="19" t="s">
        <v>51</v>
      </c>
      <c r="C19" s="12" t="s">
        <v>30</v>
      </c>
      <c r="D19" s="12">
        <v>4597</v>
      </c>
      <c r="E19" s="12">
        <v>4570</v>
      </c>
      <c r="F19" s="12">
        <v>5362</v>
      </c>
      <c r="G19" s="12">
        <v>5746</v>
      </c>
      <c r="H19" s="20">
        <v>4952</v>
      </c>
    </row>
    <row r="20" spans="2:8" x14ac:dyDescent="0.45">
      <c r="B20" s="19"/>
      <c r="C20" s="12" t="s">
        <v>29</v>
      </c>
      <c r="D20" s="12"/>
      <c r="E20" s="12">
        <v>16</v>
      </c>
      <c r="F20" s="12">
        <v>2</v>
      </c>
      <c r="G20" s="12">
        <v>2</v>
      </c>
      <c r="H20" s="20"/>
    </row>
    <row r="21" spans="2:8" x14ac:dyDescent="0.45">
      <c r="B21" s="19"/>
      <c r="C21" s="12" t="s">
        <v>31</v>
      </c>
      <c r="D21" s="12">
        <v>265</v>
      </c>
      <c r="E21" s="12">
        <v>280</v>
      </c>
      <c r="F21" s="12">
        <v>292</v>
      </c>
      <c r="G21" s="12">
        <v>296</v>
      </c>
      <c r="H21" s="20">
        <v>197</v>
      </c>
    </row>
    <row r="22" spans="2:8" x14ac:dyDescent="0.45">
      <c r="B22" s="19"/>
      <c r="C22" s="12" t="s">
        <v>32</v>
      </c>
      <c r="D22" s="12">
        <v>743</v>
      </c>
      <c r="E22" s="12">
        <v>505</v>
      </c>
      <c r="F22" s="12">
        <v>282</v>
      </c>
      <c r="G22" s="12">
        <v>454</v>
      </c>
      <c r="H22" s="20">
        <v>563</v>
      </c>
    </row>
    <row r="23" spans="2:8" x14ac:dyDescent="0.45">
      <c r="B23" s="19"/>
      <c r="C23" s="12"/>
      <c r="D23" s="12"/>
      <c r="E23" s="12"/>
      <c r="F23" s="12"/>
      <c r="G23" s="12"/>
      <c r="H23" s="20"/>
    </row>
    <row r="24" spans="2:8" x14ac:dyDescent="0.45">
      <c r="B24" s="19" t="s">
        <v>49</v>
      </c>
      <c r="C24" s="12" t="s">
        <v>25</v>
      </c>
      <c r="D24" s="12">
        <v>10252</v>
      </c>
      <c r="E24" s="12">
        <v>1053</v>
      </c>
      <c r="F24" s="12">
        <v>9112</v>
      </c>
      <c r="G24" s="12">
        <v>8505</v>
      </c>
      <c r="H24" s="20">
        <v>8871</v>
      </c>
    </row>
    <row r="25" spans="2:8" x14ac:dyDescent="0.45">
      <c r="B25" s="19"/>
      <c r="C25" s="12" t="s">
        <v>33</v>
      </c>
      <c r="D25" s="12">
        <v>152</v>
      </c>
      <c r="E25" s="12">
        <v>114</v>
      </c>
      <c r="F25" s="12">
        <v>97</v>
      </c>
      <c r="G25" s="12">
        <v>111</v>
      </c>
      <c r="H25" s="20">
        <v>117</v>
      </c>
    </row>
    <row r="26" spans="2:8" x14ac:dyDescent="0.45">
      <c r="B26" s="19"/>
      <c r="C26" s="12" t="s">
        <v>34</v>
      </c>
      <c r="D26" s="12">
        <v>220</v>
      </c>
      <c r="E26" s="12">
        <v>213</v>
      </c>
      <c r="F26" s="12">
        <v>103</v>
      </c>
      <c r="G26" s="12">
        <v>74</v>
      </c>
      <c r="H26" s="20">
        <v>71</v>
      </c>
    </row>
    <row r="27" spans="2:8" x14ac:dyDescent="0.45">
      <c r="B27" s="19"/>
      <c r="C27" s="12" t="s">
        <v>35</v>
      </c>
      <c r="D27" s="12">
        <v>116</v>
      </c>
      <c r="E27" s="12">
        <v>112</v>
      </c>
      <c r="F27" s="12">
        <v>64</v>
      </c>
      <c r="G27" s="12">
        <v>101</v>
      </c>
      <c r="H27" s="20">
        <v>67</v>
      </c>
    </row>
    <row r="28" spans="2:8" x14ac:dyDescent="0.45">
      <c r="B28" s="19"/>
      <c r="C28" s="12" t="s">
        <v>36</v>
      </c>
      <c r="D28" s="12">
        <v>343</v>
      </c>
      <c r="E28" s="12">
        <v>412</v>
      </c>
      <c r="F28" s="12">
        <v>276</v>
      </c>
      <c r="G28" s="12">
        <v>298</v>
      </c>
      <c r="H28" s="20">
        <v>268</v>
      </c>
    </row>
    <row r="29" spans="2:8" x14ac:dyDescent="0.45">
      <c r="B29" s="19"/>
      <c r="C29" s="12" t="s">
        <v>37</v>
      </c>
      <c r="D29" s="12">
        <v>1540</v>
      </c>
      <c r="E29" s="12">
        <v>1275</v>
      </c>
      <c r="F29" s="12">
        <v>1345</v>
      </c>
      <c r="G29" s="12">
        <v>1088</v>
      </c>
      <c r="H29" s="20">
        <v>1431</v>
      </c>
    </row>
    <row r="30" spans="2:8" x14ac:dyDescent="0.45">
      <c r="B30" s="19"/>
      <c r="C30" s="12" t="s">
        <v>38</v>
      </c>
      <c r="D30" s="12">
        <v>1169</v>
      </c>
      <c r="E30" s="12">
        <v>1339</v>
      </c>
      <c r="F30" s="12">
        <v>1077</v>
      </c>
      <c r="G30" s="12">
        <v>1040</v>
      </c>
      <c r="H30" s="20">
        <v>1134</v>
      </c>
    </row>
    <row r="31" spans="2:8" ht="17.5" thickBot="1" x14ac:dyDescent="0.5">
      <c r="B31" s="21"/>
      <c r="C31" s="22" t="s">
        <v>32</v>
      </c>
      <c r="D31" s="22">
        <v>6712</v>
      </c>
      <c r="E31" s="22">
        <v>7098</v>
      </c>
      <c r="F31" s="22">
        <v>6150</v>
      </c>
      <c r="G31" s="22">
        <v>5793</v>
      </c>
      <c r="H31" s="23">
        <v>5782</v>
      </c>
    </row>
    <row r="32" spans="2:8" ht="17.5" thickBot="1" x14ac:dyDescent="0.5"/>
    <row r="33" spans="2:13" x14ac:dyDescent="0.45">
      <c r="B33" s="25"/>
      <c r="C33" s="26" t="s">
        <v>39</v>
      </c>
      <c r="D33" s="17"/>
      <c r="E33" s="17"/>
      <c r="F33" s="17"/>
      <c r="G33" s="17"/>
      <c r="H33" s="17"/>
      <c r="I33" s="17" t="s">
        <v>53</v>
      </c>
      <c r="J33" s="18"/>
    </row>
    <row r="34" spans="2:13" x14ac:dyDescent="0.45">
      <c r="B34" s="19"/>
      <c r="C34" s="12"/>
      <c r="D34" s="12"/>
      <c r="E34" s="13">
        <v>10</v>
      </c>
      <c r="F34" s="13">
        <v>20</v>
      </c>
      <c r="G34" s="13">
        <v>30</v>
      </c>
      <c r="H34" s="13">
        <v>40</v>
      </c>
      <c r="I34" s="13">
        <v>50</v>
      </c>
      <c r="J34" s="29">
        <v>60</v>
      </c>
    </row>
    <row r="35" spans="2:13" x14ac:dyDescent="0.45">
      <c r="B35" s="19" t="s">
        <v>48</v>
      </c>
      <c r="C35" s="12" t="s">
        <v>40</v>
      </c>
      <c r="D35" s="12"/>
      <c r="E35" s="12">
        <v>7.5</v>
      </c>
      <c r="F35" s="12">
        <v>10.1</v>
      </c>
      <c r="G35" s="12">
        <v>9.6</v>
      </c>
      <c r="H35" s="12">
        <v>8.1999999999999993</v>
      </c>
      <c r="I35" s="12">
        <v>6.7</v>
      </c>
      <c r="J35" s="20">
        <v>5.4</v>
      </c>
    </row>
    <row r="36" spans="2:13" x14ac:dyDescent="0.45">
      <c r="B36" s="19" t="s">
        <v>48</v>
      </c>
      <c r="C36" s="12" t="s">
        <v>41</v>
      </c>
      <c r="D36" s="12"/>
      <c r="E36" s="12">
        <v>3.5</v>
      </c>
      <c r="F36" s="12">
        <v>6.9</v>
      </c>
      <c r="G36" s="12">
        <v>12.4</v>
      </c>
      <c r="H36" s="12">
        <v>6.4</v>
      </c>
      <c r="I36" s="12">
        <v>3.3</v>
      </c>
      <c r="J36" s="20">
        <v>1.1000000000000001</v>
      </c>
    </row>
    <row r="37" spans="2:13" x14ac:dyDescent="0.45">
      <c r="B37" s="19" t="s">
        <v>48</v>
      </c>
      <c r="C37" s="12" t="s">
        <v>45</v>
      </c>
      <c r="D37" s="12"/>
      <c r="E37" s="30">
        <f>AVERAGE(E35:E36)</f>
        <v>5.5</v>
      </c>
      <c r="F37" s="12">
        <f t="shared" ref="F37:J37" si="1">AVERAGE(F35:F36)</f>
        <v>8.5</v>
      </c>
      <c r="G37" s="12">
        <f t="shared" si="1"/>
        <v>11</v>
      </c>
      <c r="H37" s="12">
        <f t="shared" si="1"/>
        <v>7.3</v>
      </c>
      <c r="I37" s="12">
        <f t="shared" si="1"/>
        <v>5</v>
      </c>
      <c r="J37" s="20">
        <f t="shared" si="1"/>
        <v>3.25</v>
      </c>
      <c r="L37" s="9">
        <f>E37</f>
        <v>5.5</v>
      </c>
      <c r="M37" s="24">
        <f>SUMPRODUCT(D16:D19,$L$37:$L$40)/SUM($D$16:$D$19)</f>
        <v>5.2670722497272804</v>
      </c>
    </row>
    <row r="38" spans="2:13" x14ac:dyDescent="0.45">
      <c r="B38" s="19" t="s">
        <v>48</v>
      </c>
      <c r="C38" s="12" t="s">
        <v>27</v>
      </c>
      <c r="D38" s="12"/>
      <c r="E38" s="30">
        <v>5.4</v>
      </c>
      <c r="F38" s="12">
        <v>11.8</v>
      </c>
      <c r="G38" s="12">
        <v>10.8</v>
      </c>
      <c r="H38" s="12">
        <v>9.1</v>
      </c>
      <c r="I38" s="12">
        <v>7.6</v>
      </c>
      <c r="J38" s="20">
        <v>6.5</v>
      </c>
      <c r="L38" s="9">
        <f>E38</f>
        <v>5.4</v>
      </c>
    </row>
    <row r="39" spans="2:13" x14ac:dyDescent="0.45">
      <c r="B39" s="19" t="s">
        <v>48</v>
      </c>
      <c r="C39" s="12" t="s">
        <v>28</v>
      </c>
      <c r="D39" s="12"/>
      <c r="E39" s="30">
        <v>9.1</v>
      </c>
      <c r="F39" s="12">
        <v>10.5</v>
      </c>
      <c r="G39" s="12">
        <v>9.5</v>
      </c>
      <c r="H39" s="12">
        <v>8.5</v>
      </c>
      <c r="I39" s="12">
        <v>7.9</v>
      </c>
      <c r="J39" s="20">
        <v>7.2</v>
      </c>
      <c r="L39" s="9">
        <f>E40</f>
        <v>4.5</v>
      </c>
    </row>
    <row r="40" spans="2:13" x14ac:dyDescent="0.45">
      <c r="B40" s="19" t="s">
        <v>48</v>
      </c>
      <c r="C40" s="12" t="s">
        <v>42</v>
      </c>
      <c r="D40" s="12"/>
      <c r="E40" s="12">
        <v>4.5</v>
      </c>
      <c r="F40" s="12">
        <v>13.9</v>
      </c>
      <c r="G40" s="12">
        <v>12.4</v>
      </c>
      <c r="H40" s="12">
        <v>8.6999999999999993</v>
      </c>
      <c r="I40" s="12">
        <v>5.8</v>
      </c>
      <c r="J40" s="20">
        <v>4.0999999999999996</v>
      </c>
      <c r="L40" s="9">
        <f>E41</f>
        <v>5.2</v>
      </c>
    </row>
    <row r="41" spans="2:13" x14ac:dyDescent="0.45">
      <c r="B41" s="19" t="s">
        <v>48</v>
      </c>
      <c r="C41" s="12" t="s">
        <v>30</v>
      </c>
      <c r="D41" s="12"/>
      <c r="E41" s="30">
        <v>5.2</v>
      </c>
      <c r="F41" s="12">
        <v>8.8000000000000007</v>
      </c>
      <c r="G41" s="12">
        <v>8.1999999999999993</v>
      </c>
      <c r="H41" s="12">
        <v>6.6</v>
      </c>
      <c r="I41" s="12">
        <v>5.2</v>
      </c>
      <c r="J41" s="20">
        <v>4.0999999999999996</v>
      </c>
    </row>
    <row r="42" spans="2:13" x14ac:dyDescent="0.45">
      <c r="B42" s="19" t="s">
        <v>47</v>
      </c>
      <c r="C42" s="12" t="s">
        <v>43</v>
      </c>
      <c r="D42" s="12"/>
      <c r="E42" s="12">
        <v>11.2</v>
      </c>
      <c r="F42" s="12">
        <v>15.9</v>
      </c>
      <c r="G42" s="12">
        <v>14</v>
      </c>
      <c r="H42" s="12">
        <v>12.3</v>
      </c>
      <c r="I42" s="12">
        <v>10.9</v>
      </c>
      <c r="J42" s="20">
        <v>9.8000000000000007</v>
      </c>
      <c r="M42" s="9">
        <f>M37/About!B39</f>
        <v>2.1315083562428341</v>
      </c>
    </row>
    <row r="43" spans="2:13" x14ac:dyDescent="0.45">
      <c r="B43" s="19" t="s">
        <v>47</v>
      </c>
      <c r="C43" s="12" t="s">
        <v>44</v>
      </c>
      <c r="D43" s="12"/>
      <c r="E43" s="12">
        <v>8.6</v>
      </c>
      <c r="F43" s="12">
        <v>15</v>
      </c>
      <c r="G43" s="12">
        <v>9.3000000000000007</v>
      </c>
      <c r="H43" s="12">
        <v>8.4</v>
      </c>
      <c r="I43" s="12">
        <v>7.5</v>
      </c>
      <c r="J43" s="20">
        <v>6.8</v>
      </c>
    </row>
    <row r="44" spans="2:13" ht="17.5" thickBot="1" x14ac:dyDescent="0.5">
      <c r="B44" s="21" t="s">
        <v>47</v>
      </c>
      <c r="C44" s="22" t="s">
        <v>46</v>
      </c>
      <c r="D44" s="22"/>
      <c r="E44" s="22">
        <f>AVERAGE(E42:E43)</f>
        <v>9.8999999999999986</v>
      </c>
      <c r="F44" s="22">
        <f t="shared" ref="F44:J44" si="2">AVERAGE(F42:F43)</f>
        <v>15.45</v>
      </c>
      <c r="G44" s="22">
        <f t="shared" si="2"/>
        <v>11.65</v>
      </c>
      <c r="H44" s="22">
        <f t="shared" si="2"/>
        <v>10.350000000000001</v>
      </c>
      <c r="I44" s="22">
        <f t="shared" si="2"/>
        <v>9.1999999999999993</v>
      </c>
      <c r="J44" s="23">
        <f t="shared" si="2"/>
        <v>8.3000000000000007</v>
      </c>
    </row>
    <row r="46" spans="2:13" x14ac:dyDescent="0.45">
      <c r="E46" s="28">
        <v>2015</v>
      </c>
      <c r="F46" s="28">
        <v>2016</v>
      </c>
      <c r="G46" s="28">
        <v>2017</v>
      </c>
      <c r="H46" s="28">
        <v>2018</v>
      </c>
      <c r="I46" s="28">
        <v>2019</v>
      </c>
    </row>
    <row r="47" spans="2:13" x14ac:dyDescent="0.45">
      <c r="B47" s="9" t="s">
        <v>54</v>
      </c>
      <c r="E47" s="9">
        <f>D15/H11</f>
        <v>0.55768401069980156</v>
      </c>
      <c r="F47" s="9">
        <f>E15/I11</f>
        <v>0.5583476188485178</v>
      </c>
      <c r="G47" s="9">
        <f>F15/J11</f>
        <v>0.61510517867702963</v>
      </c>
      <c r="H47" s="9">
        <f>G15/K11</f>
        <v>0.63164277361514143</v>
      </c>
      <c r="I47" s="9">
        <f>H15/L11</f>
        <v>0.62110793149105203</v>
      </c>
    </row>
    <row r="48" spans="2:13" x14ac:dyDescent="0.45">
      <c r="B48" s="9" t="s">
        <v>55</v>
      </c>
      <c r="E48" s="9">
        <f>D24/H11</f>
        <v>0.44231598930019844</v>
      </c>
      <c r="F48" s="9">
        <f>E24/I11</f>
        <v>4.402726094409834E-2</v>
      </c>
      <c r="G48" s="9">
        <f>F24/J11</f>
        <v>0.38489482132297037</v>
      </c>
      <c r="H48" s="9">
        <f>G24/K11</f>
        <v>0.36835722638485857</v>
      </c>
      <c r="I48" s="9">
        <f>H24/L11</f>
        <v>0.37889206850894802</v>
      </c>
    </row>
    <row r="50" spans="2:9" x14ac:dyDescent="0.45">
      <c r="B50" s="9" t="s">
        <v>56</v>
      </c>
      <c r="E50" s="9">
        <f>$M$37*(10^6)/About!$B$39</f>
        <v>2131508.3562428341</v>
      </c>
    </row>
    <row r="51" spans="2:9" x14ac:dyDescent="0.45">
      <c r="B51" s="9" t="s">
        <v>57</v>
      </c>
      <c r="E51" s="9">
        <f>E44*10^6/About!$B$39</f>
        <v>4006387.55769805</v>
      </c>
    </row>
    <row r="53" spans="2:9" x14ac:dyDescent="0.45">
      <c r="E53" s="28">
        <v>2015</v>
      </c>
      <c r="F53" s="28">
        <v>2016</v>
      </c>
      <c r="G53" s="28">
        <v>2017</v>
      </c>
      <c r="H53" s="28">
        <v>2018</v>
      </c>
      <c r="I53" s="28">
        <v>2019</v>
      </c>
    </row>
    <row r="54" spans="2:9" x14ac:dyDescent="0.45">
      <c r="B54" s="9" t="s">
        <v>58</v>
      </c>
      <c r="E54" s="9">
        <f>E47*$E$50</f>
        <v>1188708.1289496452</v>
      </c>
      <c r="F54" s="9">
        <f>F47*$E$50</f>
        <v>1190122.6152639047</v>
      </c>
      <c r="G54" s="9">
        <f>G47*$E$50</f>
        <v>1311101.8283183302</v>
      </c>
      <c r="H54" s="9">
        <f>H47*$E$50</f>
        <v>1346351.8501210746</v>
      </c>
      <c r="I54" s="9">
        <f>I47*$E$50</f>
        <v>1323896.746101879</v>
      </c>
    </row>
    <row r="55" spans="2:9" x14ac:dyDescent="0.45">
      <c r="B55" s="9" t="s">
        <v>59</v>
      </c>
      <c r="E55" s="9">
        <f>E48*$E$51</f>
        <v>1772089.2761032188</v>
      </c>
      <c r="F55" s="9">
        <f>F48*$E$51</f>
        <v>176390.27044596089</v>
      </c>
      <c r="G55" s="9">
        <f>G48*$E$51</f>
        <v>1542037.8231707625</v>
      </c>
      <c r="H55" s="9">
        <f>H48*$E$51</f>
        <v>1475781.8085764612</v>
      </c>
      <c r="I55" s="9">
        <f>I48*$E$51</f>
        <v>1517988.4689847266</v>
      </c>
    </row>
    <row r="56" spans="2:9" x14ac:dyDescent="0.45">
      <c r="B56" s="9" t="s">
        <v>60</v>
      </c>
      <c r="E56" s="9">
        <f>SUM(E54:E55)</f>
        <v>2960797.405052864</v>
      </c>
      <c r="F56" s="9">
        <f t="shared" ref="F56:I56" si="3">SUM(F54:F55)</f>
        <v>1366512.8857098655</v>
      </c>
      <c r="G56" s="9">
        <f t="shared" si="3"/>
        <v>2853139.651489093</v>
      </c>
      <c r="H56" s="9">
        <f t="shared" si="3"/>
        <v>2822133.6586975357</v>
      </c>
      <c r="I56" s="24">
        <f t="shared" si="3"/>
        <v>2841885.2150866054</v>
      </c>
    </row>
  </sheetData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AJ7"/>
  <sheetViews>
    <sheetView tabSelected="1" workbookViewId="0">
      <selection activeCell="F14" sqref="F14"/>
    </sheetView>
  </sheetViews>
  <sheetFormatPr defaultRowHeight="17" x14ac:dyDescent="0.45"/>
  <cols>
    <col min="1" max="1" width="29.25" customWidth="1"/>
    <col min="2" max="2" width="17.33203125" customWidth="1"/>
  </cols>
  <sheetData>
    <row r="1" spans="1:36" x14ac:dyDescent="0.45">
      <c r="B1" s="2" t="s">
        <v>9</v>
      </c>
      <c r="D1" s="2"/>
      <c r="F1" s="2"/>
      <c r="H1" s="2"/>
      <c r="J1" s="2"/>
      <c r="L1" s="2"/>
      <c r="N1" s="2"/>
      <c r="P1" s="2"/>
      <c r="R1" s="2"/>
      <c r="T1" s="2"/>
      <c r="V1" s="2"/>
      <c r="X1" s="2"/>
      <c r="Z1" s="2"/>
      <c r="AB1" s="2"/>
      <c r="AD1" s="2"/>
      <c r="AF1" s="2"/>
      <c r="AH1" s="2"/>
      <c r="AJ1" s="2"/>
    </row>
    <row r="2" spans="1:36" x14ac:dyDescent="0.45">
      <c r="A2" t="s">
        <v>3</v>
      </c>
      <c r="B2" s="3">
        <f>'forest set asides'!A35</f>
        <v>1489693.4782970159</v>
      </c>
    </row>
    <row r="3" spans="1:36" x14ac:dyDescent="0.45">
      <c r="A3" t="s">
        <v>4</v>
      </c>
      <c r="B3" s="3">
        <f>'aff and ref'!I56</f>
        <v>2841885.2150866054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</row>
    <row r="4" spans="1:36" x14ac:dyDescent="0.45">
      <c r="A4" t="s">
        <v>5</v>
      </c>
      <c r="B4">
        <v>0</v>
      </c>
    </row>
    <row r="5" spans="1:36" x14ac:dyDescent="0.45">
      <c r="A5" t="s">
        <v>6</v>
      </c>
      <c r="B5" s="3">
        <v>0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</row>
    <row r="6" spans="1:36" x14ac:dyDescent="0.45">
      <c r="A6" t="s">
        <v>7</v>
      </c>
      <c r="B6" s="3">
        <v>0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</row>
    <row r="7" spans="1:36" x14ac:dyDescent="0.45">
      <c r="A7" t="s">
        <v>8</v>
      </c>
      <c r="B7" s="3">
        <v>0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About</vt:lpstr>
      <vt:lpstr>forest set asides</vt:lpstr>
      <vt:lpstr>aff and ref</vt:lpstr>
      <vt:lpstr>CSpULApYbP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Sanghyun Hong</cp:lastModifiedBy>
  <dcterms:created xsi:type="dcterms:W3CDTF">2017-01-27T07:38:37Z</dcterms:created>
  <dcterms:modified xsi:type="dcterms:W3CDTF">2021-11-15T03:08:47Z</dcterms:modified>
</cp:coreProperties>
</file>