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Request\trans\BCDTRtSY\"/>
    </mc:Choice>
  </mc:AlternateContent>
  <xr:revisionPtr revIDLastSave="0" documentId="13_ncr:1_{2417F7C1-A71A-4E59-AF58-A0A749E3252B}" xr6:coauthVersionLast="47" xr6:coauthVersionMax="47" xr10:uidLastSave="{00000000-0000-0000-0000-000000000000}"/>
  <bookViews>
    <workbookView xWindow="14040" yWindow="1070" windowWidth="19800" windowHeight="17010" firstSheet="16" activeTab="19" xr2:uid="{00000000-000D-0000-FFFF-FFFF00000000}"/>
  </bookViews>
  <sheets>
    <sheet name="About" sheetId="1" r:id="rId1"/>
    <sheet name="SYVbT_DV-Regis" sheetId="35" r:id="rId2"/>
    <sheet name="BAADTbVT_DV-km" sheetId="37" r:id="rId3"/>
    <sheet name="DV-CAGR" sheetId="69" r:id="rId4"/>
    <sheet name="Rail2019-psgr" sheetId="62" r:id="rId5"/>
    <sheet name="Rail2020-psgr" sheetId="61" r:id="rId6"/>
    <sheet name="Rail2021-psgr" sheetId="60" r:id="rId7"/>
    <sheet name="Rail2019-freight" sheetId="58" r:id="rId8"/>
    <sheet name="Rail2020-freight" sheetId="59" r:id="rId9"/>
    <sheet name="Rail2021-freight" sheetId="57" r:id="rId10"/>
    <sheet name="BAADTbVT_Rail-CAGR" sheetId="68" r:id="rId11"/>
    <sheet name="Rail-Cal" sheetId="56" r:id="rId12"/>
    <sheet name="Air2019" sheetId="65" r:id="rId13"/>
    <sheet name="Air2020" sheetId="64" r:id="rId14"/>
    <sheet name="Air2021" sheetId="63" r:id="rId15"/>
    <sheet name="Air-CAGR" sheetId="67" r:id="rId16"/>
    <sheet name="Air-Cal" sheetId="50" r:id="rId17"/>
    <sheet name="BAADTbVT_Ships-Cal psgr CAGR" sheetId="49" r:id="rId18"/>
    <sheet name="Ships-freight CAGR" sheetId="55" r:id="rId19"/>
    <sheet name="BCDTRtSY-psgr" sheetId="6" r:id="rId20"/>
    <sheet name="BCDTRtSY-frgt" sheetId="12" r:id="rId21"/>
  </sheets>
  <externalReferences>
    <externalReference r:id="rId22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3" i="69" l="1"/>
  <c r="M64" i="69"/>
  <c r="M65" i="69"/>
  <c r="M66" i="69"/>
  <c r="M67" i="69"/>
  <c r="M61" i="69"/>
  <c r="M40" i="69"/>
  <c r="M41" i="69"/>
  <c r="M42" i="69"/>
  <c r="M43" i="69"/>
  <c r="M44" i="69"/>
  <c r="M45" i="69"/>
  <c r="M46" i="69"/>
  <c r="M49" i="69"/>
  <c r="M50" i="69"/>
  <c r="M51" i="69"/>
  <c r="M52" i="69"/>
  <c r="M53" i="69"/>
  <c r="C7" i="12" l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K6" i="68" l="1"/>
  <c r="K5" i="68"/>
  <c r="K4" i="68"/>
  <c r="K3" i="68"/>
  <c r="F65" i="69" l="1"/>
  <c r="G65" i="69"/>
  <c r="H65" i="69"/>
  <c r="I65" i="69"/>
  <c r="J65" i="69"/>
  <c r="K65" i="69"/>
  <c r="L65" i="69"/>
  <c r="F66" i="69"/>
  <c r="G66" i="69"/>
  <c r="H66" i="69"/>
  <c r="I66" i="69"/>
  <c r="J66" i="69"/>
  <c r="K66" i="69"/>
  <c r="L66" i="69"/>
  <c r="F67" i="69"/>
  <c r="G67" i="69"/>
  <c r="H67" i="69"/>
  <c r="I67" i="69"/>
  <c r="J67" i="69"/>
  <c r="K67" i="69"/>
  <c r="L67" i="69"/>
  <c r="F49" i="69"/>
  <c r="G49" i="69"/>
  <c r="H49" i="69"/>
  <c r="I49" i="69"/>
  <c r="J49" i="69"/>
  <c r="K49" i="69"/>
  <c r="L49" i="69"/>
  <c r="F50" i="69"/>
  <c r="G50" i="69"/>
  <c r="H50" i="69"/>
  <c r="I50" i="69"/>
  <c r="J50" i="69"/>
  <c r="K50" i="69"/>
  <c r="L50" i="69"/>
  <c r="F51" i="69"/>
  <c r="G51" i="69"/>
  <c r="H51" i="69"/>
  <c r="I51" i="69"/>
  <c r="J51" i="69"/>
  <c r="K51" i="69"/>
  <c r="L51" i="69"/>
  <c r="F52" i="69"/>
  <c r="G52" i="69"/>
  <c r="H52" i="69"/>
  <c r="I52" i="69"/>
  <c r="J52" i="69"/>
  <c r="K52" i="69"/>
  <c r="L52" i="69"/>
  <c r="F53" i="69"/>
  <c r="G53" i="69"/>
  <c r="H53" i="69"/>
  <c r="I53" i="69"/>
  <c r="J53" i="69"/>
  <c r="K53" i="69"/>
  <c r="L53" i="69"/>
  <c r="F40" i="69"/>
  <c r="G40" i="69"/>
  <c r="H40" i="69"/>
  <c r="I40" i="69"/>
  <c r="J40" i="69"/>
  <c r="K40" i="69"/>
  <c r="L40" i="69"/>
  <c r="F41" i="69"/>
  <c r="G41" i="69"/>
  <c r="H41" i="69"/>
  <c r="I41" i="69"/>
  <c r="J41" i="69"/>
  <c r="K41" i="69"/>
  <c r="L41" i="69"/>
  <c r="F42" i="69"/>
  <c r="G42" i="69"/>
  <c r="H42" i="69"/>
  <c r="I42" i="69"/>
  <c r="J42" i="69"/>
  <c r="K42" i="69"/>
  <c r="L42" i="69"/>
  <c r="F43" i="69"/>
  <c r="G43" i="69"/>
  <c r="H43" i="69"/>
  <c r="I43" i="69"/>
  <c r="J43" i="69"/>
  <c r="K43" i="69"/>
  <c r="L43" i="69"/>
  <c r="F44" i="69"/>
  <c r="G44" i="69"/>
  <c r="H44" i="69"/>
  <c r="I44" i="69"/>
  <c r="J44" i="69"/>
  <c r="K44" i="69"/>
  <c r="L44" i="69"/>
  <c r="F45" i="69"/>
  <c r="G45" i="69"/>
  <c r="H45" i="69"/>
  <c r="I45" i="69"/>
  <c r="J45" i="69"/>
  <c r="K45" i="69"/>
  <c r="L45" i="69"/>
  <c r="F46" i="69"/>
  <c r="G46" i="69"/>
  <c r="H46" i="69"/>
  <c r="I46" i="69"/>
  <c r="J46" i="69"/>
  <c r="K46" i="69"/>
  <c r="L46" i="69"/>
  <c r="E53" i="69"/>
  <c r="E52" i="69"/>
  <c r="E51" i="69"/>
  <c r="E50" i="69"/>
  <c r="E49" i="69"/>
  <c r="E46" i="69"/>
  <c r="E45" i="69"/>
  <c r="E44" i="69"/>
  <c r="E43" i="69"/>
  <c r="E42" i="69"/>
  <c r="E41" i="69"/>
  <c r="E40" i="69"/>
  <c r="E67" i="69"/>
  <c r="E66" i="69"/>
  <c r="E65" i="69"/>
  <c r="F64" i="69"/>
  <c r="G64" i="69"/>
  <c r="H64" i="69"/>
  <c r="I64" i="69"/>
  <c r="J64" i="69"/>
  <c r="K64" i="69"/>
  <c r="L64" i="69"/>
  <c r="E64" i="69"/>
  <c r="F61" i="69"/>
  <c r="G61" i="69"/>
  <c r="H61" i="69"/>
  <c r="I61" i="69"/>
  <c r="J61" i="69"/>
  <c r="K61" i="69"/>
  <c r="L61" i="69"/>
  <c r="E61" i="69"/>
  <c r="F63" i="69"/>
  <c r="G63" i="69"/>
  <c r="H63" i="69"/>
  <c r="I63" i="69"/>
  <c r="J63" i="69"/>
  <c r="K63" i="69"/>
  <c r="L63" i="69"/>
  <c r="E63" i="69"/>
  <c r="F13" i="37"/>
  <c r="N13" i="69" s="1"/>
  <c r="N64" i="69" s="1"/>
  <c r="D42" i="55" l="1"/>
  <c r="C42" i="55"/>
  <c r="B42" i="55"/>
  <c r="D43" i="55" l="1"/>
  <c r="C43" i="55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G41" i="67"/>
  <c r="G42" i="67"/>
  <c r="G43" i="67"/>
  <c r="G44" i="67"/>
  <c r="G45" i="67"/>
  <c r="G46" i="67"/>
  <c r="G47" i="67"/>
  <c r="G48" i="67"/>
  <c r="G49" i="67"/>
  <c r="G40" i="67"/>
  <c r="F41" i="67"/>
  <c r="F42" i="67"/>
  <c r="F43" i="67"/>
  <c r="F44" i="67"/>
  <c r="F45" i="67"/>
  <c r="F46" i="67"/>
  <c r="F47" i="67"/>
  <c r="F48" i="67"/>
  <c r="F49" i="67"/>
  <c r="F40" i="67"/>
  <c r="D4" i="50" l="1"/>
  <c r="D5" i="50"/>
  <c r="D6" i="50"/>
  <c r="D3" i="50"/>
  <c r="C4" i="50"/>
  <c r="C5" i="50"/>
  <c r="C6" i="50"/>
  <c r="C3" i="50"/>
  <c r="B4" i="50"/>
  <c r="B5" i="50"/>
  <c r="B7" i="50" s="1"/>
  <c r="B6" i="50"/>
  <c r="B8" i="50" s="1"/>
  <c r="B3" i="50"/>
  <c r="D8" i="50" l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D7" i="50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C7" i="50"/>
  <c r="C4" i="6" s="1"/>
  <c r="C8" i="50"/>
  <c r="C4" i="12" s="1"/>
  <c r="D11" i="56"/>
  <c r="D10" i="56"/>
  <c r="D9" i="56"/>
  <c r="C11" i="56"/>
  <c r="C10" i="56"/>
  <c r="C9" i="56"/>
  <c r="B11" i="56"/>
  <c r="B10" i="56"/>
  <c r="B9" i="56"/>
  <c r="D8" i="56"/>
  <c r="D7" i="56"/>
  <c r="D6" i="56"/>
  <c r="D5" i="56"/>
  <c r="C8" i="56"/>
  <c r="C7" i="56"/>
  <c r="C5" i="56"/>
  <c r="C6" i="56"/>
  <c r="B8" i="56"/>
  <c r="B7" i="56"/>
  <c r="B6" i="56"/>
  <c r="B5" i="56"/>
  <c r="B3" i="56" l="1"/>
  <c r="D3" i="56"/>
  <c r="AF4" i="6"/>
  <c r="AG4" i="6"/>
  <c r="AG4" i="12"/>
  <c r="AF4" i="12"/>
  <c r="C3" i="56"/>
  <c r="C4" i="56" s="1"/>
  <c r="C5" i="6" s="1"/>
  <c r="D4" i="5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D20" i="56"/>
  <c r="D19" i="56"/>
  <c r="D18" i="56"/>
  <c r="D17" i="56"/>
  <c r="C20" i="56"/>
  <c r="C19" i="56"/>
  <c r="C17" i="56"/>
  <c r="C18" i="56"/>
  <c r="B20" i="56"/>
  <c r="B19" i="56"/>
  <c r="B18" i="56"/>
  <c r="B17" i="56"/>
  <c r="C15" i="56" l="1"/>
  <c r="D15" i="56"/>
  <c r="B15" i="56"/>
  <c r="C16" i="56" s="1"/>
  <c r="C5" i="12" s="1"/>
  <c r="K65" i="49"/>
  <c r="J64" i="49"/>
  <c r="J65" i="49" s="1"/>
  <c r="E60" i="49"/>
  <c r="E62" i="49" s="1"/>
  <c r="G62" i="49" s="1"/>
  <c r="E59" i="49"/>
  <c r="L48" i="49"/>
  <c r="L49" i="49"/>
  <c r="L50" i="49"/>
  <c r="L51" i="49"/>
  <c r="L47" i="49"/>
  <c r="D31" i="49"/>
  <c r="E31" i="49"/>
  <c r="F31" i="49"/>
  <c r="G31" i="49"/>
  <c r="H31" i="49"/>
  <c r="I31" i="49"/>
  <c r="J31" i="49"/>
  <c r="K31" i="49"/>
  <c r="L31" i="49"/>
  <c r="M31" i="49"/>
  <c r="D32" i="49"/>
  <c r="E32" i="49"/>
  <c r="F32" i="49"/>
  <c r="G32" i="49"/>
  <c r="H32" i="49"/>
  <c r="I32" i="49"/>
  <c r="J32" i="49"/>
  <c r="K32" i="49"/>
  <c r="L32" i="49"/>
  <c r="M32" i="49"/>
  <c r="C32" i="49"/>
  <c r="C31" i="49"/>
  <c r="P24" i="49"/>
  <c r="Q24" i="49"/>
  <c r="R24" i="49"/>
  <c r="S24" i="49"/>
  <c r="T24" i="49"/>
  <c r="U24" i="49"/>
  <c r="V24" i="49"/>
  <c r="W24" i="49"/>
  <c r="X24" i="49"/>
  <c r="Y24" i="49"/>
  <c r="P25" i="49"/>
  <c r="Q25" i="49"/>
  <c r="R25" i="49"/>
  <c r="S25" i="49"/>
  <c r="T25" i="49"/>
  <c r="U25" i="49"/>
  <c r="V25" i="49"/>
  <c r="W25" i="49"/>
  <c r="X25" i="49"/>
  <c r="Y25" i="49"/>
  <c r="P26" i="49"/>
  <c r="Q26" i="49"/>
  <c r="R26" i="49"/>
  <c r="S26" i="49"/>
  <c r="T26" i="49"/>
  <c r="U26" i="49"/>
  <c r="V26" i="49"/>
  <c r="W26" i="49"/>
  <c r="X26" i="49"/>
  <c r="Y26" i="49"/>
  <c r="P27" i="49"/>
  <c r="Q27" i="49"/>
  <c r="R27" i="49"/>
  <c r="S27" i="49"/>
  <c r="T27" i="49"/>
  <c r="U27" i="49"/>
  <c r="V27" i="49"/>
  <c r="W27" i="49"/>
  <c r="X27" i="49"/>
  <c r="Y27" i="49"/>
  <c r="P28" i="49"/>
  <c r="Q28" i="49"/>
  <c r="R28" i="49"/>
  <c r="S28" i="49"/>
  <c r="T28" i="49"/>
  <c r="U28" i="49"/>
  <c r="V28" i="49"/>
  <c r="W28" i="49"/>
  <c r="X28" i="49"/>
  <c r="Y28" i="49"/>
  <c r="P29" i="49"/>
  <c r="L54" i="49" s="1"/>
  <c r="Q29" i="49"/>
  <c r="L55" i="49" s="1"/>
  <c r="R29" i="49"/>
  <c r="L56" i="49" s="1"/>
  <c r="S29" i="49"/>
  <c r="T29" i="49"/>
  <c r="U29" i="49"/>
  <c r="L59" i="49" s="1"/>
  <c r="V29" i="49"/>
  <c r="L60" i="49" s="1"/>
  <c r="W29" i="49"/>
  <c r="L61" i="49" s="1"/>
  <c r="X29" i="49"/>
  <c r="L62" i="49" s="1"/>
  <c r="Y29" i="49"/>
  <c r="L63" i="49" s="1"/>
  <c r="P30" i="49"/>
  <c r="Q30" i="49"/>
  <c r="R30" i="49"/>
  <c r="S30" i="49"/>
  <c r="T30" i="49"/>
  <c r="U30" i="49"/>
  <c r="V30" i="49"/>
  <c r="W30" i="49"/>
  <c r="X30" i="49"/>
  <c r="Y30" i="49"/>
  <c r="Y23" i="49"/>
  <c r="X23" i="49"/>
  <c r="W23" i="49"/>
  <c r="V23" i="49"/>
  <c r="U23" i="49"/>
  <c r="T23" i="49"/>
  <c r="S23" i="49"/>
  <c r="R23" i="49"/>
  <c r="Q23" i="49"/>
  <c r="P23" i="49"/>
  <c r="O24" i="49"/>
  <c r="O25" i="49"/>
  <c r="O26" i="49"/>
  <c r="O27" i="49"/>
  <c r="O28" i="49"/>
  <c r="O29" i="49"/>
  <c r="L53" i="49" s="1"/>
  <c r="O30" i="49"/>
  <c r="O23" i="49"/>
  <c r="N23" i="49"/>
  <c r="N24" i="49"/>
  <c r="N25" i="49"/>
  <c r="N26" i="49"/>
  <c r="N27" i="49"/>
  <c r="N28" i="49"/>
  <c r="N29" i="49"/>
  <c r="L52" i="49" s="1"/>
  <c r="N30" i="49"/>
  <c r="F37" i="49"/>
  <c r="G37" i="49"/>
  <c r="F38" i="49"/>
  <c r="G38" i="49"/>
  <c r="F39" i="49"/>
  <c r="G39" i="49"/>
  <c r="F40" i="49"/>
  <c r="G40" i="49"/>
  <c r="F41" i="49"/>
  <c r="G41" i="49"/>
  <c r="F42" i="49"/>
  <c r="G42" i="49"/>
  <c r="F43" i="49"/>
  <c r="G43" i="49"/>
  <c r="F44" i="49"/>
  <c r="G44" i="49"/>
  <c r="F45" i="49"/>
  <c r="G45" i="49"/>
  <c r="F46" i="49"/>
  <c r="G46" i="49"/>
  <c r="F47" i="49"/>
  <c r="G47" i="49"/>
  <c r="F48" i="49"/>
  <c r="G48" i="49"/>
  <c r="F49" i="49"/>
  <c r="G49" i="49"/>
  <c r="F50" i="49"/>
  <c r="G50" i="49"/>
  <c r="F51" i="49"/>
  <c r="G51" i="49"/>
  <c r="F52" i="49"/>
  <c r="G52" i="49"/>
  <c r="F53" i="49"/>
  <c r="G53" i="49"/>
  <c r="F54" i="49"/>
  <c r="G54" i="49"/>
  <c r="F55" i="49"/>
  <c r="G55" i="49"/>
  <c r="F56" i="49"/>
  <c r="G56" i="49"/>
  <c r="F57" i="49"/>
  <c r="G57" i="49"/>
  <c r="F58" i="49"/>
  <c r="G58" i="49"/>
  <c r="F59" i="49"/>
  <c r="F60" i="49"/>
  <c r="F61" i="49"/>
  <c r="F62" i="49"/>
  <c r="G36" i="49"/>
  <c r="F36" i="49"/>
  <c r="G60" i="49"/>
  <c r="G59" i="49"/>
  <c r="D63" i="49"/>
  <c r="D65" i="49" s="1"/>
  <c r="C64" i="49"/>
  <c r="C63" i="49"/>
  <c r="B64" i="49"/>
  <c r="B63" i="49"/>
  <c r="N37" i="49"/>
  <c r="O37" i="49"/>
  <c r="N38" i="49"/>
  <c r="O38" i="49"/>
  <c r="N39" i="49"/>
  <c r="O39" i="49"/>
  <c r="N40" i="49"/>
  <c r="O40" i="49"/>
  <c r="N41" i="49"/>
  <c r="O41" i="49"/>
  <c r="N42" i="49"/>
  <c r="O42" i="49"/>
  <c r="N43" i="49"/>
  <c r="O43" i="49"/>
  <c r="N44" i="49"/>
  <c r="O44" i="49"/>
  <c r="N45" i="49"/>
  <c r="O45" i="49"/>
  <c r="N46" i="49"/>
  <c r="O46" i="49"/>
  <c r="O36" i="49"/>
  <c r="N36" i="49"/>
  <c r="O31" i="49" l="1"/>
  <c r="D16" i="56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L65" i="49"/>
  <c r="E61" i="49"/>
  <c r="G61" i="49" s="1"/>
  <c r="E65" i="49"/>
  <c r="E64" i="49"/>
  <c r="G64" i="49" s="1"/>
  <c r="E63" i="49"/>
  <c r="G63" i="49" s="1"/>
  <c r="N32" i="49"/>
  <c r="Q31" i="49"/>
  <c r="O32" i="49"/>
  <c r="X32" i="49"/>
  <c r="R32" i="49"/>
  <c r="P31" i="49"/>
  <c r="S32" i="49"/>
  <c r="Y32" i="49"/>
  <c r="V32" i="49"/>
  <c r="T31" i="49"/>
  <c r="N31" i="49"/>
  <c r="Q32" i="49"/>
  <c r="P32" i="49"/>
  <c r="U32" i="49"/>
  <c r="S31" i="49"/>
  <c r="Y31" i="49"/>
  <c r="T32" i="49"/>
  <c r="R31" i="49"/>
  <c r="X31" i="49"/>
  <c r="W32" i="49"/>
  <c r="U31" i="49"/>
  <c r="V31" i="49"/>
  <c r="L58" i="49"/>
  <c r="W31" i="49"/>
  <c r="L57" i="49"/>
  <c r="B65" i="49"/>
  <c r="F65" i="49" s="1"/>
  <c r="F63" i="49"/>
  <c r="D64" i="49"/>
  <c r="F64" i="49" s="1"/>
  <c r="C65" i="49" l="1"/>
  <c r="G65" i="49" l="1"/>
  <c r="C66" i="49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P36" i="49"/>
  <c r="P37" i="49"/>
  <c r="P38" i="49"/>
  <c r="P39" i="49"/>
  <c r="P40" i="49"/>
  <c r="P41" i="49"/>
  <c r="P42" i="49"/>
  <c r="P43" i="49"/>
  <c r="P44" i="49"/>
  <c r="P45" i="49"/>
  <c r="P46" i="49"/>
  <c r="P48" i="49" l="1"/>
  <c r="P60" i="49"/>
  <c r="P49" i="49"/>
  <c r="P61" i="49"/>
  <c r="P50" i="49"/>
  <c r="P62" i="49"/>
  <c r="P58" i="49"/>
  <c r="P51" i="49"/>
  <c r="P63" i="49"/>
  <c r="P52" i="49"/>
  <c r="P64" i="49"/>
  <c r="P53" i="49"/>
  <c r="P65" i="49"/>
  <c r="P54" i="49"/>
  <c r="P47" i="49"/>
  <c r="P55" i="49"/>
  <c r="P56" i="49"/>
  <c r="P57" i="49"/>
  <c r="P59" i="49"/>
  <c r="N63" i="49" l="1"/>
  <c r="N47" i="49" l="1"/>
  <c r="M47" i="49"/>
  <c r="O47" i="49" s="1"/>
  <c r="M64" i="49" l="1"/>
  <c r="O64" i="49" s="1"/>
  <c r="N64" i="49"/>
  <c r="N48" i="49"/>
  <c r="M48" i="49"/>
  <c r="O48" i="49" s="1"/>
  <c r="N49" i="49" l="1"/>
  <c r="M49" i="49"/>
  <c r="O49" i="49" s="1"/>
  <c r="N65" i="49"/>
  <c r="M65" i="49"/>
  <c r="O65" i="49" s="1"/>
  <c r="N50" i="49" l="1"/>
  <c r="M50" i="49"/>
  <c r="O50" i="49" s="1"/>
  <c r="N51" i="49" l="1"/>
  <c r="M51" i="49"/>
  <c r="O51" i="49" s="1"/>
  <c r="N52" i="49" l="1"/>
  <c r="M52" i="49"/>
  <c r="O52" i="49" s="1"/>
  <c r="F37" i="37"/>
  <c r="N37" i="69" s="1"/>
  <c r="N53" i="69" s="1"/>
  <c r="F35" i="37"/>
  <c r="N35" i="69" s="1"/>
  <c r="N52" i="69" s="1"/>
  <c r="F36" i="37"/>
  <c r="N36" i="69" s="1"/>
  <c r="N46" i="69" s="1"/>
  <c r="F33" i="37"/>
  <c r="N33" i="69" s="1"/>
  <c r="N51" i="69" s="1"/>
  <c r="F29" i="37"/>
  <c r="N29" i="69" s="1"/>
  <c r="N50" i="69" s="1"/>
  <c r="F25" i="37"/>
  <c r="N25" i="69" s="1"/>
  <c r="N49" i="69" s="1"/>
  <c r="M75" i="69" s="1"/>
  <c r="F23" i="37"/>
  <c r="N23" i="69" s="1"/>
  <c r="N40" i="69" s="1"/>
  <c r="F24" i="37"/>
  <c r="N24" i="69" s="1"/>
  <c r="N41" i="69" s="1"/>
  <c r="F32" i="37"/>
  <c r="N32" i="69" s="1"/>
  <c r="N45" i="69" s="1"/>
  <c r="F28" i="37"/>
  <c r="N28" i="69" s="1"/>
  <c r="N43" i="69" s="1"/>
  <c r="F31" i="37"/>
  <c r="N31" i="69" s="1"/>
  <c r="N44" i="69" s="1"/>
  <c r="F27" i="37"/>
  <c r="N27" i="69" s="1"/>
  <c r="N42" i="69" s="1"/>
  <c r="F17" i="37"/>
  <c r="N17" i="69" s="1"/>
  <c r="F19" i="37"/>
  <c r="N19" i="69" s="1"/>
  <c r="N66" i="69" s="1"/>
  <c r="F20" i="37"/>
  <c r="N20" i="69" s="1"/>
  <c r="N67" i="69" s="1"/>
  <c r="F18" i="37"/>
  <c r="N18" i="69" s="1"/>
  <c r="F12" i="37"/>
  <c r="N12" i="69" s="1"/>
  <c r="O12" i="69" s="1"/>
  <c r="N61" i="69" s="1"/>
  <c r="F10" i="37"/>
  <c r="N10" i="69" s="1"/>
  <c r="O10" i="69" s="1"/>
  <c r="N63" i="69" s="1"/>
  <c r="M73" i="69" s="1"/>
  <c r="F7" i="37"/>
  <c r="N7" i="69" s="1"/>
  <c r="M60" i="69" s="1"/>
  <c r="F9" i="37"/>
  <c r="N9" i="69" s="1"/>
  <c r="F14" i="37"/>
  <c r="N14" i="69" s="1"/>
  <c r="N65" i="69" s="1"/>
  <c r="F8" i="37"/>
  <c r="N8" i="69" s="1"/>
  <c r="M74" i="69" l="1"/>
  <c r="M62" i="69"/>
  <c r="M72" i="69" s="1"/>
  <c r="K60" i="69"/>
  <c r="I60" i="69"/>
  <c r="G60" i="69"/>
  <c r="O7" i="69"/>
  <c r="N60" i="69" s="1"/>
  <c r="H60" i="69"/>
  <c r="J60" i="69"/>
  <c r="L60" i="69"/>
  <c r="F60" i="69"/>
  <c r="E60" i="69"/>
  <c r="O23" i="69"/>
  <c r="O36" i="69"/>
  <c r="O35" i="69"/>
  <c r="O13" i="69"/>
  <c r="I73" i="69"/>
  <c r="L73" i="69"/>
  <c r="H73" i="69"/>
  <c r="O25" i="69"/>
  <c r="O29" i="69"/>
  <c r="O33" i="69"/>
  <c r="E73" i="69"/>
  <c r="N73" i="69" s="1"/>
  <c r="C3" i="6" s="1"/>
  <c r="D3" i="6" s="1"/>
  <c r="E3" i="6" s="1"/>
  <c r="O19" i="69"/>
  <c r="E62" i="69"/>
  <c r="I62" i="69"/>
  <c r="O17" i="69"/>
  <c r="N62" i="69" s="1"/>
  <c r="H62" i="69"/>
  <c r="G62" i="69"/>
  <c r="K62" i="69"/>
  <c r="F62" i="69"/>
  <c r="L62" i="69"/>
  <c r="J62" i="69"/>
  <c r="O27" i="69"/>
  <c r="O31" i="69"/>
  <c r="N53" i="49"/>
  <c r="M53" i="49"/>
  <c r="O53" i="49" s="1"/>
  <c r="G23" i="37"/>
  <c r="G17" i="37"/>
  <c r="G27" i="37"/>
  <c r="G31" i="37"/>
  <c r="G7" i="37"/>
  <c r="G12" i="37"/>
  <c r="G73" i="69" l="1"/>
  <c r="F73" i="69"/>
  <c r="J74" i="69"/>
  <c r="G74" i="69"/>
  <c r="K74" i="69"/>
  <c r="L74" i="69"/>
  <c r="E74" i="69"/>
  <c r="N74" i="69" s="1"/>
  <c r="C2" i="12" s="1"/>
  <c r="D2" i="12" s="1"/>
  <c r="I74" i="69"/>
  <c r="F74" i="69"/>
  <c r="H74" i="69"/>
  <c r="K73" i="69"/>
  <c r="F72" i="69"/>
  <c r="L72" i="69"/>
  <c r="J73" i="69"/>
  <c r="J72" i="69"/>
  <c r="H72" i="69"/>
  <c r="F75" i="69"/>
  <c r="K75" i="69"/>
  <c r="G75" i="69"/>
  <c r="H75" i="69"/>
  <c r="L75" i="69"/>
  <c r="E75" i="69"/>
  <c r="N75" i="69" s="1"/>
  <c r="C3" i="12" s="1"/>
  <c r="D3" i="12" s="1"/>
  <c r="I75" i="69"/>
  <c r="J75" i="69"/>
  <c r="G72" i="69"/>
  <c r="F3" i="6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I72" i="69"/>
  <c r="E72" i="69"/>
  <c r="N72" i="69" s="1"/>
  <c r="C2" i="6" s="1"/>
  <c r="D2" i="6" s="1"/>
  <c r="E2" i="6" s="1"/>
  <c r="K72" i="69"/>
  <c r="N54" i="49"/>
  <c r="M54" i="49"/>
  <c r="O54" i="49" s="1"/>
  <c r="E3" i="12" l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F2" i="6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E2" i="12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N55" i="49"/>
  <c r="M55" i="49"/>
  <c r="O55" i="49" s="1"/>
  <c r="N56" i="49" l="1"/>
  <c r="M56" i="49"/>
  <c r="O56" i="49" s="1"/>
  <c r="N57" i="49" l="1"/>
  <c r="M57" i="49"/>
  <c r="O57" i="49" s="1"/>
  <c r="M63" i="49"/>
  <c r="O63" i="49" s="1"/>
  <c r="N58" i="49" l="1"/>
  <c r="M58" i="49"/>
  <c r="O58" i="49" s="1"/>
  <c r="N59" i="49" l="1"/>
  <c r="M59" i="49"/>
  <c r="O59" i="49" s="1"/>
  <c r="N60" i="49" l="1"/>
  <c r="M60" i="49"/>
  <c r="O60" i="49" s="1"/>
  <c r="N61" i="49" l="1"/>
  <c r="M61" i="49"/>
  <c r="O61" i="49" s="1"/>
  <c r="N62" i="49" l="1"/>
  <c r="M62" i="49"/>
  <c r="O62" i="49" s="1"/>
</calcChain>
</file>

<file path=xl/sharedStrings.xml><?xml version="1.0" encoding="utf-8"?>
<sst xmlns="http://schemas.openxmlformats.org/spreadsheetml/2006/main" count="1590" uniqueCount="785">
  <si>
    <t>Source:</t>
  </si>
  <si>
    <t>LDVs</t>
  </si>
  <si>
    <t>HDVs</t>
  </si>
  <si>
    <t>aircraft</t>
  </si>
  <si>
    <t>rail</t>
  </si>
  <si>
    <t>ships</t>
  </si>
  <si>
    <t>motorbikes</t>
  </si>
  <si>
    <t>BAADTbVT BAU Average Annual Dist Traveled by Vehicle Type</t>
  </si>
  <si>
    <t>Start Year</t>
  </si>
  <si>
    <t>합계</t>
  </si>
  <si>
    <t>전체</t>
  </si>
  <si>
    <t>전국</t>
  </si>
  <si>
    <t>승용차</t>
  </si>
  <si>
    <t>승합차</t>
  </si>
  <si>
    <t>화물차</t>
  </si>
  <si>
    <t>특수차</t>
  </si>
  <si>
    <t>1km</t>
    <phoneticPr fontId="42" type="noConversion"/>
  </si>
  <si>
    <t>차종별</t>
  </si>
  <si>
    <t>유형별</t>
  </si>
  <si>
    <t>규모별</t>
  </si>
  <si>
    <t>일반형</t>
  </si>
  <si>
    <t>경형</t>
  </si>
  <si>
    <t>소형</t>
  </si>
  <si>
    <t>중형</t>
  </si>
  <si>
    <t>대형</t>
  </si>
  <si>
    <t>다목적형</t>
  </si>
  <si>
    <t>덤프형</t>
  </si>
  <si>
    <t>밴형</t>
  </si>
  <si>
    <t>계</t>
  </si>
  <si>
    <t>&lt; 자동차 등록현황(총 계) &gt;</t>
    <phoneticPr fontId="46" type="noConversion"/>
  </si>
  <si>
    <t>차 종 별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</si>
  <si>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</si>
  <si>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</si>
  <si>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</si>
  <si>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</si>
  <si>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</si>
  <si>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</si>
  <si>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</si>
  <si>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</si>
  <si>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</si>
  <si>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</si>
  <si>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</si>
  <si>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</si>
  <si>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</si>
  <si>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</si>
  <si>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</si>
  <si>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</si>
  <si>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</si>
  <si>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</si>
  <si>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</si>
  <si>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</si>
  <si>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</si>
  <si>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</si>
  <si>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</si>
  <si>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</si>
  <si>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</si>
  <si>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</si>
  <si>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</si>
  <si>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</si>
  <si>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</si>
  <si>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</si>
  <si>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</si>
  <si>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</si>
  <si>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</si>
  <si>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</si>
  <si>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</si>
  <si>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</si>
  <si>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</si>
  <si>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</si>
  <si>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</si>
  <si>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</si>
  <si>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</si>
  <si>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</si>
  <si>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</si>
  <si>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</si>
  <si>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</si>
  <si>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</si>
  <si>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</si>
  <si>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</si>
  <si>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</si>
  <si>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</si>
  <si>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</si>
  <si>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</si>
  <si>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</si>
  <si>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</si>
  <si>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</si>
  <si>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</si>
  <si>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</si>
  <si>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</si>
  <si>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</si>
  <si>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</si>
  <si>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</si>
  <si>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</si>
  <si>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</si>
  <si>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</si>
  <si>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</si>
  <si>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</si>
  <si>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</si>
  <si>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</si>
  <si>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</si>
  <si>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</si>
  <si>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</si>
  <si>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</si>
  <si>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</si>
  <si>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</si>
  <si>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</si>
  <si>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</si>
  <si>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</si>
  <si>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</si>
  <si>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</si>
  <si>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</si>
  <si>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</si>
  <si>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</si>
  <si>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</si>
  <si>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</si>
  <si>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</si>
  <si>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</si>
  <si>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</si>
  <si>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</si>
  <si>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</si>
  <si>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</si>
  <si>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</si>
  <si>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</si>
  <si>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</si>
  <si>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</si>
  <si>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</si>
  <si>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</si>
  <si>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</si>
  <si>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</si>
  <si>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</si>
  <si>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</si>
  <si>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</si>
  <si>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</si>
  <si>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</si>
  <si>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</si>
  <si>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</si>
  <si>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</si>
  <si>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</si>
  <si>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</si>
  <si>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</si>
  <si>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</si>
  <si>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</si>
  <si>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</si>
  <si>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</si>
  <si>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</si>
  <si>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</si>
  <si>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</si>
  <si>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</si>
  <si>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</si>
  <si>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</si>
  <si>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</si>
  <si>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</si>
  <si>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</si>
  <si>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</si>
  <si>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</si>
  <si>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</si>
  <si>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</si>
  <si>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</si>
  <si>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</si>
  <si>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</si>
  <si>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</si>
  <si>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</si>
  <si>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</si>
  <si>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</si>
  <si>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</si>
  <si>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</si>
  <si>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</si>
  <si>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</si>
  <si>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</si>
  <si>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</si>
  <si>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규모별주행거리_1일주행거리현황(km/대)</t>
  </si>
  <si>
    <t>용도별</t>
  </si>
  <si>
    <t>기타형</t>
  </si>
  <si>
    <t>특수용도형</t>
  </si>
  <si>
    <t>견인형</t>
  </si>
  <si>
    <t>구난형</t>
  </si>
  <si>
    <t>특수작업형</t>
  </si>
  <si>
    <t>규모별 대수</t>
    <phoneticPr fontId="42" type="noConversion"/>
  </si>
  <si>
    <t>조회년월: 2019.12</t>
  </si>
  <si>
    <t>LDV,HDV 합쳐져있음</t>
    <phoneticPr fontId="42" type="noConversion"/>
  </si>
  <si>
    <t>모두 HDV</t>
    <phoneticPr fontId="42" type="noConversion"/>
  </si>
  <si>
    <t>모두 LDVs(오차 200대)</t>
    <phoneticPr fontId="42" type="noConversion"/>
  </si>
  <si>
    <t>모두 HDVs</t>
    <phoneticPr fontId="42" type="noConversion"/>
  </si>
  <si>
    <t>구분</t>
    <phoneticPr fontId="42" type="noConversion"/>
  </si>
  <si>
    <t>1year</t>
    <phoneticPr fontId="42" type="noConversion"/>
  </si>
  <si>
    <t>days</t>
    <phoneticPr fontId="42" type="noConversion"/>
  </si>
  <si>
    <t>LDV,HDV 합쳐져있음: 구급, 장의차를 SYVbT에서는 LDV로 분류(오차 6523대)</t>
    <phoneticPr fontId="42" type="noConversion"/>
  </si>
  <si>
    <t>모두 LDVs(오차 210대)</t>
  </si>
  <si>
    <t>Cal</t>
    <phoneticPr fontId="42" type="noConversion"/>
  </si>
  <si>
    <t>비고</t>
    <phoneticPr fontId="42" type="noConversion"/>
  </si>
  <si>
    <t/>
  </si>
  <si>
    <t>-</t>
  </si>
  <si>
    <t>2016</t>
  </si>
  <si>
    <t>2017</t>
  </si>
  <si>
    <t>2018</t>
  </si>
  <si>
    <t>항공</t>
  </si>
  <si>
    <t>해운</t>
  </si>
  <si>
    <t>철도</t>
  </si>
  <si>
    <t>국내</t>
  </si>
  <si>
    <t>국제</t>
  </si>
  <si>
    <t>구분(1)(1)</t>
  </si>
  <si>
    <t>구분(2)(1)</t>
  </si>
  <si>
    <t>해운 (인)</t>
  </si>
  <si>
    <t>항공 (인)</t>
  </si>
  <si>
    <t>해운 (인-키로)</t>
  </si>
  <si>
    <t>항공 (인-키로)</t>
  </si>
  <si>
    <t>국내/국제(1)</t>
  </si>
  <si>
    <t>수단별(1)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</si>
  <si>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</si>
  <si>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</si>
  <si>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</si>
  <si>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</si>
  <si>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</si>
  <si>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</si>
  <si>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</si>
  <si>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</si>
  <si>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</si>
  <si>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</si>
  <si>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</si>
  <si>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</si>
  <si>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구분</t>
  </si>
  <si>
    <t>여객(명)</t>
  </si>
  <si>
    <t>여객킬로(Km)</t>
  </si>
  <si>
    <t>화물(톤)</t>
  </si>
  <si>
    <t>화물톤킬로(Km)</t>
  </si>
  <si>
    <t>운항(회)</t>
  </si>
  <si>
    <t>운항킬로(Km)</t>
  </si>
  <si>
    <t>주행거리(km)</t>
    <phoneticPr fontId="42" type="noConversion"/>
  </si>
  <si>
    <t>주행거리
(가중평균)</t>
    <phoneticPr fontId="42" type="noConversion"/>
  </si>
  <si>
    <t>국토교통부_연도별 국내국제항공수송실적</t>
    <phoneticPr fontId="42" type="noConversion"/>
  </si>
  <si>
    <t>miles</t>
    <phoneticPr fontId="42" type="noConversion"/>
  </si>
  <si>
    <t>ton</t>
    <phoneticPr fontId="42" type="noConversion"/>
  </si>
  <si>
    <t>구분</t>
    <phoneticPr fontId="42" type="noConversion"/>
  </si>
  <si>
    <t>해운톤</t>
    <phoneticPr fontId="42" type="noConversion"/>
  </si>
  <si>
    <t>해운톤킬로/해운톤</t>
    <phoneticPr fontId="42" type="noConversion"/>
  </si>
  <si>
    <t>1000 ton</t>
    <phoneticPr fontId="42" type="noConversion"/>
  </si>
  <si>
    <t>million ton killo</t>
    <phoneticPr fontId="42" type="noConversion"/>
  </si>
  <si>
    <t>국제</t>
    <phoneticPr fontId="42" type="noConversion"/>
  </si>
  <si>
    <t>해운톤</t>
    <phoneticPr fontId="42" type="noConversion"/>
  </si>
  <si>
    <t>해운톤킬로</t>
    <phoneticPr fontId="42" type="noConversion"/>
  </si>
  <si>
    <t>국내</t>
    <phoneticPr fontId="42" type="noConversion"/>
  </si>
  <si>
    <t>합계</t>
    <phoneticPr fontId="42" type="noConversion"/>
  </si>
  <si>
    <t>해운톤킬로</t>
    <phoneticPr fontId="42" type="noConversion"/>
  </si>
  <si>
    <t>화물</t>
    <phoneticPr fontId="42" type="noConversion"/>
  </si>
  <si>
    <t>여객</t>
    <phoneticPr fontId="42" type="noConversion"/>
  </si>
  <si>
    <t>여객(1000인)</t>
    <phoneticPr fontId="42" type="noConversion"/>
  </si>
  <si>
    <t>백만인킬로</t>
    <phoneticPr fontId="42" type="noConversion"/>
  </si>
  <si>
    <t>1995. 12</t>
  </si>
  <si>
    <t>1996. 12</t>
  </si>
  <si>
    <t>1997. 12</t>
  </si>
  <si>
    <t>1998. 12</t>
  </si>
  <si>
    <t>1999. 12</t>
  </si>
  <si>
    <t>2000. 12</t>
  </si>
  <si>
    <t>2001. 12</t>
  </si>
  <si>
    <t>2002. 12</t>
  </si>
  <si>
    <t>2003. 12</t>
  </si>
  <si>
    <t>2004. 12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</si>
  <si>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</si>
  <si>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</si>
  <si>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</si>
  <si>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</si>
  <si>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</si>
  <si>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</si>
  <si>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</si>
  <si>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</si>
  <si>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</si>
  <si>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</si>
  <si>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</si>
  <si>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</si>
  <si>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</si>
  <si>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</si>
  <si>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</si>
  <si>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</si>
  <si>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</si>
  <si>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</si>
  <si>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</si>
  <si>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</si>
  <si>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</si>
  <si>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</si>
  <si>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</si>
  <si>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</si>
  <si>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</si>
  <si>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</si>
  <si>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</si>
  <si>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</si>
  <si>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</si>
  <si>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</si>
  <si>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</si>
  <si>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</si>
  <si>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</si>
  <si>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</si>
  <si>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</si>
  <si>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</si>
  <si>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</si>
  <si>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</si>
  <si>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</si>
  <si>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</si>
  <si>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</si>
  <si>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</si>
  <si>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</si>
  <si>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</si>
  <si>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</si>
  <si>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</si>
  <si>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</si>
  <si>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</si>
  <si>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</si>
  <si>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</si>
  <si>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</si>
  <si>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</si>
  <si>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</si>
  <si>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</si>
  <si>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</si>
  <si>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</si>
  <si>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</si>
  <si>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</si>
  <si>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</si>
  <si>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</si>
  <si>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</si>
  <si>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</si>
  <si>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</si>
  <si>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</si>
  <si>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</si>
  <si>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</si>
  <si>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</si>
  <si>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</si>
  <si>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</si>
  <si>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</si>
  <si>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</si>
  <si>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</si>
  <si>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</si>
  <si>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</si>
  <si>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</si>
  <si>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</si>
  <si>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</si>
  <si>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</si>
  <si>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</si>
  <si>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</si>
  <si>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</si>
  <si>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</si>
  <si>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</si>
  <si>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</si>
  <si>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</si>
  <si>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</si>
  <si>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</si>
  <si>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</si>
  <si>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</si>
  <si>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</si>
  <si>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</si>
  <si>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</si>
  <si>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</si>
  <si>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</si>
  <si>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</si>
  <si>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</si>
  <si>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</si>
  <si>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</si>
  <si>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</si>
  <si>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</si>
  <si>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</si>
  <si>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</si>
  <si>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</si>
  <si>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</si>
  <si>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</si>
  <si>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</si>
  <si>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</si>
  <si>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</si>
  <si>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</si>
  <si>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</si>
  <si>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</si>
  <si>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</si>
  <si>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</si>
  <si>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</si>
  <si>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</si>
  <si>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</si>
  <si>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</si>
  <si>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</si>
  <si>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</si>
  <si>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</si>
  <si>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</si>
  <si>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</si>
  <si>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</si>
  <si>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</si>
  <si>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</si>
  <si>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</si>
  <si>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</si>
  <si>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</si>
  <si>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</si>
  <si>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</si>
  <si>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</si>
  <si>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</si>
  <si>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</si>
  <si>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공로</t>
  </si>
  <si>
    <t>항공</t>
    <phoneticPr fontId="42" type="noConversion"/>
  </si>
  <si>
    <t>해운</t>
    <phoneticPr fontId="42" type="noConversion"/>
  </si>
  <si>
    <r>
      <t>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>국제</t>
    </r>
    <r>
      <rPr>
        <b/>
        <sz val="11"/>
        <color rgb="FFFF0000"/>
        <rFont val="맑은 고딕"/>
        <family val="3"/>
        <charset val="129"/>
        <scheme val="minor"/>
      </rPr>
      <t>여객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>연도별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</si>
  <si>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맑은 고딕"/>
        <family val="3"/>
        <charset val="129"/>
        <scheme val="minor"/>
      </rPr>
      <t>화물수(ton)</t>
    </r>
    <r>
      <rPr>
        <b/>
        <sz val="11"/>
        <color theme="1"/>
        <rFont val="맑은 고딕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 xml:space="preserve">국제화물 </t>
    </r>
    <r>
      <rPr>
        <b/>
        <sz val="11"/>
        <color rgb="FFFF0000"/>
        <rFont val="맑은 고딕"/>
        <family val="3"/>
        <charset val="129"/>
        <scheme val="minor"/>
      </rPr>
      <t>월별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</si>
  <si>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맑은 고딕"/>
        <family val="3"/>
        <charset val="129"/>
        <scheme val="minor"/>
      </rPr>
      <t>화물수(ton)</t>
    </r>
    <r>
      <rPr>
        <b/>
        <sz val="11"/>
        <color theme="1"/>
        <rFont val="맑은 고딕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 xml:space="preserve">국제화물 </t>
    </r>
    <r>
      <rPr>
        <b/>
        <sz val="11"/>
        <color rgb="FFFF0000"/>
        <rFont val="맑은 고딕"/>
        <family val="3"/>
        <charset val="129"/>
        <scheme val="minor"/>
      </rPr>
      <t>연간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</si>
  <si>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t>파란글씨는 추정치</t>
    <phoneticPr fontId="42" type="noConversion"/>
  </si>
  <si>
    <t>Notes</t>
  </si>
  <si>
    <t>Notes</t>
    <phoneticPr fontId="42" type="noConversion"/>
  </si>
  <si>
    <t>연도별 화물수송실적(월)</t>
  </si>
  <si>
    <t>연월</t>
  </si>
  <si>
    <t>컨테이너</t>
  </si>
  <si>
    <t>시멘트</t>
  </si>
  <si>
    <t>석탄</t>
  </si>
  <si>
    <t>유류</t>
  </si>
  <si>
    <t>광석</t>
  </si>
  <si>
    <t>철강</t>
  </si>
  <si>
    <t>일반기타</t>
  </si>
  <si>
    <t>건설</t>
  </si>
  <si>
    <t>사업용 (순수사업용, 위수탁사업용)</t>
  </si>
  <si>
    <t>Total</t>
  </si>
  <si>
    <t>Container</t>
  </si>
  <si>
    <t>Cement</t>
  </si>
  <si>
    <t>Coal</t>
  </si>
  <si>
    <t>Oil</t>
  </si>
  <si>
    <t>Ore</t>
  </si>
  <si>
    <t>Steel</t>
  </si>
  <si>
    <t>Other</t>
  </si>
  <si>
    <t>Business</t>
  </si>
  <si>
    <t>Copyright ⓒ KRIC All Right Reserved.</t>
  </si>
  <si>
    <t>화물수송실적</t>
    <phoneticPr fontId="42" type="noConversion"/>
  </si>
  <si>
    <t>1월-4월</t>
    <phoneticPr fontId="42" type="noConversion"/>
  </si>
  <si>
    <t>2019 대비</t>
    <phoneticPr fontId="42" type="noConversion"/>
  </si>
  <si>
    <t>1월</t>
    <phoneticPr fontId="42" type="noConversion"/>
  </si>
  <si>
    <t>2월</t>
    <phoneticPr fontId="42" type="noConversion"/>
  </si>
  <si>
    <t>3월</t>
    <phoneticPr fontId="42" type="noConversion"/>
  </si>
  <si>
    <t>4월</t>
    <phoneticPr fontId="42" type="noConversion"/>
  </si>
  <si>
    <t>차종별 여객수송실적(월)</t>
  </si>
  <si>
    <t>연월/열차종별</t>
  </si>
  <si>
    <t>합계_수송인원(명)</t>
  </si>
  <si>
    <t>합계_인키로(km)</t>
  </si>
  <si>
    <t>KTX_수송인원(명)</t>
  </si>
  <si>
    <t>새마을_수송인원(명)</t>
  </si>
  <si>
    <t>무궁화_수송인원(명)</t>
  </si>
  <si>
    <t>통근열차_수송인원(명)</t>
  </si>
  <si>
    <t>누리로_수송인원(명)</t>
  </si>
  <si>
    <t>KTX산천_수송인원(명)</t>
  </si>
  <si>
    <t>ITX새마을_수송인원(명)</t>
  </si>
  <si>
    <t>ITX청춘열차_수송인원(명)</t>
  </si>
  <si>
    <t>KTX호남_수송인원(명)</t>
  </si>
  <si>
    <t>KTX_인키로(km)</t>
  </si>
  <si>
    <t>새마을_인키로(km)</t>
  </si>
  <si>
    <t>무궁화_인키로(km)</t>
  </si>
  <si>
    <t>통근열차_인키로(km)</t>
  </si>
  <si>
    <t>누리로_인키로(km)</t>
  </si>
  <si>
    <t>KTX산천_인키로(km)</t>
  </si>
  <si>
    <t>ITX새마을_인키로(km)</t>
  </si>
  <si>
    <t>ITX청춘열차_인키로(km)</t>
  </si>
  <si>
    <t>KTX호남_인키로(km)</t>
  </si>
  <si>
    <t>합 계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</si>
  <si>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</si>
  <si>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</si>
  <si>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</si>
  <si>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</si>
  <si>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</si>
  <si>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</si>
  <si>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</si>
  <si>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</si>
  <si>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</si>
  <si>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</si>
  <si>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</si>
  <si>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</si>
  <si>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</si>
  <si>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</si>
  <si>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</si>
  <si>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</si>
  <si>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</si>
  <si>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</si>
  <si>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</si>
  <si>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</si>
  <si>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</si>
  <si>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</si>
  <si>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</si>
  <si>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</si>
  <si>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</si>
  <si>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</si>
  <si>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</si>
  <si>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</si>
  <si>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</si>
  <si>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</si>
  <si>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</si>
  <si>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5월</t>
  </si>
  <si>
    <t>6월</t>
  </si>
  <si>
    <t>7월</t>
  </si>
  <si>
    <t>1월-7월</t>
    <phoneticPr fontId="42" type="noConversion"/>
  </si>
  <si>
    <t>승객수송실적</t>
    <phoneticPr fontId="42" type="noConversion"/>
  </si>
  <si>
    <t>운항(편)</t>
    <phoneticPr fontId="42" type="noConversion"/>
  </si>
  <si>
    <t>화물(톤)</t>
    <phoneticPr fontId="42" type="noConversion"/>
  </si>
  <si>
    <t>국적사 + 외항사 수치</t>
    <phoneticPr fontId="42" type="noConversion"/>
  </si>
  <si>
    <t>항공통계 항공사별 여객, 공급, 운항, 화물 데이터 정리</t>
    <phoneticPr fontId="42" type="noConversion"/>
  </si>
  <si>
    <t>국적사</t>
    <phoneticPr fontId="42" type="noConversion"/>
  </si>
  <si>
    <t>공급(석)</t>
    <phoneticPr fontId="42" type="noConversion"/>
  </si>
  <si>
    <t>여객(명)</t>
    <phoneticPr fontId="42" type="noConversion"/>
  </si>
  <si>
    <t>조회기간 : 2019.01 ~ 2019.08, 여객 : 전체, 화물 : 전체, 항공사 : 전체, 운항 : 전체, 노선 : 전체, 여객화물 : 전체</t>
  </si>
  <si>
    <t>항공사명</t>
  </si>
  <si>
    <t>공급(석)</t>
  </si>
  <si>
    <t>운항(편)</t>
  </si>
  <si>
    <t>전체 합계</t>
  </si>
  <si>
    <t>국적사 계</t>
  </si>
  <si>
    <t>대한항공(KAL)</t>
  </si>
  <si>
    <t>아시아나항공(AAR)</t>
  </si>
  <si>
    <t>제주항공(JJA)</t>
  </si>
  <si>
    <t>진에어(JNA)</t>
  </si>
  <si>
    <t>에어부산(ABL)</t>
  </si>
  <si>
    <t>이스타항공(ESR)</t>
  </si>
  <si>
    <t>티웨이항공(TWB)</t>
  </si>
  <si>
    <t>에어인천(AIH)</t>
  </si>
  <si>
    <t>에어서울(ASV)</t>
  </si>
  <si>
    <t>외항사 계</t>
  </si>
  <si>
    <t>YTO 화물 항공사(HYT)</t>
  </si>
  <si>
    <t>가루다인도네시아(GIA)</t>
  </si>
  <si>
    <t>네덜란드항공(KLM)</t>
  </si>
  <si>
    <t>델타항공(DAL)</t>
  </si>
  <si>
    <t>라오항공(LAO)</t>
  </si>
  <si>
    <t>러시아항공(AFL)</t>
  </si>
  <si>
    <t>루프트한자항공(독일항공)(DLH)</t>
  </si>
  <si>
    <t>루프트한자화물항공(독일화물항공)(GEC)</t>
  </si>
  <si>
    <t>룽에어(CDC)</t>
  </si>
  <si>
    <t>말레이시아항공(MAS)</t>
  </si>
  <si>
    <t>몽골리안항공(MML)</t>
  </si>
  <si>
    <t>몽골항공(MGL)</t>
  </si>
  <si>
    <t>미국남부항공(SOO)</t>
  </si>
  <si>
    <t>배이에비에이션(BAV)</t>
  </si>
  <si>
    <t>베트남항공(HVN)</t>
  </si>
  <si>
    <t>볼가화물항공(VDA)</t>
  </si>
  <si>
    <t>북경수도항공(CBJ)</t>
  </si>
  <si>
    <t>브루나이항공(RBA)</t>
  </si>
  <si>
    <t>비엣젯항공(VJC)</t>
  </si>
  <si>
    <t>사천항공(CSC)</t>
  </si>
  <si>
    <t>산동항공(CDG)</t>
  </si>
  <si>
    <t>상해항공(CSH)</t>
  </si>
  <si>
    <t>세부퍼시픽항공(CEB)</t>
  </si>
  <si>
    <t>스카이앙코르항공(SWM)</t>
  </si>
  <si>
    <t>스쿠트타이거항공(TGW)</t>
  </si>
  <si>
    <t>시베리아항공(SBI)</t>
  </si>
  <si>
    <t>실크에어(SLK)</t>
  </si>
  <si>
    <t>실크웨이웨스트(AZG)</t>
  </si>
  <si>
    <t>싱가폴항공(SIA)</t>
  </si>
  <si>
    <t>아메리칸항공(AAL)</t>
  </si>
  <si>
    <t>아비아스타-투 화물항공(TUP)</t>
  </si>
  <si>
    <t>아에로멕시코(AMX)</t>
  </si>
  <si>
    <t>아틀라스화물항공(GTI)</t>
  </si>
  <si>
    <t>안토노프항공(ADB)</t>
  </si>
  <si>
    <t>알이탈리아항공(AZA)</t>
  </si>
  <si>
    <t>알틴항공(LYN)</t>
  </si>
  <si>
    <t>야쿠티아항공(SYL)</t>
  </si>
  <si>
    <t>에미레이트항공(UAE)</t>
  </si>
  <si>
    <t>에바항공(장영항공)(EVA)</t>
  </si>
  <si>
    <t>에어로로직(BOX)</t>
  </si>
  <si>
    <t>에어마카오(AMU)</t>
  </si>
  <si>
    <t>에어브리지화물항공(ABW)</t>
  </si>
  <si>
    <t>에어아스타나항공(KZR)</t>
  </si>
  <si>
    <t>에어아시아엑스(XAX)</t>
  </si>
  <si>
    <t>에어재팬화물항공(AJX)</t>
  </si>
  <si>
    <t>에어캐나다(ACA)</t>
  </si>
  <si>
    <t>에어홍콩화물항공(AHK)</t>
  </si>
  <si>
    <t>에티오피안항공(ETH)</t>
  </si>
  <si>
    <t>에티하드항공(ETD)</t>
  </si>
  <si>
    <t>영국항공(BAW)</t>
  </si>
  <si>
    <t>오로라항공(SHU)</t>
  </si>
  <si>
    <t>오케이항공(OKA)</t>
  </si>
  <si>
    <t>우즈베키스탄항공(UZB)</t>
  </si>
  <si>
    <t>원동항공(FEA)</t>
  </si>
  <si>
    <t>웨스턴글로벌항공(WGN)</t>
  </si>
  <si>
    <t>유나이티드항공(UAL)</t>
  </si>
  <si>
    <t>유니항공(UIA)</t>
  </si>
  <si>
    <t>유피에스화물항공(UPS)</t>
  </si>
  <si>
    <t>이지니스항공(EZA)</t>
  </si>
  <si>
    <t>인도항공(AIC)</t>
  </si>
  <si>
    <t>일본항공(JAL)</t>
  </si>
  <si>
    <t>전일본항공(ANA)</t>
  </si>
  <si>
    <t>젯스타퍼시픽항공(PIC)</t>
  </si>
  <si>
    <t>중국국제항공(CCA)</t>
  </si>
  <si>
    <t>중국길상항공(준야오항공)(DKH)</t>
  </si>
  <si>
    <t>중국남방항공(CSN)</t>
  </si>
  <si>
    <t>중국동방항공(CES)</t>
  </si>
  <si>
    <t>중국동하이항공(EPA)</t>
  </si>
  <si>
    <t>중국순풍항공(CSS)</t>
  </si>
  <si>
    <t>중국심천항공(CSZ)</t>
  </si>
  <si>
    <t>중국우정항공(CYZ)</t>
  </si>
  <si>
    <t>중국하문항공(CXA)</t>
  </si>
  <si>
    <t>중국화물항공(CKK)</t>
  </si>
  <si>
    <t>중화항공(CAL)</t>
  </si>
  <si>
    <t>차이나 웨스트 에어(CHB)</t>
  </si>
  <si>
    <t>천진항공(GCR)</t>
  </si>
  <si>
    <t>체코항공(CSA)</t>
  </si>
  <si>
    <t>춘추항공(CQH)</t>
  </si>
  <si>
    <t>칭다오항공(QDA)</t>
  </si>
  <si>
    <t>카고룩스 이탈리아(ICV)</t>
  </si>
  <si>
    <t>카고룩스화물항공(CLX)</t>
  </si>
  <si>
    <t>카타르항공(QTR)</t>
  </si>
  <si>
    <t>칼리타화물항공(CKS)</t>
  </si>
  <si>
    <t>캐세이퍼시픽항공(CPA)</t>
  </si>
  <si>
    <t>케세이드래곤항공(HDA)</t>
  </si>
  <si>
    <t>타이거에어 대만(TTW)</t>
  </si>
  <si>
    <t>타이에어아시아엑스(TAX)</t>
  </si>
  <si>
    <t>타이항공(THA)</t>
  </si>
  <si>
    <t>터키항공(THY)</t>
  </si>
  <si>
    <t>팔 익스프레스(GAP)</t>
  </si>
  <si>
    <t>팬퍼시픽항공(AAV)</t>
  </si>
  <si>
    <t>페덱스화물항공(FDX)</t>
  </si>
  <si>
    <t>폴라에어카고(PAC)</t>
  </si>
  <si>
    <t>폴란드항공(LOT)</t>
  </si>
  <si>
    <t>프랑스항공(AFR)</t>
  </si>
  <si>
    <t>피치항공(APJ)</t>
  </si>
  <si>
    <t>핀란드항공(FIN)</t>
  </si>
  <si>
    <t>필리핀에어아시아(APG)</t>
  </si>
  <si>
    <t>필리핀항공(PAL)</t>
  </si>
  <si>
    <t>하와이안항공(HAL)</t>
  </si>
  <si>
    <t>홍콩익스프레스(HKE)</t>
  </si>
  <si>
    <t>홍콩항공(CRK)</t>
  </si>
  <si>
    <t>조회기간 : 2021.01 ~ 2021.08, 여객 : 전체, 화물 : 전체, 항공사 : 전체, 운항 : 전체, 노선 : 전체, 여객화물 : 전체</t>
  </si>
  <si>
    <t>플라이강원(FGW)</t>
  </si>
  <si>
    <t>에어로케이(EOK)</t>
  </si>
  <si>
    <t>에어프레미아(APZ)</t>
  </si>
  <si>
    <t>JetAvia(ZAV)</t>
  </si>
  <si>
    <t>Royal Air Philippines(RYL)</t>
  </si>
  <si>
    <t>TUI 에어웨이스(TOM)</t>
  </si>
  <si>
    <t>TUI 플라이 네덜란드(TFL)</t>
  </si>
  <si>
    <t>내셔널항공(NCR)</t>
  </si>
  <si>
    <t>뉴질랜드항공(ANZ)</t>
  </si>
  <si>
    <t>라다항공(RDA)</t>
  </si>
  <si>
    <t>러시아 우랄항공(SVR)</t>
  </si>
  <si>
    <t>러시아피닉스항공(PHG)</t>
  </si>
  <si>
    <t>루비스타(RSB)</t>
  </si>
  <si>
    <t>말레스 항공(MLT)</t>
  </si>
  <si>
    <t>메가몰디브항공(MEG)</t>
  </si>
  <si>
    <t>미얀마 항공(UBA)</t>
  </si>
  <si>
    <t>미얀마국제항공(MMA)</t>
  </si>
  <si>
    <t>버진 애틀란틱항공(VS)</t>
  </si>
  <si>
    <t>비바 마카오(VVM)</t>
  </si>
  <si>
    <t>스리랑카항공(ALK)</t>
  </si>
  <si>
    <t>스위스항공(SWR)</t>
  </si>
  <si>
    <t>스파이스제트(SEJ)</t>
  </si>
  <si>
    <t>싱가포르항공화물(SQC)</t>
  </si>
  <si>
    <t>아에로플로트 카고(RCF)</t>
  </si>
  <si>
    <t>아이택항공(IKA)</t>
  </si>
  <si>
    <t>아트란화물항공(VAS)</t>
  </si>
  <si>
    <t>양쯔강항공(수파르나항공)(YZR)</t>
  </si>
  <si>
    <t>에어비쉬켁(EAA)</t>
  </si>
  <si>
    <t>엘알이스라엘화물항공(ELY)</t>
  </si>
  <si>
    <t>와모스 항공(PLM)</t>
  </si>
  <si>
    <t>우크라이나국제항공(AUI)</t>
  </si>
  <si>
    <t>우크라이나에어라인(UKL)</t>
  </si>
  <si>
    <t>윈드로즈 항공(WRC)</t>
  </si>
  <si>
    <t>집에어 도쿄(TZP)</t>
  </si>
  <si>
    <t>캄보디아앙코르항공(KHV)</t>
  </si>
  <si>
    <t>톈진화물항공(CTJ)</t>
  </si>
  <si>
    <t>하이플라이(HFY)</t>
  </si>
  <si>
    <t>호주항공(콴타스항공)(QFA)</t>
  </si>
  <si>
    <t>조회기간 : 2020.01 ~ 2020.08, 여객 : 전체, 화물 : 전체, 항공사 : 전체, 운항 : 전체, 노선 : 전체, 여객화물 : 전체</t>
  </si>
  <si>
    <t>로열 에어 모로코(RAM)</t>
  </si>
  <si>
    <t>사우디항공(SVA)</t>
  </si>
  <si>
    <t>스카이업항공(SQP)</t>
  </si>
  <si>
    <t>시티링크(CTV)</t>
  </si>
  <si>
    <t>아비아콘 지토트랜스(AZS)</t>
  </si>
  <si>
    <t>에어링구스(EIN)</t>
  </si>
  <si>
    <t>유고슬라비아항공(JAT)</t>
  </si>
  <si>
    <t>이집트항공(MSR)</t>
  </si>
  <si>
    <t>제트스타(JST)</t>
  </si>
  <si>
    <t>차이나익스프레스항공(HXA)</t>
  </si>
  <si>
    <t>쿠웨이트항공(KAC)</t>
  </si>
  <si>
    <t>타지크 에어(TJK)</t>
  </si>
  <si>
    <t>파키스탄항공(PIA)</t>
  </si>
  <si>
    <t>페루비안항공(PVN)</t>
  </si>
  <si>
    <t>허베이항공(HBH)</t>
  </si>
  <si>
    <t>홍콩화물항공(HKC)</t>
  </si>
  <si>
    <t>여객</t>
    <phoneticPr fontId="42" type="noConversion"/>
  </si>
  <si>
    <t>화물</t>
    <phoneticPr fontId="42" type="noConversion"/>
  </si>
  <si>
    <t>Cargo Dist Transported Relative to Start Year (dimensionless)</t>
  </si>
  <si>
    <t>2020 제외 전년대비 변화율</t>
    <phoneticPr fontId="42" type="noConversion"/>
  </si>
  <si>
    <t>외항</t>
  </si>
  <si>
    <t>내항</t>
  </si>
  <si>
    <t>외국선</t>
  </si>
  <si>
    <t>국적선</t>
  </si>
  <si>
    <t>내항선</t>
  </si>
  <si>
    <t>조회년도</t>
  </si>
  <si>
    <t>조회월</t>
  </si>
  <si>
    <t>출항</t>
  </si>
  <si>
    <t>입항</t>
  </si>
  <si>
    <t>연안화물선</t>
  </si>
  <si>
    <t>연안여객선</t>
  </si>
  <si>
    <t>2019소계</t>
  </si>
  <si>
    <t>2019</t>
  </si>
  <si>
    <t>1 월</t>
  </si>
  <si>
    <t>2 월</t>
  </si>
  <si>
    <t>3 월</t>
  </si>
  <si>
    <t>4 월</t>
  </si>
  <si>
    <t>5 월</t>
  </si>
  <si>
    <t>6 월</t>
  </si>
  <si>
    <t>7 월</t>
  </si>
  <si>
    <t>8 월</t>
  </si>
  <si>
    <t>9 월</t>
  </si>
  <si>
    <t>10 월</t>
  </si>
  <si>
    <t>11 월</t>
  </si>
  <si>
    <t>12 월</t>
  </si>
  <si>
    <t>2020소계</t>
  </si>
  <si>
    <t>2020</t>
  </si>
  <si>
    <t>2021소계</t>
  </si>
  <si>
    <t>2021</t>
  </si>
  <si>
    <t>항만에서 2019년과 동일한 물량을 처리할 때까지 2021년의 성장세를 사용하며 이후</t>
    <phoneticPr fontId="42" type="noConversion"/>
  </si>
  <si>
    <t>고정</t>
    <phoneticPr fontId="42" type="noConversion"/>
  </si>
  <si>
    <t>항만 화물처리 실적 총계</t>
    <phoneticPr fontId="42" type="noConversion"/>
  </si>
  <si>
    <t>2021자료와 비교를 위해 각 년도의 1월-7월 자료만 사용</t>
    <phoneticPr fontId="42" type="noConversion"/>
  </si>
  <si>
    <t>철도총괄지표</t>
    <phoneticPr fontId="42" type="noConversion"/>
  </si>
  <si>
    <t>지표별(1)</t>
  </si>
  <si>
    <t>지표별(2)</t>
  </si>
  <si>
    <t>2012</t>
  </si>
  <si>
    <t>2013</t>
  </si>
  <si>
    <t>2014</t>
  </si>
  <si>
    <t>2015</t>
  </si>
  <si>
    <t>여객수송실적</t>
  </si>
  <si>
    <t>인원 (명)</t>
  </si>
  <si>
    <t>인키로 (인/킬로미터)</t>
  </si>
  <si>
    <t>화물수송실적</t>
  </si>
  <si>
    <t>톤수 (톤)</t>
  </si>
  <si>
    <t>톤키로 (톤/킬로미터)</t>
  </si>
  <si>
    <t>CAGR</t>
    <phoneticPr fontId="42" type="noConversion"/>
  </si>
  <si>
    <t>자동차등록용도별</t>
  </si>
  <si>
    <t>1일 평균주행거리 (㎞/대)</t>
  </si>
  <si>
    <t>Notes</t>
    <phoneticPr fontId="42" type="noConversion"/>
  </si>
  <si>
    <t>규모별대수는 2019년 고정</t>
    <phoneticPr fontId="42" type="noConversion"/>
  </si>
  <si>
    <t>다목적(중)</t>
    <phoneticPr fontId="42" type="noConversion"/>
  </si>
  <si>
    <t>다목적(대)</t>
    <phoneticPr fontId="42" type="noConversion"/>
  </si>
  <si>
    <t>기타(대)</t>
    <phoneticPr fontId="42" type="noConversion"/>
  </si>
  <si>
    <t>일반(소,중)</t>
    <phoneticPr fontId="42" type="noConversion"/>
  </si>
  <si>
    <t>일반(경,소,중)</t>
    <phoneticPr fontId="42" type="noConversion"/>
  </si>
  <si>
    <t>일반(대)</t>
    <phoneticPr fontId="42" type="noConversion"/>
  </si>
  <si>
    <t>승용</t>
    <phoneticPr fontId="42" type="noConversion"/>
  </si>
  <si>
    <t>승합</t>
    <phoneticPr fontId="42" type="noConversion"/>
  </si>
  <si>
    <t>특수용</t>
    <phoneticPr fontId="42" type="noConversion"/>
  </si>
  <si>
    <t>LDVs</t>
    <phoneticPr fontId="42" type="noConversion"/>
  </si>
  <si>
    <t>HDVs</t>
    <phoneticPr fontId="42" type="noConversion"/>
  </si>
  <si>
    <t>2024, 2019 대비 1 설정 후 'BAADTbVT_Aircraft-Cal'의 CAGR 적용</t>
    <phoneticPr fontId="42" type="noConversion"/>
  </si>
  <si>
    <t>2018-2048 CAGR</t>
    <phoneticPr fontId="42" type="noConversion"/>
  </si>
  <si>
    <t>전년대비</t>
    <phoneticPr fontId="42" type="noConversion"/>
  </si>
  <si>
    <t>규모별 대수(2019)</t>
    <phoneticPr fontId="42" type="noConversion"/>
  </si>
  <si>
    <t>http://www.kric.go.kr/jsp/industry/rss/railcarkindpassList.jsp?q_fdate=2021</t>
    <phoneticPr fontId="42" type="noConversion"/>
  </si>
  <si>
    <t>http://www.kric.go.kr/jsp/industry/rss/railcarkindpassList.jsp?q_fdate=2019</t>
    <phoneticPr fontId="42" type="noConversion"/>
  </si>
  <si>
    <t>http://www.kric.go.kr/jsp/industry/rss/railcarkindpassList.jsp?q_fdate=2020</t>
    <phoneticPr fontId="42" type="noConversion"/>
  </si>
  <si>
    <t>KOSIS</t>
    <phoneticPr fontId="42" type="noConversion"/>
  </si>
  <si>
    <t>http://www.kric.go.kr/jsp/industry/rss/railcargoitemList.jsp?q_fdate=2019</t>
    <phoneticPr fontId="42" type="noConversion"/>
  </si>
  <si>
    <t>http://www.kric.go.kr/jsp/industry/rss/railcargoitemList.jsp?q_fdate=2020</t>
    <phoneticPr fontId="42" type="noConversion"/>
  </si>
  <si>
    <t>http://www.kric.go.kr/jsp/industry/rss/railcargoitemList.jsp?q_fdate=2021</t>
    <phoneticPr fontId="42" type="noConversion"/>
  </si>
  <si>
    <t>ICAO</t>
    <phoneticPr fontId="42" type="noConversion"/>
  </si>
  <si>
    <t>https://www.icao.int/sustainability/pages/eap-fp-forecast-scheduled-passenger-traffic.aspx</t>
    <phoneticPr fontId="42" type="noConversion"/>
  </si>
  <si>
    <t>https://www.koreascience.or.kr/article/JAKO201823965854203.pdf</t>
    <phoneticPr fontId="42" type="noConversion"/>
  </si>
  <si>
    <t>Page 7</t>
    <phoneticPr fontId="42" type="noConversion"/>
  </si>
  <si>
    <t>https://new.portmis.go.kr/portmis/websquare/websquare.jsp?w2xPath=/portmis/w2/main/intro.xml</t>
    <phoneticPr fontId="42" type="noConversion"/>
  </si>
  <si>
    <t>2018 - 2048 CAGR</t>
    <phoneticPr fontId="42" type="noConversion"/>
  </si>
  <si>
    <t>2019 - 2021.08</t>
    <phoneticPr fontId="42" type="noConversion"/>
  </si>
  <si>
    <t>2019 - 2021.07</t>
    <phoneticPr fontId="42" type="noConversion"/>
  </si>
  <si>
    <t>2019 - 2021.04</t>
    <phoneticPr fontId="42" type="noConversion"/>
  </si>
  <si>
    <t>https://www.airportal.go.kr/knowledge/statsnew/air/airline.jsp</t>
    <phoneticPr fontId="42" type="noConversion"/>
  </si>
  <si>
    <t>https://www.koti.re.kr/component/file/ND_fileDownload.do?q_fileSn=300566&amp;q_fileId=a5ad1a58-bf4e-400b-907e-251373ddb349</t>
    <phoneticPr fontId="42" type="noConversion"/>
  </si>
  <si>
    <t>KOSIS</t>
    <phoneticPr fontId="42" type="noConversion"/>
  </si>
  <si>
    <t>2012 - 2019</t>
    <phoneticPr fontId="42" type="noConversion"/>
  </si>
  <si>
    <t>https://kosis.kr/statHtml/statHtml.do?orgId=426&amp;tblId=DT_42601_N002&amp;conn_path=I3</t>
    <phoneticPr fontId="42" type="noConversion"/>
  </si>
  <si>
    <t>2022년 이후 변화는 'BAADTbVT_Rail-CAGR'이용</t>
    <phoneticPr fontId="42" type="noConversion"/>
  </si>
  <si>
    <t>Vehicle Mileage</t>
    <phoneticPr fontId="42" type="noConversion"/>
  </si>
  <si>
    <t>Estimate CAGR based on annual vehicle mileage</t>
    <phoneticPr fontId="42" type="noConversion"/>
  </si>
  <si>
    <t>Railway passenger transport by type</t>
    <phoneticPr fontId="42" type="noConversion"/>
  </si>
  <si>
    <t>Annual and montly railway cargo transport</t>
    <phoneticPr fontId="42" type="noConversion"/>
  </si>
  <si>
    <t>Air passengers and freight transport by airline</t>
    <phoneticPr fontId="42" type="noConversion"/>
  </si>
  <si>
    <t>AirPortal</t>
    <phoneticPr fontId="42" type="noConversion"/>
  </si>
  <si>
    <t>Passenger (person), cargo (ton) data</t>
    <phoneticPr fontId="42" type="noConversion"/>
  </si>
  <si>
    <t>Air Freight Transportation Outlook in 2018-2048 in Asia</t>
    <phoneticPr fontId="42" type="noConversion"/>
  </si>
  <si>
    <t>Prospect of domestic air transportation industry</t>
    <phoneticPr fontId="42" type="noConversion"/>
  </si>
  <si>
    <t>KOTI</t>
    <phoneticPr fontId="42" type="noConversion"/>
  </si>
  <si>
    <t>Recovery of the air transportation industry from Covid 19</t>
    <phoneticPr fontId="42" type="noConversion"/>
  </si>
  <si>
    <t xml:space="preserve">Page 8, IATA Recovery Outlook </t>
    <phoneticPr fontId="42" type="noConversion"/>
  </si>
  <si>
    <t>Cargo statistics of ports</t>
    <phoneticPr fontId="42" type="noConversion"/>
  </si>
  <si>
    <t>Ministry of Oceans and Fisheries, PORT-MIS</t>
    <phoneticPr fontId="42" type="noConversion"/>
  </si>
  <si>
    <t>Port Logistics Statistics&gt; Vessel Arrival/Departure (by port)</t>
    <phoneticPr fontId="42" type="noConversion"/>
  </si>
  <si>
    <t>Domestic Shipping Cargo Outlook</t>
    <phoneticPr fontId="42" type="noConversion"/>
  </si>
  <si>
    <t>Aircraft passenger transport recovers from Covid 19 impacts to the 2019 levels by 2024</t>
    <phoneticPr fontId="42" type="noConversion"/>
  </si>
  <si>
    <t>All other transport types (Road, Rail, Ships, Motorbikes) recover by 2022</t>
    <phoneticPr fontId="42" type="noConversion"/>
  </si>
  <si>
    <t>Estimated based on Vehicle, Rail, Ships psgr 2012-2019 CAGR</t>
    <phoneticPr fontId="42" type="noConversion"/>
  </si>
  <si>
    <t>For aircrft, we used estimated CAGR of ICAO</t>
    <phoneticPr fontId="42" type="noConversion"/>
  </si>
  <si>
    <t>For ships freight, we used CAGR of the international shipping industry</t>
    <phoneticPr fontId="42" type="noConversion"/>
  </si>
  <si>
    <t>Motorbikes = 1, as there is no data in Korea</t>
    <phoneticPr fontId="42" type="noConversion"/>
  </si>
  <si>
    <t>차량대수</t>
    <phoneticPr fontId="42" type="noConversion"/>
  </si>
  <si>
    <t>psgr</t>
    <phoneticPr fontId="42" type="noConversion"/>
  </si>
  <si>
    <t>frgt</t>
    <phoneticPr fontId="42" type="noConversion"/>
  </si>
  <si>
    <t>Asia-Pacific Journal of Busines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</si>
</sst>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###0.00_)"/>
    <numFmt numFmtId="179" formatCode="#,##0_)"/>
    <numFmt numFmtId="180" formatCode="#,##0_ "/>
    <numFmt numFmtId="181" formatCode="#,##0_);[Red]\(#,##0\)"/>
    <numFmt numFmtId="182" formatCode="#,##0.000_ "/>
    <numFmt numFmtId="183" formatCode="0.00_);[Red]\(0.00\)"/>
    <numFmt numFmtId="184" formatCode="#,##0.0"/>
  </numFmts>
  <fonts count="68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맑은 고딕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333333"/>
      <name val="맑은 고딕"/>
      <family val="3"/>
      <charset val="129"/>
      <scheme val="minor"/>
    </font>
    <font>
      <sz val="10"/>
      <color rgb="FF31393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MS Gothic"/>
      <family val="3"/>
      <charset val="128"/>
    </font>
    <font>
      <b/>
      <sz val="10"/>
      <color indexed="9"/>
      <name val="굴림체"/>
      <family val="3"/>
      <charset val="129"/>
    </font>
    <font>
      <sz val="11"/>
      <name val="굴림체"/>
      <family val="3"/>
      <charset val="129"/>
    </font>
    <font>
      <b/>
      <sz val="9"/>
      <color indexed="9"/>
      <name val="굴림체"/>
      <family val="3"/>
      <charset val="129"/>
    </font>
    <font>
      <sz val="10"/>
      <name val="맑은 고딕"/>
      <family val="3"/>
      <charset val="129"/>
    </font>
    <font>
      <sz val="11"/>
      <name val="Calibri"/>
      <family val="2"/>
    </font>
    <font>
      <sz val="14"/>
      <color rgb="FF202124"/>
      <name val="Inherit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</patternFill>
    </fill>
    <fill>
      <patternFill patternType="solid">
        <fgColor theme="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1" borderId="4" applyNumberFormat="0" applyAlignment="0" applyProtection="0"/>
    <xf numFmtId="0" fontId="11" fillId="22" borderId="5" applyNumberFormat="0" applyAlignment="0" applyProtection="0"/>
    <xf numFmtId="0" fontId="12" fillId="0" borderId="0">
      <alignment horizontal="center" vertical="center" wrapText="1"/>
    </xf>
    <xf numFmtId="177" fontId="3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3" fillId="0" borderId="0">
      <alignment horizontal="left" vertical="center" wrapText="1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3" fillId="0" borderId="0" applyFont="0" applyFill="0" applyBorder="0" applyAlignment="0" applyProtection="0"/>
    <xf numFmtId="178" fontId="14" fillId="0" borderId="6" applyNumberFormat="0" applyFill="0">
      <alignment horizontal="right"/>
    </xf>
    <xf numFmtId="178" fontId="15" fillId="0" borderId="6" applyNumberFormat="0" applyFill="0">
      <alignment horizontal="right"/>
    </xf>
    <xf numFmtId="179" fontId="16" fillId="0" borderId="6">
      <alignment horizontal="right" vertical="center"/>
    </xf>
    <xf numFmtId="49" fontId="17" fillId="0" borderId="6">
      <alignment horizontal="left" vertical="center"/>
    </xf>
    <xf numFmtId="178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5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3" borderId="0">
      <alignment horizontal="centerContinuous" wrapText="1"/>
    </xf>
    <xf numFmtId="49" fontId="24" fillId="23" borderId="1">
      <alignment horizontal="left" vertical="center"/>
    </xf>
    <xf numFmtId="0" fontId="24" fillId="23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8" borderId="4" applyNumberFormat="0" applyAlignment="0" applyProtection="0"/>
    <xf numFmtId="0" fontId="30" fillId="0" borderId="13" applyNumberFormat="0" applyFill="0" applyAlignment="0" applyProtection="0"/>
    <xf numFmtId="0" fontId="31" fillId="24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2" borderId="2" applyNumberFormat="0" applyFont="0" applyAlignment="0" applyProtection="0"/>
    <xf numFmtId="0" fontId="3" fillId="25" borderId="14" applyNumberFormat="0" applyFont="0" applyAlignment="0" applyProtection="0"/>
    <xf numFmtId="0" fontId="33" fillId="21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78" fontId="16" fillId="0" borderId="0" applyNumberFormat="0">
      <alignment horizontal="right"/>
    </xf>
    <xf numFmtId="0" fontId="26" fillId="26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41" fontId="44" fillId="0" borderId="0" applyFont="0" applyFill="0" applyBorder="0" applyAlignment="0" applyProtection="0">
      <alignment vertical="center"/>
    </xf>
  </cellStyleXfs>
  <cellXfs count="208">
    <xf numFmtId="0" fontId="0" fillId="0" borderId="0" xfId="0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vertical="center"/>
    </xf>
    <xf numFmtId="0" fontId="48" fillId="0" borderId="0" xfId="0" applyFont="1" applyAlignment="1">
      <alignment vertical="center"/>
    </xf>
    <xf numFmtId="49" fontId="47" fillId="0" borderId="0" xfId="0" applyNumberFormat="1" applyFont="1" applyAlignment="1">
      <alignment horizontal="left"/>
    </xf>
    <xf numFmtId="0" fontId="48" fillId="0" borderId="0" xfId="0" quotePrefix="1" applyFont="1" applyAlignment="1">
      <alignment vertical="center"/>
    </xf>
    <xf numFmtId="0" fontId="48" fillId="27" borderId="19" xfId="0" applyFont="1" applyFill="1" applyBorder="1" applyAlignment="1">
      <alignment vertical="center"/>
    </xf>
    <xf numFmtId="0" fontId="48" fillId="28" borderId="19" xfId="0" applyFont="1" applyFill="1" applyBorder="1" applyAlignment="1">
      <alignment horizontal="center" vertical="center"/>
    </xf>
    <xf numFmtId="0" fontId="48" fillId="0" borderId="19" xfId="0" applyFont="1" applyBorder="1" applyAlignment="1">
      <alignment vertical="center"/>
    </xf>
    <xf numFmtId="41" fontId="48" fillId="0" borderId="19" xfId="154" applyFont="1" applyBorder="1">
      <alignment vertical="center"/>
    </xf>
    <xf numFmtId="41" fontId="48" fillId="0" borderId="19" xfId="154" applyFont="1" applyBorder="1" applyAlignment="1">
      <alignment horizontal="left" vertical="center"/>
    </xf>
    <xf numFmtId="41" fontId="48" fillId="0" borderId="19" xfId="154" applyFont="1" applyFill="1" applyBorder="1" applyAlignment="1">
      <alignment horizontal="left" vertical="center"/>
    </xf>
    <xf numFmtId="41" fontId="48" fillId="31" borderId="19" xfId="154" applyFont="1" applyFill="1" applyBorder="1">
      <alignment vertical="center"/>
    </xf>
    <xf numFmtId="41" fontId="48" fillId="30" borderId="19" xfId="154" applyFont="1" applyFill="1" applyBorder="1">
      <alignment vertical="center"/>
    </xf>
    <xf numFmtId="41" fontId="48" fillId="0" borderId="19" xfId="154" applyFont="1" applyFill="1" applyBorder="1">
      <alignment vertical="center"/>
    </xf>
    <xf numFmtId="41" fontId="48" fillId="32" borderId="19" xfId="154" applyFont="1" applyFill="1" applyBorder="1">
      <alignment vertical="center"/>
    </xf>
    <xf numFmtId="41" fontId="48" fillId="29" borderId="19" xfId="154" applyFont="1" applyFill="1" applyBorder="1">
      <alignment vertical="center"/>
    </xf>
    <xf numFmtId="0" fontId="49" fillId="0" borderId="0" xfId="0" applyNumberFormat="1" applyFont="1" applyAlignment="1">
      <alignment vertical="center"/>
    </xf>
    <xf numFmtId="0" fontId="52" fillId="0" borderId="0" xfId="0" applyFont="1" applyAlignment="1">
      <alignment horizontal="left" vertical="center"/>
    </xf>
    <xf numFmtId="0" fontId="49" fillId="0" borderId="0" xfId="0" applyFont="1" applyAlignment="1">
      <alignment horizontal="right" vertical="center"/>
    </xf>
    <xf numFmtId="0" fontId="49" fillId="0" borderId="19" xfId="0" applyNumberFormat="1" applyFont="1" applyBorder="1" applyAlignment="1">
      <alignment vertical="center"/>
    </xf>
    <xf numFmtId="0" fontId="51" fillId="0" borderId="19" xfId="0" applyNumberFormat="1" applyFont="1" applyBorder="1" applyAlignment="1">
      <alignment horizontal="center" vertical="center"/>
    </xf>
    <xf numFmtId="180" fontId="49" fillId="0" borderId="19" xfId="0" applyNumberFormat="1" applyFont="1" applyBorder="1" applyAlignment="1">
      <alignment vertical="center"/>
    </xf>
    <xf numFmtId="0" fontId="51" fillId="0" borderId="25" xfId="0" applyNumberFormat="1" applyFont="1" applyBorder="1" applyAlignment="1">
      <alignment horizontal="center" vertical="center"/>
    </xf>
    <xf numFmtId="0" fontId="49" fillId="0" borderId="25" xfId="0" applyNumberFormat="1" applyFont="1" applyBorder="1" applyAlignment="1">
      <alignment vertical="center"/>
    </xf>
    <xf numFmtId="0" fontId="49" fillId="0" borderId="26" xfId="0" applyNumberFormat="1" applyFont="1" applyBorder="1" applyAlignment="1">
      <alignment vertical="center"/>
    </xf>
    <xf numFmtId="0" fontId="49" fillId="0" borderId="27" xfId="0" applyNumberFormat="1" applyFont="1" applyBorder="1" applyAlignment="1">
      <alignment vertical="center"/>
    </xf>
    <xf numFmtId="0" fontId="51" fillId="0" borderId="29" xfId="0" applyNumberFormat="1" applyFont="1" applyBorder="1" applyAlignment="1">
      <alignment horizontal="center" vertical="center"/>
    </xf>
    <xf numFmtId="180" fontId="49" fillId="0" borderId="29" xfId="0" applyNumberFormat="1" applyFont="1" applyBorder="1" applyAlignment="1">
      <alignment vertical="center"/>
    </xf>
    <xf numFmtId="0" fontId="49" fillId="0" borderId="30" xfId="0" applyNumberFormat="1" applyFont="1" applyBorder="1" applyAlignment="1">
      <alignment vertical="center"/>
    </xf>
    <xf numFmtId="180" fontId="49" fillId="0" borderId="25" xfId="0" applyNumberFormat="1" applyFont="1" applyBorder="1" applyAlignment="1">
      <alignment vertical="center"/>
    </xf>
    <xf numFmtId="0" fontId="51" fillId="0" borderId="31" xfId="0" applyNumberFormat="1" applyFont="1" applyBorder="1" applyAlignment="1">
      <alignment horizontal="center" vertical="center"/>
    </xf>
    <xf numFmtId="0" fontId="50" fillId="0" borderId="24" xfId="0" applyNumberFormat="1" applyFont="1" applyFill="1" applyBorder="1" applyAlignment="1">
      <alignment horizontal="center" vertical="center" wrapText="1"/>
    </xf>
    <xf numFmtId="0" fontId="49" fillId="0" borderId="24" xfId="0" applyNumberFormat="1" applyFont="1" applyFill="1" applyBorder="1" applyAlignment="1">
      <alignment horizontal="center" vertical="center"/>
    </xf>
    <xf numFmtId="0" fontId="49" fillId="0" borderId="0" xfId="0" applyNumberFormat="1" applyFont="1" applyAlignment="1">
      <alignment horizontal="center" vertical="center"/>
    </xf>
    <xf numFmtId="0" fontId="45" fillId="0" borderId="0" xfId="0" applyFont="1"/>
    <xf numFmtId="180" fontId="0" fillId="0" borderId="0" xfId="0" applyNumberFormat="1" applyAlignment="1">
      <alignment vertical="center"/>
    </xf>
    <xf numFmtId="0" fontId="0" fillId="35" borderId="36" xfId="0" applyFill="1" applyBorder="1" applyAlignment="1">
      <alignment vertical="center"/>
    </xf>
    <xf numFmtId="0" fontId="0" fillId="36" borderId="37" xfId="0" applyFill="1" applyBorder="1" applyAlignment="1">
      <alignment vertical="center"/>
    </xf>
    <xf numFmtId="3" fontId="0" fillId="0" borderId="36" xfId="0" applyNumberFormat="1" applyBorder="1" applyAlignment="1">
      <alignment horizontal="right" vertical="center"/>
    </xf>
    <xf numFmtId="0" fontId="0" fillId="36" borderId="38" xfId="0" applyFill="1" applyBorder="1" applyAlignment="1">
      <alignment vertical="center"/>
    </xf>
    <xf numFmtId="0" fontId="0" fillId="36" borderId="36" xfId="0" applyFill="1" applyBorder="1" applyAlignment="1">
      <alignment vertical="center"/>
    </xf>
    <xf numFmtId="0" fontId="50" fillId="33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5" fillId="0" borderId="0" xfId="0" applyFont="1" applyAlignment="1">
      <alignment vertical="center"/>
    </xf>
    <xf numFmtId="0" fontId="2" fillId="0" borderId="0" xfId="1" applyAlignment="1">
      <alignment vertical="center"/>
    </xf>
    <xf numFmtId="0" fontId="55" fillId="0" borderId="0" xfId="0" applyFont="1" applyAlignment="1">
      <alignment vertical="center"/>
    </xf>
    <xf numFmtId="180" fontId="0" fillId="0" borderId="0" xfId="0" applyNumberFormat="1" applyFill="1" applyAlignment="1">
      <alignment vertical="center"/>
    </xf>
    <xf numFmtId="0" fontId="49" fillId="0" borderId="24" xfId="0" applyNumberFormat="1" applyFont="1" applyFill="1" applyBorder="1" applyAlignment="1">
      <alignment horizontal="center" vertical="center" wrapText="1"/>
    </xf>
    <xf numFmtId="0" fontId="56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81" fontId="0" fillId="0" borderId="0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0" fontId="57" fillId="0" borderId="0" xfId="0" applyFont="1" applyAlignment="1">
      <alignment horizontal="center" vertical="center"/>
    </xf>
    <xf numFmtId="0" fontId="0" fillId="34" borderId="36" xfId="0" applyFill="1" applyBorder="1" applyAlignment="1">
      <alignment vertical="center"/>
    </xf>
    <xf numFmtId="181" fontId="59" fillId="0" borderId="0" xfId="0" applyNumberFormat="1" applyFont="1" applyAlignment="1">
      <alignment vertical="center"/>
    </xf>
    <xf numFmtId="10" fontId="59" fillId="0" borderId="0" xfId="0" applyNumberFormat="1" applyFont="1" applyAlignment="1">
      <alignment vertical="center"/>
    </xf>
    <xf numFmtId="181" fontId="58" fillId="0" borderId="0" xfId="0" applyNumberFormat="1" applyFont="1" applyAlignment="1">
      <alignment vertical="center"/>
    </xf>
    <xf numFmtId="0" fontId="59" fillId="0" borderId="0" xfId="0" applyFont="1" applyAlignment="1">
      <alignment vertical="center"/>
    </xf>
    <xf numFmtId="0" fontId="0" fillId="36" borderId="28" xfId="0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81" fontId="59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180" fontId="0" fillId="0" borderId="0" xfId="0" applyNumberFormat="1" applyBorder="1" applyAlignment="1">
      <alignment horizontal="right" vertical="center"/>
    </xf>
    <xf numFmtId="0" fontId="45" fillId="34" borderId="36" xfId="0" applyFont="1" applyFill="1" applyBorder="1" applyAlignment="1">
      <alignment vertical="center"/>
    </xf>
    <xf numFmtId="0" fontId="45" fillId="35" borderId="36" xfId="0" applyFont="1" applyFill="1" applyBorder="1" applyAlignment="1">
      <alignment vertical="center"/>
    </xf>
    <xf numFmtId="3" fontId="45" fillId="0" borderId="0" xfId="0" applyNumberFormat="1" applyFont="1" applyBorder="1" applyAlignment="1">
      <alignment horizontal="right" vertical="center"/>
    </xf>
    <xf numFmtId="181" fontId="0" fillId="0" borderId="0" xfId="0" applyNumberFormat="1" applyFont="1" applyAlignment="1">
      <alignment vertical="center"/>
    </xf>
    <xf numFmtId="181" fontId="58" fillId="0" borderId="0" xfId="0" applyNumberFormat="1" applyFont="1" applyBorder="1" applyAlignment="1">
      <alignment vertical="center"/>
    </xf>
    <xf numFmtId="0" fontId="0" fillId="37" borderId="0" xfId="0" applyFill="1"/>
    <xf numFmtId="0" fontId="45" fillId="37" borderId="0" xfId="0" applyFont="1" applyFill="1" applyAlignment="1">
      <alignment horizontal="left"/>
    </xf>
    <xf numFmtId="0" fontId="45" fillId="0" borderId="0" xfId="0" applyFont="1" applyFill="1"/>
    <xf numFmtId="0" fontId="43" fillId="0" borderId="0" xfId="0" applyFont="1" applyFill="1" applyAlignment="1">
      <alignment horizontal="left" vertical="center"/>
    </xf>
    <xf numFmtId="0" fontId="45" fillId="0" borderId="0" xfId="0" applyFont="1" applyAlignment="1">
      <alignment horizontal="center" vertical="center"/>
    </xf>
    <xf numFmtId="0" fontId="63" fillId="8" borderId="39" xfId="0" applyFont="1" applyFill="1" applyBorder="1" applyAlignment="1">
      <alignment horizontal="center" vertical="center"/>
    </xf>
    <xf numFmtId="49" fontId="63" fillId="0" borderId="39" xfId="0" applyNumberFormat="1" applyFont="1" applyBorder="1" applyAlignment="1">
      <alignment horizontal="center"/>
    </xf>
    <xf numFmtId="22" fontId="64" fillId="22" borderId="0" xfId="0" applyNumberFormat="1" applyFont="1" applyFill="1" applyAlignment="1">
      <alignment horizontal="right"/>
    </xf>
    <xf numFmtId="0" fontId="63" fillId="0" borderId="39" xfId="0" applyNumberFormat="1" applyFont="1" applyBorder="1" applyAlignment="1">
      <alignment horizontal="center"/>
    </xf>
    <xf numFmtId="0" fontId="63" fillId="0" borderId="39" xfId="0" applyNumberFormat="1" applyFont="1" applyBorder="1" applyAlignment="1">
      <alignment horizontal="right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65" fillId="38" borderId="40" xfId="0" applyNumberFormat="1" applyFont="1" applyFill="1" applyBorder="1" applyAlignment="1">
      <alignment horizontal="center" vertical="center" wrapText="1"/>
    </xf>
    <xf numFmtId="0" fontId="65" fillId="0" borderId="40" xfId="0" applyNumberFormat="1" applyFont="1" applyBorder="1" applyAlignment="1">
      <alignment horizontal="left" vertical="center" wrapText="1"/>
    </xf>
    <xf numFmtId="3" fontId="65" fillId="0" borderId="40" xfId="0" applyNumberFormat="1" applyFont="1" applyBorder="1" applyAlignment="1">
      <alignment horizontal="right" vertical="center" wrapText="1"/>
    </xf>
    <xf numFmtId="183" fontId="0" fillId="0" borderId="0" xfId="0" applyNumberFormat="1" applyAlignment="1"/>
    <xf numFmtId="183" fontId="0" fillId="0" borderId="0" xfId="0" applyNumberFormat="1" applyFill="1" applyAlignment="1"/>
    <xf numFmtId="0" fontId="0" fillId="30" borderId="0" xfId="0" applyFill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66" fillId="9" borderId="41" xfId="0" applyFont="1" applyFill="1" applyBorder="1" applyAlignment="1">
      <alignment horizontal="left" vertical="center"/>
    </xf>
    <xf numFmtId="3" fontId="66" fillId="21" borderId="41" xfId="0" applyNumberFormat="1" applyFont="1" applyFill="1" applyBorder="1" applyAlignment="1">
      <alignment horizontal="right" vertical="center"/>
    </xf>
    <xf numFmtId="3" fontId="66" fillId="0" borderId="41" xfId="0" applyNumberFormat="1" applyFont="1" applyBorder="1" applyAlignment="1">
      <alignment horizontal="right" vertical="center"/>
    </xf>
    <xf numFmtId="0" fontId="66" fillId="9" borderId="42" xfId="0" applyFont="1" applyFill="1" applyBorder="1" applyAlignment="1">
      <alignment horizontal="left" vertical="center"/>
    </xf>
    <xf numFmtId="3" fontId="66" fillId="0" borderId="43" xfId="0" applyNumberFormat="1" applyFont="1" applyBorder="1" applyAlignment="1">
      <alignment horizontal="right" vertical="center"/>
    </xf>
    <xf numFmtId="3" fontId="66" fillId="21" borderId="44" xfId="0" applyNumberFormat="1" applyFont="1" applyFill="1" applyBorder="1" applyAlignment="1">
      <alignment horizontal="right" vertical="center"/>
    </xf>
    <xf numFmtId="3" fontId="66" fillId="0" borderId="45" xfId="0" applyNumberFormat="1" applyFont="1" applyBorder="1" applyAlignment="1">
      <alignment horizontal="right" vertical="center"/>
    </xf>
    <xf numFmtId="3" fontId="66" fillId="0" borderId="46" xfId="0" applyNumberFormat="1" applyFont="1" applyBorder="1" applyAlignment="1">
      <alignment horizontal="right" vertical="center"/>
    </xf>
    <xf numFmtId="3" fontId="66" fillId="0" borderId="47" xfId="0" applyNumberFormat="1" applyFont="1" applyBorder="1" applyAlignment="1">
      <alignment horizontal="right" vertical="center"/>
    </xf>
    <xf numFmtId="3" fontId="66" fillId="0" borderId="48" xfId="0" applyNumberFormat="1" applyFont="1" applyBorder="1" applyAlignment="1">
      <alignment horizontal="right" vertical="center"/>
    </xf>
    <xf numFmtId="0" fontId="0" fillId="36" borderId="38" xfId="0" applyFill="1" applyBorder="1"/>
    <xf numFmtId="0" fontId="0" fillId="36" borderId="49" xfId="0" applyFill="1" applyBorder="1"/>
    <xf numFmtId="184" fontId="0" fillId="0" borderId="0" xfId="0" applyNumberFormat="1" applyAlignment="1">
      <alignment vertical="center"/>
    </xf>
    <xf numFmtId="0" fontId="0" fillId="0" borderId="50" xfId="0" applyBorder="1" applyAlignment="1">
      <alignment vertical="center"/>
    </xf>
    <xf numFmtId="0" fontId="0" fillId="0" borderId="0" xfId="0" applyFill="1" applyAlignment="1"/>
    <xf numFmtId="0" fontId="0" fillId="35" borderId="36" xfId="0" applyFill="1" applyBorder="1"/>
    <xf numFmtId="0" fontId="0" fillId="0" borderId="0" xfId="0" applyAlignment="1">
      <alignment vertical="center"/>
    </xf>
    <xf numFmtId="0" fontId="51" fillId="31" borderId="19" xfId="0" applyNumberFormat="1" applyFont="1" applyFill="1" applyBorder="1" applyAlignment="1">
      <alignment horizontal="center" vertical="center"/>
    </xf>
    <xf numFmtId="0" fontId="51" fillId="30" borderId="19" xfId="0" applyNumberFormat="1" applyFont="1" applyFill="1" applyBorder="1" applyAlignment="1">
      <alignment horizontal="center" vertical="center"/>
    </xf>
    <xf numFmtId="0" fontId="0" fillId="36" borderId="52" xfId="0" applyFill="1" applyBorder="1"/>
    <xf numFmtId="184" fontId="0" fillId="0" borderId="53" xfId="0" applyNumberFormat="1" applyBorder="1" applyAlignment="1">
      <alignment horizontal="right"/>
    </xf>
    <xf numFmtId="0" fontId="0" fillId="36" borderId="53" xfId="0" applyFill="1" applyBorder="1"/>
    <xf numFmtId="0" fontId="51" fillId="32" borderId="19" xfId="0" applyNumberFormat="1" applyFont="1" applyFill="1" applyBorder="1" applyAlignment="1">
      <alignment horizontal="center" vertical="center"/>
    </xf>
    <xf numFmtId="0" fontId="47" fillId="29" borderId="19" xfId="0" applyNumberFormat="1" applyFont="1" applyFill="1" applyBorder="1" applyAlignment="1">
      <alignment horizontal="center" vertical="center"/>
    </xf>
    <xf numFmtId="0" fontId="51" fillId="29" borderId="19" xfId="0" applyNumberFormat="1" applyFont="1" applyFill="1" applyBorder="1" applyAlignment="1">
      <alignment horizontal="center" vertical="center"/>
    </xf>
    <xf numFmtId="0" fontId="51" fillId="29" borderId="29" xfId="0" applyNumberFormat="1" applyFont="1" applyFill="1" applyBorder="1" applyAlignment="1">
      <alignment horizontal="center" vertical="center"/>
    </xf>
    <xf numFmtId="184" fontId="0" fillId="31" borderId="53" xfId="0" applyNumberFormat="1" applyFill="1" applyBorder="1" applyAlignment="1">
      <alignment horizontal="right"/>
    </xf>
    <xf numFmtId="0" fontId="51" fillId="30" borderId="29" xfId="0" applyNumberFormat="1" applyFont="1" applyFill="1" applyBorder="1" applyAlignment="1">
      <alignment horizontal="center" vertical="center"/>
    </xf>
    <xf numFmtId="184" fontId="0" fillId="32" borderId="53" xfId="0" applyNumberFormat="1" applyFill="1" applyBorder="1" applyAlignment="1">
      <alignment horizontal="right"/>
    </xf>
    <xf numFmtId="184" fontId="0" fillId="29" borderId="53" xfId="0" applyNumberFormat="1" applyFill="1" applyBorder="1" applyAlignment="1">
      <alignment horizontal="right"/>
    </xf>
    <xf numFmtId="184" fontId="0" fillId="30" borderId="53" xfId="0" applyNumberFormat="1" applyFill="1" applyBorder="1" applyAlignment="1">
      <alignment horizontal="right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184" fontId="0" fillId="0" borderId="0" xfId="0" applyNumberFormat="1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60" xfId="0" applyBorder="1" applyAlignment="1">
      <alignment vertical="center"/>
    </xf>
    <xf numFmtId="184" fontId="0" fillId="0" borderId="55" xfId="0" applyNumberFormat="1" applyBorder="1" applyAlignment="1">
      <alignment vertical="center"/>
    </xf>
    <xf numFmtId="184" fontId="0" fillId="0" borderId="34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0" fontId="0" fillId="34" borderId="53" xfId="0" applyFill="1" applyBorder="1" applyAlignment="1">
      <alignment vertical="center"/>
    </xf>
    <xf numFmtId="0" fontId="0" fillId="30" borderId="53" xfId="0" applyFill="1" applyBorder="1"/>
    <xf numFmtId="181" fontId="0" fillId="0" borderId="53" xfId="0" applyNumberFormat="1" applyBorder="1" applyAlignment="1">
      <alignment vertical="center"/>
    </xf>
    <xf numFmtId="0" fontId="0" fillId="30" borderId="56" xfId="0" applyFill="1" applyBorder="1" applyAlignment="1">
      <alignment vertical="center"/>
    </xf>
    <xf numFmtId="0" fontId="0" fillId="0" borderId="53" xfId="0" applyBorder="1"/>
    <xf numFmtId="0" fontId="45" fillId="0" borderId="61" xfId="0" applyFont="1" applyBorder="1" applyAlignment="1">
      <alignment vertical="center"/>
    </xf>
    <xf numFmtId="0" fontId="0" fillId="30" borderId="50" xfId="0" applyFill="1" applyBorder="1" applyAlignment="1">
      <alignment vertical="center"/>
    </xf>
    <xf numFmtId="0" fontId="0" fillId="30" borderId="51" xfId="0" applyFill="1" applyBorder="1" applyAlignment="1">
      <alignment vertical="center"/>
    </xf>
    <xf numFmtId="0" fontId="0" fillId="0" borderId="0" xfId="0" applyFill="1"/>
    <xf numFmtId="0" fontId="2" fillId="0" borderId="0" xfId="1" applyFill="1"/>
    <xf numFmtId="0" fontId="0" fillId="0" borderId="0" xfId="0" applyFill="1" applyAlignment="1">
      <alignment horizontal="left"/>
    </xf>
    <xf numFmtId="0" fontId="2" fillId="0" borderId="0" xfId="1" applyFill="1" applyAlignment="1">
      <alignment horizontal="left"/>
    </xf>
    <xf numFmtId="0" fontId="43" fillId="0" borderId="0" xfId="0" applyFont="1" applyFill="1"/>
    <xf numFmtId="182" fontId="43" fillId="0" borderId="0" xfId="0" applyNumberFormat="1" applyFont="1" applyFill="1" applyAlignment="1">
      <alignment horizontal="right" vertical="center"/>
    </xf>
    <xf numFmtId="180" fontId="43" fillId="0" borderId="0" xfId="0" applyNumberFormat="1" applyFont="1" applyFill="1" applyAlignment="1">
      <alignment vertical="center"/>
    </xf>
    <xf numFmtId="0" fontId="43" fillId="0" borderId="0" xfId="0" applyNumberFormat="1" applyFont="1" applyFill="1" applyAlignment="1">
      <alignment vertical="center"/>
    </xf>
    <xf numFmtId="181" fontId="43" fillId="0" borderId="0" xfId="0" applyNumberFormat="1" applyFont="1" applyFill="1" applyAlignment="1">
      <alignment horizontal="left" vertical="center"/>
    </xf>
    <xf numFmtId="181" fontId="43" fillId="0" borderId="0" xfId="0" applyNumberFormat="1" applyFont="1" applyFill="1" applyAlignment="1">
      <alignment vertical="center"/>
    </xf>
    <xf numFmtId="0" fontId="43" fillId="0" borderId="0" xfId="0" applyFont="1" applyFill="1" applyAlignment="1">
      <alignment vertical="center"/>
    </xf>
    <xf numFmtId="0" fontId="45" fillId="37" borderId="0" xfId="0" applyFont="1" applyFill="1"/>
    <xf numFmtId="0" fontId="53" fillId="0" borderId="0" xfId="1" applyFont="1" applyFill="1" applyAlignment="1">
      <alignment horizontal="left"/>
    </xf>
    <xf numFmtId="0" fontId="60" fillId="37" borderId="0" xfId="1" applyFont="1" applyFill="1" applyAlignment="1">
      <alignment horizontal="left"/>
    </xf>
    <xf numFmtId="183" fontId="58" fillId="0" borderId="0" xfId="0" applyNumberFormat="1" applyFont="1" applyFill="1" applyAlignment="1"/>
    <xf numFmtId="0" fontId="0" fillId="0" borderId="0" xfId="0" applyAlignment="1">
      <alignment vertical="center"/>
    </xf>
    <xf numFmtId="0" fontId="0" fillId="39" borderId="53" xfId="0" applyFill="1" applyBorder="1" applyAlignment="1">
      <alignment horizontal="center"/>
    </xf>
    <xf numFmtId="181" fontId="0" fillId="0" borderId="53" xfId="0" applyNumberFormat="1" applyBorder="1" applyAlignment="1">
      <alignment horizontal="right"/>
    </xf>
    <xf numFmtId="0" fontId="0" fillId="0" borderId="0" xfId="0" applyAlignment="1">
      <alignment vertical="center"/>
    </xf>
    <xf numFmtId="0" fontId="67" fillId="0" borderId="0" xfId="0" applyFont="1" applyAlignment="1">
      <alignment horizontal="left" vertical="center"/>
    </xf>
    <xf numFmtId="0" fontId="0" fillId="35" borderId="53" xfId="0" applyFill="1" applyBorder="1"/>
    <xf numFmtId="0" fontId="54" fillId="33" borderId="0" xfId="0" applyNumberFormat="1" applyFont="1" applyFill="1" applyBorder="1" applyAlignment="1">
      <alignment horizontal="left" vertical="center" wrapText="1"/>
    </xf>
    <xf numFmtId="0" fontId="51" fillId="0" borderId="23" xfId="0" applyNumberFormat="1" applyFont="1" applyBorder="1" applyAlignment="1">
      <alignment horizontal="center" vertical="center"/>
    </xf>
    <xf numFmtId="0" fontId="51" fillId="0" borderId="20" xfId="0" applyNumberFormat="1" applyFont="1" applyBorder="1" applyAlignment="1">
      <alignment horizontal="center" vertical="center"/>
    </xf>
    <xf numFmtId="0" fontId="51" fillId="0" borderId="32" xfId="0" applyNumberFormat="1" applyFont="1" applyBorder="1" applyAlignment="1">
      <alignment horizontal="center" vertical="center"/>
    </xf>
    <xf numFmtId="0" fontId="51" fillId="0" borderId="19" xfId="0" applyNumberFormat="1" applyFont="1" applyBorder="1" applyAlignment="1">
      <alignment horizontal="center" vertical="center"/>
    </xf>
    <xf numFmtId="0" fontId="51" fillId="0" borderId="33" xfId="0" applyNumberFormat="1" applyFont="1" applyBorder="1" applyAlignment="1">
      <alignment horizontal="center" vertical="center"/>
    </xf>
    <xf numFmtId="0" fontId="51" fillId="0" borderId="31" xfId="0" applyNumberFormat="1" applyFont="1" applyBorder="1" applyAlignment="1">
      <alignment horizontal="center" vertical="center"/>
    </xf>
    <xf numFmtId="0" fontId="50" fillId="33" borderId="19" xfId="0" applyNumberFormat="1" applyFont="1" applyFill="1" applyBorder="1" applyAlignment="1">
      <alignment horizontal="center" vertical="center" wrapText="1"/>
    </xf>
    <xf numFmtId="0" fontId="50" fillId="33" borderId="35" xfId="0" applyNumberFormat="1" applyFont="1" applyFill="1" applyBorder="1" applyAlignment="1">
      <alignment horizontal="center" vertical="center" wrapText="1"/>
    </xf>
    <xf numFmtId="0" fontId="50" fillId="33" borderId="24" xfId="0" applyNumberFormat="1" applyFont="1" applyFill="1" applyBorder="1" applyAlignment="1">
      <alignment horizontal="center" vertical="center" wrapText="1"/>
    </xf>
    <xf numFmtId="0" fontId="49" fillId="0" borderId="20" xfId="0" applyNumberFormat="1" applyFont="1" applyBorder="1" applyAlignment="1">
      <alignment horizontal="center" vertical="center"/>
    </xf>
    <xf numFmtId="0" fontId="49" fillId="0" borderId="21" xfId="0" applyNumberFormat="1" applyFont="1" applyBorder="1" applyAlignment="1">
      <alignment horizontal="center" vertical="center"/>
    </xf>
    <xf numFmtId="0" fontId="0" fillId="34" borderId="36" xfId="0" applyFill="1" applyBorder="1" applyAlignment="1">
      <alignment vertical="center"/>
    </xf>
    <xf numFmtId="0" fontId="0" fillId="35" borderId="36" xfId="0" applyFill="1" applyBorder="1"/>
    <xf numFmtId="0" fontId="0" fillId="0" borderId="22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62" fillId="22" borderId="0" xfId="0" applyFont="1" applyFill="1" applyAlignment="1">
      <alignment horizontal="center"/>
    </xf>
    <xf numFmtId="0" fontId="0" fillId="0" borderId="0" xfId="0"/>
    <xf numFmtId="0" fontId="64" fillId="22" borderId="0" xfId="0" applyFont="1" applyFill="1" applyAlignment="1">
      <alignment horizontal="left"/>
    </xf>
    <xf numFmtId="0" fontId="45" fillId="0" borderId="0" xfId="0" applyFont="1" applyAlignment="1">
      <alignment horizontal="center"/>
    </xf>
    <xf numFmtId="0" fontId="65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6" borderId="36" xfId="0" applyFill="1" applyBorder="1" applyAlignment="1">
      <alignment horizontal="center" vertical="center"/>
    </xf>
    <xf numFmtId="0" fontId="0" fillId="36" borderId="37" xfId="0" applyFill="1" applyBorder="1" applyAlignment="1">
      <alignment horizontal="center" vertical="center"/>
    </xf>
    <xf numFmtId="0" fontId="0" fillId="36" borderId="38" xfId="0" applyFill="1" applyBorder="1" applyAlignment="1">
      <alignment horizontal="center" vertical="center"/>
    </xf>
    <xf numFmtId="0" fontId="0" fillId="36" borderId="28" xfId="0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6" fillId="9" borderId="41" xfId="0" applyFont="1" applyFill="1" applyBorder="1" applyAlignment="1">
      <alignment horizontal="left"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</cellXfs>
  <cellStyles count="155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  <cellStyle name="쉼표 [0] 3" xfId="154" xr:uid="{C0F8F9B3-6376-4075-90B5-595C1BD80115}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52</xdr:row>
      <xdr:rowOff>47625</xdr:rowOff>
    </xdr:from>
    <xdr:to>
      <xdr:col>7</xdr:col>
      <xdr:colOff>219987</xdr:colOff>
      <xdr:row>54</xdr:row>
      <xdr:rowOff>85789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1B914EB-53E2-43B2-AD86-3BA401357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0944225"/>
          <a:ext cx="6535062" cy="457264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54</xdr:row>
      <xdr:rowOff>66675</xdr:rowOff>
    </xdr:from>
    <xdr:to>
      <xdr:col>7</xdr:col>
      <xdr:colOff>248561</xdr:colOff>
      <xdr:row>55</xdr:row>
      <xdr:rowOff>66704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CE7C154-19C0-4CD3-9874-917357892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1382375"/>
          <a:ext cx="6525536" cy="20957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55</xdr:row>
      <xdr:rowOff>161925</xdr:rowOff>
    </xdr:from>
    <xdr:to>
      <xdr:col>6</xdr:col>
      <xdr:colOff>86469</xdr:colOff>
      <xdr:row>66</xdr:row>
      <xdr:rowOff>19352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1BA61B7-BFEB-4C9B-B5B1-816983971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1687175"/>
          <a:ext cx="5334744" cy="2162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10</xdr:row>
      <xdr:rowOff>47625</xdr:rowOff>
    </xdr:from>
    <xdr:to>
      <xdr:col>6</xdr:col>
      <xdr:colOff>86483</xdr:colOff>
      <xdr:row>15</xdr:row>
      <xdr:rowOff>133508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618B84-FB6A-412D-BC2C-35AC28655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143125"/>
          <a:ext cx="5430008" cy="11336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48</xdr:row>
      <xdr:rowOff>85725</xdr:rowOff>
    </xdr:from>
    <xdr:to>
      <xdr:col>8</xdr:col>
      <xdr:colOff>562991</xdr:colOff>
      <xdr:row>60</xdr:row>
      <xdr:rowOff>162287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BF0A3F4-F42A-4AF3-9535-B219B8EB7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0201275"/>
          <a:ext cx="7278116" cy="25911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reascience.or.kr/article/JAKO201823965854203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kric.go.kr/jsp/industry/rss/railcarkindpassList.jsp?q_fdate=2021" TargetMode="External"/><Relationship Id="rId7" Type="http://schemas.openxmlformats.org/officeDocument/2006/relationships/hyperlink" Target="https://www.icao.int/sustainability/pages/eap-fp-forecast-scheduled-passenger-traffic.aspx" TargetMode="External"/><Relationship Id="rId12" Type="http://schemas.openxmlformats.org/officeDocument/2006/relationships/hyperlink" Target="https://www.koti.re.kr/component/file/ND_fileDownload.do?q_fileSn=300566&amp;q_fileId=a5ad1a58-bf4e-400b-907e-251373ddb349" TargetMode="External"/><Relationship Id="rId2" Type="http://schemas.openxmlformats.org/officeDocument/2006/relationships/hyperlink" Target="http://www.kric.go.kr/jsp/industry/rss/railcarkindpassList.jsp?q_fdate=2020" TargetMode="External"/><Relationship Id="rId1" Type="http://schemas.openxmlformats.org/officeDocument/2006/relationships/hyperlink" Target="http://www.kric.go.kr/jsp/industry/rss/railcarkindpassList.jsp?q_fdate=2019" TargetMode="External"/><Relationship Id="rId6" Type="http://schemas.openxmlformats.org/officeDocument/2006/relationships/hyperlink" Target="http://www.kric.go.kr/jsp/industry/rss/railcargoitemList.jsp?q_fdate=2021" TargetMode="External"/><Relationship Id="rId11" Type="http://schemas.openxmlformats.org/officeDocument/2006/relationships/hyperlink" Target="https://kosis.kr/statHtml/statHtml.do?orgId=426&amp;tblId=DT_42601_N002&amp;conn_path=I3" TargetMode="External"/><Relationship Id="rId5" Type="http://schemas.openxmlformats.org/officeDocument/2006/relationships/hyperlink" Target="http://www.kric.go.kr/jsp/industry/rss/railcargoitemList.jsp?q_fdate=2020" TargetMode="External"/><Relationship Id="rId10" Type="http://schemas.openxmlformats.org/officeDocument/2006/relationships/hyperlink" Target="https://www.airportal.go.kr/knowledge/statsnew/air/airline.jsp" TargetMode="External"/><Relationship Id="rId4" Type="http://schemas.openxmlformats.org/officeDocument/2006/relationships/hyperlink" Target="http://www.kric.go.kr/jsp/industry/rss/railcargoitemList.jsp?q_fdate=2019" TargetMode="External"/><Relationship Id="rId9" Type="http://schemas.openxmlformats.org/officeDocument/2006/relationships/hyperlink" Target="https://new.portmis.go.kr/portmis/websquare/websquare.jsp?w2xPath=/portmis/w2/main/intro.xm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opLeftCell="A46" workbookViewId="0">
      <selection activeCell="L60" sqref="L60"/>
    </sheetView>
  </sheetViews>
  <sheetFormatPr defaultColWidth="9" defaultRowHeight="17"/>
  <cols>
    <col min="1" max="1" width="9" style="152"/>
    <col min="2" max="2" width="9" style="152" customWidth="1"/>
    <col min="3" max="16384" width="9" style="152"/>
  </cols>
  <sheetData>
    <row r="1" spans="1:15">
      <c r="A1" s="2" t="s">
        <v>7</v>
      </c>
    </row>
    <row r="3" spans="1:15">
      <c r="A3" s="2" t="s">
        <v>0</v>
      </c>
      <c r="B3" s="163" t="s">
        <v>759</v>
      </c>
      <c r="C3" s="163"/>
      <c r="D3" s="163"/>
      <c r="E3" s="163"/>
    </row>
    <row r="4" spans="1:15">
      <c r="B4" s="152" t="s">
        <v>755</v>
      </c>
    </row>
    <row r="5" spans="1:15">
      <c r="B5" s="152" t="s">
        <v>756</v>
      </c>
    </row>
    <row r="6" spans="1:15">
      <c r="B6" s="152" t="s">
        <v>760</v>
      </c>
    </row>
    <row r="7" spans="1:15">
      <c r="B7" s="153" t="s">
        <v>757</v>
      </c>
    </row>
    <row r="10" spans="1:15">
      <c r="B10" s="163" t="s">
        <v>761</v>
      </c>
      <c r="C10" s="80"/>
      <c r="D10" s="80"/>
      <c r="E10" s="80"/>
    </row>
    <row r="11" spans="1:15">
      <c r="B11" s="152" t="s">
        <v>740</v>
      </c>
    </row>
    <row r="12" spans="1:15">
      <c r="B12" s="152" t="s">
        <v>751</v>
      </c>
    </row>
    <row r="13" spans="1:15">
      <c r="B13" s="153" t="s">
        <v>738</v>
      </c>
      <c r="O13" s="153"/>
    </row>
    <row r="15" spans="1:15">
      <c r="B15" s="153" t="s">
        <v>739</v>
      </c>
      <c r="O15" s="153"/>
    </row>
    <row r="17" spans="2:15">
      <c r="B17" s="153" t="s">
        <v>737</v>
      </c>
      <c r="O17" s="153"/>
    </row>
    <row r="20" spans="2:15">
      <c r="B20" s="163" t="s">
        <v>762</v>
      </c>
      <c r="C20" s="80"/>
      <c r="D20" s="80"/>
      <c r="E20" s="80"/>
    </row>
    <row r="21" spans="2:15">
      <c r="B21" s="152" t="s">
        <v>740</v>
      </c>
    </row>
    <row r="22" spans="2:15">
      <c r="B22" s="152" t="s">
        <v>752</v>
      </c>
    </row>
    <row r="23" spans="2:15">
      <c r="B23" s="153" t="s">
        <v>741</v>
      </c>
      <c r="O23" s="153"/>
    </row>
    <row r="25" spans="2:15">
      <c r="B25" s="153" t="s">
        <v>742</v>
      </c>
      <c r="O25" s="153"/>
    </row>
    <row r="26" spans="2:15">
      <c r="O26" s="153"/>
    </row>
    <row r="27" spans="2:15">
      <c r="B27" s="153" t="s">
        <v>743</v>
      </c>
    </row>
    <row r="28" spans="2:15">
      <c r="O28" s="153"/>
    </row>
    <row r="30" spans="2:15">
      <c r="B30" s="163" t="s">
        <v>763</v>
      </c>
      <c r="C30" s="80"/>
      <c r="D30" s="80"/>
      <c r="E30" s="80"/>
    </row>
    <row r="31" spans="2:15">
      <c r="B31" s="152" t="s">
        <v>764</v>
      </c>
    </row>
    <row r="32" spans="2:15">
      <c r="B32" s="152" t="s">
        <v>750</v>
      </c>
    </row>
    <row r="33" spans="2:15" ht="17.5">
      <c r="B33" s="171" t="s">
        <v>765</v>
      </c>
      <c r="C33" s="82"/>
      <c r="D33" s="82"/>
      <c r="E33" s="82"/>
    </row>
    <row r="34" spans="2:15">
      <c r="B34" s="153" t="s">
        <v>753</v>
      </c>
    </row>
    <row r="37" spans="2:15">
      <c r="B37" s="81" t="s">
        <v>766</v>
      </c>
      <c r="C37" s="80"/>
      <c r="D37" s="80"/>
      <c r="E37" s="80"/>
    </row>
    <row r="38" spans="2:15">
      <c r="B38" s="154" t="s">
        <v>744</v>
      </c>
    </row>
    <row r="39" spans="2:15">
      <c r="B39" s="154">
        <v>2017</v>
      </c>
    </row>
    <row r="40" spans="2:15">
      <c r="B40" s="152" t="s">
        <v>749</v>
      </c>
    </row>
    <row r="41" spans="2:15">
      <c r="B41" s="155" t="s">
        <v>745</v>
      </c>
    </row>
    <row r="42" spans="2:15">
      <c r="B42" s="155"/>
    </row>
    <row r="43" spans="2:15">
      <c r="B43" s="155"/>
    </row>
    <row r="44" spans="2:15">
      <c r="B44" s="165" t="s">
        <v>767</v>
      </c>
      <c r="C44" s="80"/>
      <c r="D44" s="80"/>
      <c r="E44" s="80"/>
      <c r="O44" s="154"/>
    </row>
    <row r="45" spans="2:15">
      <c r="B45" s="164" t="s">
        <v>768</v>
      </c>
      <c r="O45" s="154"/>
    </row>
    <row r="46" spans="2:15">
      <c r="B46" s="164">
        <v>2021</v>
      </c>
      <c r="O46" s="154"/>
    </row>
    <row r="47" spans="2:15">
      <c r="B47" s="164" t="s">
        <v>769</v>
      </c>
    </row>
    <row r="48" spans="2:15">
      <c r="B48" s="153" t="s">
        <v>754</v>
      </c>
      <c r="O48" s="155"/>
    </row>
    <row r="49" spans="2:15">
      <c r="B49" s="164" t="s">
        <v>770</v>
      </c>
    </row>
    <row r="52" spans="2:15">
      <c r="B52" s="163" t="s">
        <v>771</v>
      </c>
      <c r="C52" s="80"/>
      <c r="D52" s="80"/>
      <c r="E52" s="80"/>
    </row>
    <row r="53" spans="2:15">
      <c r="B53" s="152" t="s">
        <v>772</v>
      </c>
    </row>
    <row r="54" spans="2:15">
      <c r="B54" s="152" t="s">
        <v>751</v>
      </c>
    </row>
    <row r="55" spans="2:15">
      <c r="B55" s="152" t="s">
        <v>773</v>
      </c>
      <c r="O55" s="153"/>
    </row>
    <row r="56" spans="2:15">
      <c r="B56" s="153" t="s">
        <v>748</v>
      </c>
      <c r="O56" s="153"/>
    </row>
    <row r="59" spans="2:15">
      <c r="B59" s="163" t="s">
        <v>774</v>
      </c>
      <c r="C59" s="80"/>
      <c r="D59" s="80"/>
      <c r="E59" s="80"/>
    </row>
    <row r="60" spans="2:15">
      <c r="B60" s="152" t="s">
        <v>784</v>
      </c>
    </row>
    <row r="61" spans="2:15">
      <c r="B61" s="154">
        <v>2018</v>
      </c>
    </row>
    <row r="62" spans="2:15">
      <c r="B62" s="153" t="s">
        <v>746</v>
      </c>
    </row>
    <row r="63" spans="2:15">
      <c r="B63" s="152" t="s">
        <v>747</v>
      </c>
    </row>
    <row r="65" spans="1:4">
      <c r="A65" s="2" t="s">
        <v>397</v>
      </c>
      <c r="B65" s="2"/>
    </row>
    <row r="66" spans="1:4">
      <c r="A66" s="156" t="s">
        <v>775</v>
      </c>
      <c r="B66" s="1"/>
    </row>
    <row r="67" spans="1:4">
      <c r="A67" s="156" t="s">
        <v>776</v>
      </c>
      <c r="B67" s="1"/>
    </row>
    <row r="68" spans="1:4">
      <c r="A68" s="156"/>
      <c r="B68" s="1"/>
    </row>
    <row r="69" spans="1:4">
      <c r="A69" s="156" t="s">
        <v>777</v>
      </c>
      <c r="B69" s="1"/>
    </row>
    <row r="70" spans="1:4">
      <c r="A70" s="156"/>
    </row>
    <row r="71" spans="1:4">
      <c r="A71" s="156" t="s">
        <v>778</v>
      </c>
    </row>
    <row r="72" spans="1:4">
      <c r="A72" s="156"/>
    </row>
    <row r="73" spans="1:4">
      <c r="A73" s="156" t="s">
        <v>779</v>
      </c>
    </row>
    <row r="74" spans="1:4">
      <c r="A74" s="156"/>
    </row>
    <row r="75" spans="1:4">
      <c r="A75" s="156" t="s">
        <v>780</v>
      </c>
    </row>
    <row r="77" spans="1:4">
      <c r="A77" s="152" t="s">
        <v>8</v>
      </c>
      <c r="B77" s="152">
        <v>2019</v>
      </c>
      <c r="D77" s="143"/>
    </row>
    <row r="78" spans="1:4">
      <c r="D78" s="143"/>
    </row>
    <row r="79" spans="1:4">
      <c r="A79" s="160" t="s">
        <v>16</v>
      </c>
      <c r="B79" s="157">
        <v>0.62137100000000001</v>
      </c>
      <c r="C79" s="83" t="s">
        <v>230</v>
      </c>
    </row>
    <row r="80" spans="1:4">
      <c r="A80" s="161" t="s">
        <v>184</v>
      </c>
      <c r="B80" s="158">
        <v>365</v>
      </c>
      <c r="C80" s="159" t="s">
        <v>185</v>
      </c>
    </row>
    <row r="82" spans="1:1">
      <c r="A82" s="162"/>
    </row>
    <row r="83" spans="1:1">
      <c r="A83" s="162"/>
    </row>
  </sheetData>
  <phoneticPr fontId="42" type="noConversion"/>
  <hyperlinks>
    <hyperlink ref="B13" r:id="rId1" xr:uid="{32E1C0C1-813B-42F5-B2C9-2D21E98CD050}"/>
    <hyperlink ref="B15" r:id="rId2" xr:uid="{871F1D60-7729-4477-960D-27DCE339981A}"/>
    <hyperlink ref="B17" r:id="rId3" xr:uid="{C44C4093-F98E-4899-9ADE-D035B26E7057}"/>
    <hyperlink ref="B23" r:id="rId4" xr:uid="{273967EE-E78D-4837-852A-46ADE8614116}"/>
    <hyperlink ref="B25" r:id="rId5" xr:uid="{4AA8A29E-7B46-40A1-9078-3D90715D607F}"/>
    <hyperlink ref="B27" r:id="rId6" xr:uid="{81A508C5-6EB8-4617-8EBA-4EA1F27C1A38}"/>
    <hyperlink ref="B41" r:id="rId7" xr:uid="{8D11558D-E114-44DE-8A7F-46909A4F8629}"/>
    <hyperlink ref="B62" r:id="rId8" xr:uid="{2FC5CDB6-3158-4822-9666-06F692965EE6}"/>
    <hyperlink ref="B56" r:id="rId9" xr:uid="{44551347-52DB-4607-9D76-0E2CE5407C7E}"/>
    <hyperlink ref="B34" r:id="rId10" xr:uid="{13555B32-B0B9-4140-9CE9-1F251DB3475A}"/>
    <hyperlink ref="B7" r:id="rId11" xr:uid="{EAD02EF0-437D-4B36-8DC5-5A898B0EE32B}"/>
    <hyperlink ref="B48" r:id="rId12" xr:uid="{E062F58D-C5D2-47B2-9F50-C705492959A3}"/>
  </hyperlinks>
  <pageMargins left="0.7" right="0.7" top="0.75" bottom="0.75" header="0.3" footer="0.3"/>
  <pageSetup orientation="portrait" horizontalDpi="1200" verticalDpi="1200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8304-BE15-482F-9B1E-D69E746663BF}">
  <dimension ref="A1:K12"/>
  <sheetViews>
    <sheetView workbookViewId="0">
      <selection activeCell="A12" sqref="A12"/>
    </sheetView>
  </sheetViews>
  <sheetFormatPr defaultColWidth="19" defaultRowHeight="17"/>
  <cols>
    <col min="1" max="1" width="19" customWidth="1"/>
  </cols>
  <sheetData>
    <row r="1" spans="1:11">
      <c r="A1" s="191" t="s">
        <v>399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3" spans="1:11">
      <c r="A3" s="85" t="s">
        <v>400</v>
      </c>
      <c r="B3" s="85" t="s">
        <v>9</v>
      </c>
      <c r="C3" s="85" t="s">
        <v>401</v>
      </c>
      <c r="D3" s="85" t="s">
        <v>402</v>
      </c>
      <c r="E3" s="85" t="s">
        <v>403</v>
      </c>
      <c r="F3" s="85" t="s">
        <v>404</v>
      </c>
      <c r="G3" s="85" t="s">
        <v>405</v>
      </c>
      <c r="H3" s="85" t="s">
        <v>406</v>
      </c>
      <c r="I3" s="85" t="s">
        <v>407</v>
      </c>
      <c r="J3" s="85" t="s">
        <v>408</v>
      </c>
      <c r="K3" s="85" t="s">
        <v>409</v>
      </c>
    </row>
    <row r="4" spans="1:11">
      <c r="A4" s="85" t="s">
        <v>400</v>
      </c>
      <c r="B4" s="85" t="s">
        <v>410</v>
      </c>
      <c r="C4" s="85" t="s">
        <v>411</v>
      </c>
      <c r="D4" s="85" t="s">
        <v>412</v>
      </c>
      <c r="E4" s="85" t="s">
        <v>413</v>
      </c>
      <c r="F4" s="85" t="s">
        <v>414</v>
      </c>
      <c r="G4" s="85" t="s">
        <v>415</v>
      </c>
      <c r="H4" s="85" t="s">
        <v>416</v>
      </c>
      <c r="I4" s="85" t="s">
        <v>417</v>
      </c>
      <c r="J4" s="85" t="s">
        <v>417</v>
      </c>
      <c r="K4" s="85" t="s">
        <v>418</v>
      </c>
    </row>
    <row r="5" spans="1:11">
      <c r="A5" s="86" t="s">
        <v>9</v>
      </c>
      <c r="B5" s="89">
        <v>8650541</v>
      </c>
      <c r="C5" s="89">
        <v>3097769</v>
      </c>
      <c r="D5" s="89">
        <v>3171883</v>
      </c>
      <c r="E5" s="89">
        <v>420072</v>
      </c>
      <c r="F5" s="89">
        <v>62689</v>
      </c>
      <c r="G5" s="89">
        <v>383915</v>
      </c>
      <c r="H5" s="89">
        <v>828559</v>
      </c>
      <c r="I5" s="89">
        <v>557710</v>
      </c>
      <c r="J5" s="89">
        <v>17721</v>
      </c>
      <c r="K5" s="89">
        <v>110223</v>
      </c>
    </row>
    <row r="6" spans="1:11">
      <c r="A6" s="88">
        <v>202104</v>
      </c>
      <c r="B6" s="89">
        <v>2381380</v>
      </c>
      <c r="C6" s="89">
        <v>816111</v>
      </c>
      <c r="D6" s="89">
        <v>953717</v>
      </c>
      <c r="E6" s="89">
        <v>115251</v>
      </c>
      <c r="F6" s="89">
        <v>10969</v>
      </c>
      <c r="G6" s="89">
        <v>101188</v>
      </c>
      <c r="H6" s="89">
        <v>194246</v>
      </c>
      <c r="I6" s="89">
        <v>146868</v>
      </c>
      <c r="J6" s="89">
        <v>4766</v>
      </c>
      <c r="K6" s="89">
        <v>38264</v>
      </c>
    </row>
    <row r="7" spans="1:11">
      <c r="A7" s="88">
        <v>202103</v>
      </c>
      <c r="B7" s="89">
        <v>2495179</v>
      </c>
      <c r="C7" s="89">
        <v>885725</v>
      </c>
      <c r="D7" s="89">
        <v>981805</v>
      </c>
      <c r="E7" s="89">
        <v>105492</v>
      </c>
      <c r="F7" s="89">
        <v>17519</v>
      </c>
      <c r="G7" s="89">
        <v>93706</v>
      </c>
      <c r="H7" s="89">
        <v>227441</v>
      </c>
      <c r="I7" s="89">
        <v>144340</v>
      </c>
      <c r="J7" s="89">
        <v>5541</v>
      </c>
      <c r="K7" s="89">
        <v>33610</v>
      </c>
    </row>
    <row r="8" spans="1:11">
      <c r="A8" s="88">
        <v>202102</v>
      </c>
      <c r="B8" s="89">
        <v>1772636</v>
      </c>
      <c r="C8" s="89">
        <v>665846</v>
      </c>
      <c r="D8" s="89">
        <v>573032</v>
      </c>
      <c r="E8" s="89">
        <v>85870</v>
      </c>
      <c r="F8" s="89">
        <v>14781</v>
      </c>
      <c r="G8" s="89">
        <v>91362</v>
      </c>
      <c r="H8" s="89">
        <v>193214</v>
      </c>
      <c r="I8" s="89">
        <v>123742</v>
      </c>
      <c r="J8" s="89">
        <v>3807</v>
      </c>
      <c r="K8" s="89">
        <v>20982</v>
      </c>
    </row>
    <row r="9" spans="1:11">
      <c r="A9" s="88">
        <v>202101</v>
      </c>
      <c r="B9" s="89">
        <v>2001346</v>
      </c>
      <c r="C9" s="89">
        <v>730087</v>
      </c>
      <c r="D9" s="89">
        <v>663329</v>
      </c>
      <c r="E9" s="89">
        <v>113459</v>
      </c>
      <c r="F9" s="89">
        <v>19420</v>
      </c>
      <c r="G9" s="89">
        <v>97659</v>
      </c>
      <c r="H9" s="89">
        <v>213658</v>
      </c>
      <c r="I9" s="89">
        <v>142760</v>
      </c>
      <c r="J9" s="89">
        <v>3607</v>
      </c>
      <c r="K9" s="89">
        <v>17367</v>
      </c>
    </row>
    <row r="11" spans="1:11">
      <c r="A11" s="193" t="s">
        <v>419</v>
      </c>
      <c r="B11" s="192"/>
      <c r="C11" s="192"/>
      <c r="D11" s="192"/>
      <c r="E11" s="192"/>
      <c r="F11" s="192"/>
      <c r="G11" s="192"/>
      <c r="H11" s="192"/>
      <c r="I11" s="192"/>
      <c r="J11" s="192"/>
      <c r="K11" s="87">
        <v>44452.580524965277</v>
      </c>
    </row>
    <row r="12" spans="1:11">
      <c r="A12" t="s">
        <v>231</v>
      </c>
    </row>
  </sheetData>
  <mergeCells count="2">
    <mergeCell ref="A1:K1"/>
    <mergeCell ref="A11:J11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FB9B-8FDD-4EB1-83DD-CE34AD42A4F5}">
  <dimension ref="A1:K6"/>
  <sheetViews>
    <sheetView topLeftCell="B1" workbookViewId="0">
      <selection activeCell="D28" sqref="D28"/>
    </sheetView>
  </sheetViews>
  <sheetFormatPr defaultColWidth="9" defaultRowHeight="17"/>
  <cols>
    <col min="1" max="1" width="19.25" style="167" bestFit="1" customWidth="1"/>
    <col min="2" max="2" width="20.08203125" style="167" bestFit="1" customWidth="1"/>
    <col min="3" max="3" width="15.5" style="167" bestFit="1" customWidth="1"/>
    <col min="4" max="4" width="15.5" style="167" customWidth="1"/>
    <col min="5" max="7" width="15.5" style="167" bestFit="1" customWidth="1"/>
    <col min="8" max="10" width="14.75" style="167" bestFit="1" customWidth="1"/>
    <col min="11" max="16384" width="9" style="167"/>
  </cols>
  <sheetData>
    <row r="1" spans="1:11" ht="17.5" thickBot="1">
      <c r="A1" s="48" t="s">
        <v>704</v>
      </c>
    </row>
    <row r="2" spans="1:11" ht="20.149999999999999" customHeight="1">
      <c r="A2" s="144" t="s">
        <v>705</v>
      </c>
      <c r="B2" s="144" t="s">
        <v>706</v>
      </c>
      <c r="C2" s="168">
        <v>2011</v>
      </c>
      <c r="D2" s="168">
        <v>2012</v>
      </c>
      <c r="E2" s="168">
        <v>2013</v>
      </c>
      <c r="F2" s="168">
        <v>2014</v>
      </c>
      <c r="G2" s="168">
        <v>2015</v>
      </c>
      <c r="H2" s="168">
        <v>2016</v>
      </c>
      <c r="I2" s="168">
        <v>2017</v>
      </c>
      <c r="J2" s="168">
        <v>2018</v>
      </c>
      <c r="K2" s="149" t="s">
        <v>717</v>
      </c>
    </row>
    <row r="3" spans="1:11" ht="20.149999999999999" customHeight="1">
      <c r="A3" s="120" t="s">
        <v>711</v>
      </c>
      <c r="B3" s="122" t="s">
        <v>712</v>
      </c>
      <c r="C3" s="169">
        <v>1118621000</v>
      </c>
      <c r="D3" s="169">
        <v>1149340000</v>
      </c>
      <c r="E3" s="169">
        <v>1224820000</v>
      </c>
      <c r="F3" s="169">
        <v>1263472000</v>
      </c>
      <c r="G3" s="169">
        <v>1269417000</v>
      </c>
      <c r="H3" s="169">
        <v>1449535000</v>
      </c>
      <c r="I3" s="169">
        <v>1490319000</v>
      </c>
      <c r="J3" s="169">
        <v>1521590000</v>
      </c>
      <c r="K3" s="114">
        <f>(J3/C3)^(1/7)-1</f>
        <v>4.4931475049839742E-2</v>
      </c>
    </row>
    <row r="4" spans="1:11" ht="20.149999999999999" customHeight="1">
      <c r="A4" s="111" t="s">
        <v>190</v>
      </c>
      <c r="B4" s="122" t="s">
        <v>713</v>
      </c>
      <c r="C4" s="169">
        <v>36784000000</v>
      </c>
      <c r="D4" s="169">
        <v>42493000000</v>
      </c>
      <c r="E4" s="169">
        <v>38531000000</v>
      </c>
      <c r="F4" s="169">
        <v>39500000000</v>
      </c>
      <c r="G4" s="169">
        <v>40343000000</v>
      </c>
      <c r="H4" s="169">
        <v>43384000000</v>
      </c>
      <c r="I4" s="169">
        <v>46295000000</v>
      </c>
      <c r="J4" s="169">
        <v>48027000000</v>
      </c>
      <c r="K4" s="150">
        <f>(J4/C4)^(1/7)-1</f>
        <v>3.8835168293443356E-2</v>
      </c>
    </row>
    <row r="5" spans="1:11" ht="20.149999999999999" customHeight="1">
      <c r="A5" s="120" t="s">
        <v>714</v>
      </c>
      <c r="B5" s="122" t="s">
        <v>715</v>
      </c>
      <c r="C5" s="169">
        <v>40011987</v>
      </c>
      <c r="D5" s="169">
        <v>40308928</v>
      </c>
      <c r="E5" s="169">
        <v>39822270</v>
      </c>
      <c r="F5" s="169">
        <v>37379168</v>
      </c>
      <c r="G5" s="169">
        <v>37093642</v>
      </c>
      <c r="H5" s="146">
        <v>32555441</v>
      </c>
      <c r="I5" s="146">
        <v>31669610</v>
      </c>
      <c r="J5" s="146">
        <v>30914733</v>
      </c>
      <c r="K5" s="114">
        <f>(J5/C5)^(1/7)-1</f>
        <v>-3.6178781626822532E-2</v>
      </c>
    </row>
    <row r="6" spans="1:11" ht="20.149999999999999" customHeight="1" thickBot="1">
      <c r="A6" s="112" t="s">
        <v>190</v>
      </c>
      <c r="B6" s="122" t="s">
        <v>716</v>
      </c>
      <c r="C6" s="169">
        <v>9996737509</v>
      </c>
      <c r="D6" s="169">
        <v>10458878979</v>
      </c>
      <c r="E6" s="169">
        <v>10458878979</v>
      </c>
      <c r="F6" s="169">
        <v>9563602650</v>
      </c>
      <c r="G6" s="169">
        <v>9479257421</v>
      </c>
      <c r="H6" s="146">
        <v>8414121799.3000002</v>
      </c>
      <c r="I6" s="146">
        <v>8229194875.5</v>
      </c>
      <c r="J6" s="146">
        <v>7877511771.6429996</v>
      </c>
      <c r="K6" s="151">
        <f>(J6/C6)^(1/7)-1</f>
        <v>-3.3462559735330077E-2</v>
      </c>
    </row>
  </sheetData>
  <phoneticPr fontId="4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193B-DC10-4CA3-8BB9-933A2D80FA20}">
  <dimension ref="A1:D23"/>
  <sheetViews>
    <sheetView workbookViewId="0">
      <selection activeCell="A24" sqref="A24"/>
    </sheetView>
  </sheetViews>
  <sheetFormatPr defaultRowHeight="17"/>
  <cols>
    <col min="15" max="16" width="9.5" bestFit="1" customWidth="1"/>
    <col min="17" max="17" width="11.58203125" bestFit="1" customWidth="1"/>
  </cols>
  <sheetData>
    <row r="1" spans="1:4">
      <c r="A1" s="194" t="s">
        <v>485</v>
      </c>
      <c r="B1" s="194"/>
      <c r="C1" s="194"/>
      <c r="D1" s="194"/>
    </row>
    <row r="2" spans="1:4">
      <c r="A2" s="148"/>
      <c r="B2" s="148">
        <v>2019</v>
      </c>
      <c r="C2" s="148">
        <v>2020</v>
      </c>
      <c r="D2" s="148">
        <v>2021</v>
      </c>
    </row>
    <row r="3" spans="1:4">
      <c r="A3" s="148" t="s">
        <v>484</v>
      </c>
      <c r="B3" s="148">
        <f>SUM(B5:B11)</f>
        <v>83614684</v>
      </c>
      <c r="C3" s="148">
        <f t="shared" ref="C3:D3" si="0">SUM(C5:C11)</f>
        <v>53053344</v>
      </c>
      <c r="D3" s="148">
        <f t="shared" si="0"/>
        <v>53490530</v>
      </c>
    </row>
    <row r="4" spans="1:4">
      <c r="A4" s="148" t="s">
        <v>422</v>
      </c>
      <c r="B4" s="148"/>
      <c r="C4" s="145">
        <f>C3/$B$3</f>
        <v>0.63449793100934282</v>
      </c>
      <c r="D4" s="145">
        <f>D3/$B$3</f>
        <v>0.63972651023832128</v>
      </c>
    </row>
    <row r="5" spans="1:4">
      <c r="A5" s="148" t="s">
        <v>423</v>
      </c>
      <c r="B5" s="148">
        <f>'Rail2019-psgr'!B16</f>
        <v>11247113</v>
      </c>
      <c r="C5" s="148">
        <f>'Rail2020-psgr'!B16</f>
        <v>12029401</v>
      </c>
      <c r="D5" s="148">
        <f>'Rail2021-psgr'!B11</f>
        <v>5643888</v>
      </c>
    </row>
    <row r="6" spans="1:4">
      <c r="A6" s="148" t="s">
        <v>424</v>
      </c>
      <c r="B6" s="148">
        <f>'Rail2019-psgr'!B15</f>
        <v>11440634</v>
      </c>
      <c r="C6" s="148">
        <f>'Rail2020-psgr'!B15</f>
        <v>7039739</v>
      </c>
      <c r="D6" s="148">
        <f>'Rail2021-psgr'!B10</f>
        <v>6477296</v>
      </c>
    </row>
    <row r="7" spans="1:4">
      <c r="A7" s="148" t="s">
        <v>425</v>
      </c>
      <c r="B7" s="148">
        <f>'Rail2019-psgr'!B14</f>
        <v>12140375</v>
      </c>
      <c r="C7" s="148">
        <f>'Rail2020-psgr'!B14</f>
        <v>4085433</v>
      </c>
      <c r="D7" s="148">
        <f>'Rail2021-psgr'!B9</f>
        <v>7992796</v>
      </c>
    </row>
    <row r="8" spans="1:4">
      <c r="A8" s="148" t="s">
        <v>426</v>
      </c>
      <c r="B8" s="148">
        <f>'Rail2019-psgr'!B13</f>
        <v>11928672</v>
      </c>
      <c r="C8" s="148">
        <f>'Rail2020-psgr'!B13</f>
        <v>5577505</v>
      </c>
      <c r="D8" s="148">
        <f>'Rail2021-psgr'!B8</f>
        <v>8161437</v>
      </c>
    </row>
    <row r="9" spans="1:4">
      <c r="A9" s="148" t="s">
        <v>481</v>
      </c>
      <c r="B9" s="148">
        <f>'Rail2019-psgr'!B12</f>
        <v>13025005</v>
      </c>
      <c r="C9" s="148">
        <f>'Rail2020-psgr'!B12</f>
        <v>7875367</v>
      </c>
      <c r="D9" s="148">
        <f>'Rail2021-psgr'!B7</f>
        <v>8972979</v>
      </c>
    </row>
    <row r="10" spans="1:4">
      <c r="A10" s="148" t="s">
        <v>482</v>
      </c>
      <c r="B10" s="148">
        <f>'Rail2019-psgr'!B11</f>
        <v>12025237</v>
      </c>
      <c r="C10" s="148">
        <f>'Rail2020-psgr'!B11</f>
        <v>7812478</v>
      </c>
      <c r="D10" s="148">
        <f>'Rail2021-psgr'!B6</f>
        <v>8575737</v>
      </c>
    </row>
    <row r="11" spans="1:4">
      <c r="A11" s="148" t="s">
        <v>483</v>
      </c>
      <c r="B11" s="148">
        <f>'Rail2019-psgr'!B10</f>
        <v>11807648</v>
      </c>
      <c r="C11" s="148">
        <f>'Rail2020-psgr'!B10</f>
        <v>8633421</v>
      </c>
      <c r="D11" s="148">
        <f>'Rail2021-psgr'!B5</f>
        <v>7666397</v>
      </c>
    </row>
    <row r="13" spans="1:4">
      <c r="A13" s="194" t="s">
        <v>420</v>
      </c>
      <c r="B13" s="194"/>
      <c r="C13" s="194"/>
      <c r="D13" s="194"/>
    </row>
    <row r="14" spans="1:4">
      <c r="A14" s="148"/>
      <c r="B14" s="148">
        <v>2019</v>
      </c>
      <c r="C14" s="148">
        <v>2020</v>
      </c>
      <c r="D14" s="148">
        <v>2021</v>
      </c>
    </row>
    <row r="15" spans="1:4">
      <c r="A15" s="148" t="s">
        <v>421</v>
      </c>
      <c r="B15" s="148">
        <f>SUM(B17:B20)</f>
        <v>9458964</v>
      </c>
      <c r="C15" s="148">
        <f t="shared" ref="C15:D15" si="1">SUM(C17:C20)</f>
        <v>9072564</v>
      </c>
      <c r="D15" s="148">
        <f t="shared" si="1"/>
        <v>8650541</v>
      </c>
    </row>
    <row r="16" spans="1:4">
      <c r="A16" s="148" t="s">
        <v>422</v>
      </c>
      <c r="B16" s="148"/>
      <c r="C16" s="145">
        <f>C15/$B$15</f>
        <v>0.95914986038640171</v>
      </c>
      <c r="D16" s="145">
        <f>D15/$B$15</f>
        <v>0.91453366351748455</v>
      </c>
    </row>
    <row r="17" spans="1:4">
      <c r="A17" s="148" t="s">
        <v>423</v>
      </c>
      <c r="B17" s="148">
        <f>'Rail2019-freight'!B17</f>
        <v>2301353</v>
      </c>
      <c r="C17" s="148">
        <f>'Rail2020-freight'!B17</f>
        <v>2030096</v>
      </c>
      <c r="D17" s="148">
        <f>'Rail2021-freight'!B9</f>
        <v>2001346</v>
      </c>
    </row>
    <row r="18" spans="1:4">
      <c r="A18" s="148" t="s">
        <v>424</v>
      </c>
      <c r="B18" s="148">
        <f>'Rail2019-freight'!B16</f>
        <v>1897115</v>
      </c>
      <c r="C18" s="148">
        <f>'Rail2020-freight'!B16</f>
        <v>2163356</v>
      </c>
      <c r="D18" s="148">
        <f>'Rail2021-freight'!B8</f>
        <v>1772636</v>
      </c>
    </row>
    <row r="19" spans="1:4">
      <c r="A19" s="148" t="s">
        <v>425</v>
      </c>
      <c r="B19" s="148">
        <f>'Rail2019-freight'!B15</f>
        <v>2613538</v>
      </c>
      <c r="C19" s="148">
        <f>'Rail2020-freight'!B15</f>
        <v>2484472</v>
      </c>
      <c r="D19" s="148">
        <f>'Rail2021-freight'!B7</f>
        <v>2495179</v>
      </c>
    </row>
    <row r="20" spans="1:4">
      <c r="A20" s="148" t="s">
        <v>426</v>
      </c>
      <c r="B20" s="148">
        <f>'Rail2019-freight'!B14</f>
        <v>2646958</v>
      </c>
      <c r="C20" s="148">
        <f>'Rail2020-freight'!B14</f>
        <v>2394640</v>
      </c>
      <c r="D20" s="148">
        <f>'Rail2021-freight'!B6</f>
        <v>2381380</v>
      </c>
    </row>
    <row r="22" spans="1:4">
      <c r="A22" s="39" t="s">
        <v>398</v>
      </c>
    </row>
    <row r="23" spans="1:4">
      <c r="A23" t="s">
        <v>758</v>
      </c>
    </row>
  </sheetData>
  <mergeCells count="2">
    <mergeCell ref="A1:D1"/>
    <mergeCell ref="A13:D13"/>
  </mergeCells>
  <phoneticPr fontId="4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2DD4-95F0-42B6-B835-D13B165F4574}">
  <dimension ref="A1:E116"/>
  <sheetViews>
    <sheetView workbookViewId="0">
      <selection sqref="A1:E1"/>
    </sheetView>
  </sheetViews>
  <sheetFormatPr defaultColWidth="9" defaultRowHeight="17"/>
  <cols>
    <col min="1" max="1" width="48.5" style="6" customWidth="1"/>
    <col min="2" max="3" width="28.33203125" style="6" customWidth="1"/>
    <col min="4" max="5" width="28.5" style="6" customWidth="1"/>
    <col min="6" max="16384" width="9" style="6"/>
  </cols>
  <sheetData>
    <row r="1" spans="1:5" ht="34" customHeight="1">
      <c r="A1" s="195" t="s">
        <v>493</v>
      </c>
      <c r="B1" s="196"/>
      <c r="C1" s="196"/>
      <c r="D1" s="196"/>
      <c r="E1" s="196"/>
    </row>
    <row r="2" spans="1:5" ht="37" customHeight="1">
      <c r="A2" s="92" t="s">
        <v>494</v>
      </c>
      <c r="B2" s="92" t="s">
        <v>495</v>
      </c>
      <c r="C2" s="92" t="s">
        <v>496</v>
      </c>
      <c r="D2" s="92" t="s">
        <v>221</v>
      </c>
      <c r="E2" s="92" t="s">
        <v>223</v>
      </c>
    </row>
    <row r="3" spans="1:5" ht="32.15" customHeight="1">
      <c r="A3" s="93" t="s">
        <v>497</v>
      </c>
      <c r="B3" s="94">
        <v>99924854</v>
      </c>
      <c r="C3" s="94">
        <v>487577</v>
      </c>
      <c r="D3" s="94">
        <v>84039006</v>
      </c>
      <c r="E3" s="94">
        <v>2809248</v>
      </c>
    </row>
    <row r="4" spans="1:5" ht="32.15" customHeight="1">
      <c r="A4" s="93" t="s">
        <v>498</v>
      </c>
      <c r="B4" s="94">
        <v>75440656</v>
      </c>
      <c r="C4" s="94">
        <v>367334</v>
      </c>
      <c r="D4" s="94">
        <v>64047450</v>
      </c>
      <c r="E4" s="94">
        <v>1898548</v>
      </c>
    </row>
    <row r="5" spans="1:5" ht="32.15" customHeight="1">
      <c r="A5" s="93" t="s">
        <v>499</v>
      </c>
      <c r="B5" s="94">
        <v>23024903</v>
      </c>
      <c r="C5" s="94">
        <v>108191</v>
      </c>
      <c r="D5" s="94">
        <v>18784446</v>
      </c>
      <c r="E5" s="94">
        <v>1042765</v>
      </c>
    </row>
    <row r="6" spans="1:5" ht="32.15" customHeight="1">
      <c r="A6" s="93" t="s">
        <v>500</v>
      </c>
      <c r="B6" s="94">
        <v>15798412</v>
      </c>
      <c r="C6" s="94">
        <v>69911</v>
      </c>
      <c r="D6" s="94">
        <v>13586579</v>
      </c>
      <c r="E6" s="94">
        <v>597606</v>
      </c>
    </row>
    <row r="7" spans="1:5" ht="32.15" customHeight="1">
      <c r="A7" s="93" t="s">
        <v>501</v>
      </c>
      <c r="B7" s="94">
        <v>10211292</v>
      </c>
      <c r="C7" s="94">
        <v>54043</v>
      </c>
      <c r="D7" s="94">
        <v>9070922</v>
      </c>
      <c r="E7" s="94">
        <v>68553</v>
      </c>
    </row>
    <row r="8" spans="1:5" ht="32.15" customHeight="1">
      <c r="A8" s="93" t="s">
        <v>502</v>
      </c>
      <c r="B8" s="94">
        <v>6949626</v>
      </c>
      <c r="C8" s="94">
        <v>32685</v>
      </c>
      <c r="D8" s="94">
        <v>6119677</v>
      </c>
      <c r="E8" s="94">
        <v>56693</v>
      </c>
    </row>
    <row r="9" spans="1:5" ht="32.15" customHeight="1">
      <c r="A9" s="93" t="s">
        <v>503</v>
      </c>
      <c r="B9" s="94">
        <v>6676490</v>
      </c>
      <c r="C9" s="94">
        <v>34595</v>
      </c>
      <c r="D9" s="94">
        <v>5477160</v>
      </c>
      <c r="E9" s="94">
        <v>36054</v>
      </c>
    </row>
    <row r="10" spans="1:5" ht="32.15" customHeight="1">
      <c r="A10" s="93" t="s">
        <v>504</v>
      </c>
      <c r="B10" s="94">
        <v>4885767</v>
      </c>
      <c r="C10" s="94">
        <v>25449</v>
      </c>
      <c r="D10" s="94">
        <v>4186879</v>
      </c>
      <c r="E10" s="94">
        <v>29391</v>
      </c>
    </row>
    <row r="11" spans="1:5" ht="32.15" customHeight="1">
      <c r="A11" s="93" t="s">
        <v>505</v>
      </c>
      <c r="B11" s="94">
        <v>6375309</v>
      </c>
      <c r="C11" s="94">
        <v>33758</v>
      </c>
      <c r="D11" s="94">
        <v>5479642</v>
      </c>
      <c r="E11" s="94">
        <v>40417</v>
      </c>
    </row>
    <row r="12" spans="1:5" ht="32.15" customHeight="1">
      <c r="A12" s="93" t="s">
        <v>506</v>
      </c>
      <c r="B12" s="94">
        <v>0</v>
      </c>
      <c r="C12" s="94">
        <v>978</v>
      </c>
      <c r="D12" s="94">
        <v>0</v>
      </c>
      <c r="E12" s="94">
        <v>15185</v>
      </c>
    </row>
    <row r="13" spans="1:5" ht="32.15" customHeight="1">
      <c r="A13" s="93" t="s">
        <v>507</v>
      </c>
      <c r="B13" s="94">
        <v>1518857</v>
      </c>
      <c r="C13" s="94">
        <v>7724</v>
      </c>
      <c r="D13" s="94">
        <v>1342145</v>
      </c>
      <c r="E13" s="94">
        <v>11884</v>
      </c>
    </row>
    <row r="14" spans="1:5" ht="32.15" customHeight="1">
      <c r="A14" s="93" t="s">
        <v>508</v>
      </c>
      <c r="B14" s="94">
        <v>24484198</v>
      </c>
      <c r="C14" s="94">
        <v>120243</v>
      </c>
      <c r="D14" s="94">
        <v>19991556</v>
      </c>
      <c r="E14" s="94">
        <v>910700</v>
      </c>
    </row>
    <row r="15" spans="1:5" ht="32.15" customHeight="1">
      <c r="A15" s="93" t="s">
        <v>509</v>
      </c>
      <c r="B15" s="94">
        <v>0</v>
      </c>
      <c r="C15" s="94">
        <v>50</v>
      </c>
      <c r="D15" s="94">
        <v>0</v>
      </c>
      <c r="E15" s="94">
        <v>125</v>
      </c>
    </row>
    <row r="16" spans="1:5" ht="32.15" customHeight="1">
      <c r="A16" s="93" t="s">
        <v>510</v>
      </c>
      <c r="B16" s="94">
        <v>280518</v>
      </c>
      <c r="C16" s="94">
        <v>942</v>
      </c>
      <c r="D16" s="94">
        <v>193951</v>
      </c>
      <c r="E16" s="94">
        <v>8202</v>
      </c>
    </row>
    <row r="17" spans="1:5" ht="32.15" customHeight="1">
      <c r="A17" s="93" t="s">
        <v>511</v>
      </c>
      <c r="B17" s="94">
        <v>148366</v>
      </c>
      <c r="C17" s="94">
        <v>482</v>
      </c>
      <c r="D17" s="94">
        <v>134337</v>
      </c>
      <c r="E17" s="94">
        <v>13358</v>
      </c>
    </row>
    <row r="18" spans="1:5" ht="32.15" customHeight="1">
      <c r="A18" s="93" t="s">
        <v>512</v>
      </c>
      <c r="B18" s="94">
        <v>481082</v>
      </c>
      <c r="C18" s="94">
        <v>1740</v>
      </c>
      <c r="D18" s="94">
        <v>440876</v>
      </c>
      <c r="E18" s="94">
        <v>18281</v>
      </c>
    </row>
    <row r="19" spans="1:5" ht="32.15" customHeight="1">
      <c r="A19" s="93" t="s">
        <v>513</v>
      </c>
      <c r="B19" s="94">
        <v>66218</v>
      </c>
      <c r="C19" s="94">
        <v>460</v>
      </c>
      <c r="D19" s="94">
        <v>41115</v>
      </c>
      <c r="E19" s="94">
        <v>751</v>
      </c>
    </row>
    <row r="20" spans="1:5" ht="32.15" customHeight="1">
      <c r="A20" s="93" t="s">
        <v>514</v>
      </c>
      <c r="B20" s="94">
        <v>237956</v>
      </c>
      <c r="C20" s="94">
        <v>667</v>
      </c>
      <c r="D20" s="94">
        <v>190138</v>
      </c>
      <c r="E20" s="94">
        <v>7030</v>
      </c>
    </row>
    <row r="21" spans="1:5" ht="32.15" customHeight="1">
      <c r="A21" s="93" t="s">
        <v>515</v>
      </c>
      <c r="B21" s="94">
        <v>305858</v>
      </c>
      <c r="C21" s="94">
        <v>897</v>
      </c>
      <c r="D21" s="94">
        <v>273915</v>
      </c>
      <c r="E21" s="94">
        <v>12816</v>
      </c>
    </row>
    <row r="22" spans="1:5" ht="32.15" customHeight="1">
      <c r="A22" s="93" t="s">
        <v>516</v>
      </c>
      <c r="B22" s="94">
        <v>0</v>
      </c>
      <c r="C22" s="94">
        <v>543</v>
      </c>
      <c r="D22" s="94">
        <v>0</v>
      </c>
      <c r="E22" s="94">
        <v>10905</v>
      </c>
    </row>
    <row r="23" spans="1:5" ht="32.15" customHeight="1">
      <c r="A23" s="93" t="s">
        <v>517</v>
      </c>
      <c r="B23" s="94">
        <v>9918</v>
      </c>
      <c r="C23" s="94">
        <v>58</v>
      </c>
      <c r="D23" s="94">
        <v>4984</v>
      </c>
      <c r="E23" s="94">
        <v>47</v>
      </c>
    </row>
    <row r="24" spans="1:5" ht="32.15" customHeight="1">
      <c r="A24" s="93" t="s">
        <v>518</v>
      </c>
      <c r="B24" s="94">
        <v>268214</v>
      </c>
      <c r="C24" s="94">
        <v>813</v>
      </c>
      <c r="D24" s="94">
        <v>185891</v>
      </c>
      <c r="E24" s="94">
        <v>10831</v>
      </c>
    </row>
    <row r="25" spans="1:5" ht="32.15" customHeight="1">
      <c r="A25" s="93" t="s">
        <v>519</v>
      </c>
      <c r="B25" s="94">
        <v>742</v>
      </c>
      <c r="C25" s="94">
        <v>7</v>
      </c>
      <c r="D25" s="94">
        <v>635</v>
      </c>
      <c r="E25" s="94">
        <v>7</v>
      </c>
    </row>
    <row r="26" spans="1:5" ht="32.15" customHeight="1">
      <c r="A26" s="93" t="s">
        <v>520</v>
      </c>
      <c r="B26" s="94">
        <v>186340</v>
      </c>
      <c r="C26" s="94">
        <v>818</v>
      </c>
      <c r="D26" s="94">
        <v>157364</v>
      </c>
      <c r="E26" s="94">
        <v>3950</v>
      </c>
    </row>
    <row r="27" spans="1:5" ht="32.15" customHeight="1">
      <c r="A27" s="93" t="s">
        <v>521</v>
      </c>
      <c r="B27" s="94">
        <v>0</v>
      </c>
      <c r="C27" s="94">
        <v>102</v>
      </c>
      <c r="D27" s="94">
        <v>0</v>
      </c>
      <c r="E27" s="94">
        <v>3234</v>
      </c>
    </row>
    <row r="28" spans="1:5" ht="32.15" customHeight="1">
      <c r="A28" s="93" t="s">
        <v>522</v>
      </c>
      <c r="B28" s="94">
        <v>2360</v>
      </c>
      <c r="C28" s="94">
        <v>12</v>
      </c>
      <c r="D28" s="94">
        <v>2018</v>
      </c>
      <c r="E28" s="94">
        <v>21</v>
      </c>
    </row>
    <row r="29" spans="1:5" ht="32.15" customHeight="1">
      <c r="A29" s="93" t="s">
        <v>523</v>
      </c>
      <c r="B29" s="94">
        <v>1028168</v>
      </c>
      <c r="C29" s="94">
        <v>4134</v>
      </c>
      <c r="D29" s="94">
        <v>853793</v>
      </c>
      <c r="E29" s="94">
        <v>33476</v>
      </c>
    </row>
    <row r="30" spans="1:5" ht="32.15" customHeight="1">
      <c r="A30" s="93" t="s">
        <v>524</v>
      </c>
      <c r="B30" s="94">
        <v>0</v>
      </c>
      <c r="C30" s="94">
        <v>7</v>
      </c>
      <c r="D30" s="94">
        <v>0</v>
      </c>
      <c r="E30" s="94">
        <v>281</v>
      </c>
    </row>
    <row r="31" spans="1:5" ht="32.15" customHeight="1">
      <c r="A31" s="93" t="s">
        <v>525</v>
      </c>
      <c r="B31" s="94">
        <v>38328</v>
      </c>
      <c r="C31" s="94">
        <v>208</v>
      </c>
      <c r="D31" s="94">
        <v>36400</v>
      </c>
      <c r="E31" s="94">
        <v>350</v>
      </c>
    </row>
    <row r="32" spans="1:5" ht="32.15" customHeight="1">
      <c r="A32" s="93" t="s">
        <v>526</v>
      </c>
      <c r="B32" s="94">
        <v>40712</v>
      </c>
      <c r="C32" s="94">
        <v>260</v>
      </c>
      <c r="D32" s="94">
        <v>26694</v>
      </c>
      <c r="E32" s="94">
        <v>574</v>
      </c>
    </row>
    <row r="33" spans="1:5" ht="32.15" customHeight="1">
      <c r="A33" s="93" t="s">
        <v>527</v>
      </c>
      <c r="B33" s="94">
        <v>1503982</v>
      </c>
      <c r="C33" s="94">
        <v>6885</v>
      </c>
      <c r="D33" s="94">
        <v>1201484</v>
      </c>
      <c r="E33" s="94">
        <v>14458</v>
      </c>
    </row>
    <row r="34" spans="1:5" ht="32.15" customHeight="1">
      <c r="A34" s="93" t="s">
        <v>528</v>
      </c>
      <c r="B34" s="94">
        <v>40140</v>
      </c>
      <c r="C34" s="94">
        <v>210</v>
      </c>
      <c r="D34" s="94">
        <v>33915</v>
      </c>
      <c r="E34" s="94">
        <v>526</v>
      </c>
    </row>
    <row r="35" spans="1:5" ht="32.15" customHeight="1">
      <c r="A35" s="93" t="s">
        <v>529</v>
      </c>
      <c r="B35" s="94">
        <v>790790</v>
      </c>
      <c r="C35" s="94">
        <v>4653</v>
      </c>
      <c r="D35" s="94">
        <v>629013</v>
      </c>
      <c r="E35" s="94">
        <v>10675</v>
      </c>
    </row>
    <row r="36" spans="1:5" ht="32.15" customHeight="1">
      <c r="A36" s="93" t="s">
        <v>530</v>
      </c>
      <c r="B36" s="94">
        <v>274212</v>
      </c>
      <c r="C36" s="94">
        <v>1581</v>
      </c>
      <c r="D36" s="94">
        <v>228170</v>
      </c>
      <c r="E36" s="94">
        <v>3724</v>
      </c>
    </row>
    <row r="37" spans="1:5" ht="32.15" customHeight="1">
      <c r="A37" s="93" t="s">
        <v>531</v>
      </c>
      <c r="B37" s="94">
        <v>386788</v>
      </c>
      <c r="C37" s="94">
        <v>1457</v>
      </c>
      <c r="D37" s="94">
        <v>287388</v>
      </c>
      <c r="E37" s="94">
        <v>6829</v>
      </c>
    </row>
    <row r="38" spans="1:5" ht="32.15" customHeight="1">
      <c r="A38" s="93" t="s">
        <v>532</v>
      </c>
      <c r="B38" s="94">
        <v>67464</v>
      </c>
      <c r="C38" s="94">
        <v>340</v>
      </c>
      <c r="D38" s="94">
        <v>58275</v>
      </c>
      <c r="E38" s="94">
        <v>587</v>
      </c>
    </row>
    <row r="39" spans="1:5" ht="32.15" customHeight="1">
      <c r="A39" s="93" t="s">
        <v>533</v>
      </c>
      <c r="B39" s="94">
        <v>78114</v>
      </c>
      <c r="C39" s="94">
        <v>208</v>
      </c>
      <c r="D39" s="94">
        <v>69537</v>
      </c>
      <c r="E39" s="94">
        <v>1744</v>
      </c>
    </row>
    <row r="40" spans="1:5" ht="32.15" customHeight="1">
      <c r="A40" s="93" t="s">
        <v>534</v>
      </c>
      <c r="B40" s="94">
        <v>171128</v>
      </c>
      <c r="C40" s="94">
        <v>1026</v>
      </c>
      <c r="D40" s="94">
        <v>146058</v>
      </c>
      <c r="E40" s="94">
        <v>1735</v>
      </c>
    </row>
    <row r="41" spans="1:5" ht="32.15" customHeight="1">
      <c r="A41" s="93" t="s">
        <v>535</v>
      </c>
      <c r="B41" s="94">
        <v>22688</v>
      </c>
      <c r="C41" s="94">
        <v>141</v>
      </c>
      <c r="D41" s="94">
        <v>19310</v>
      </c>
      <c r="E41" s="94">
        <v>263</v>
      </c>
    </row>
    <row r="42" spans="1:5" ht="32.15" customHeight="1">
      <c r="A42" s="93" t="s">
        <v>536</v>
      </c>
      <c r="B42" s="94">
        <v>0</v>
      </c>
      <c r="C42" s="94">
        <v>190</v>
      </c>
      <c r="D42" s="94">
        <v>0</v>
      </c>
      <c r="E42" s="94">
        <v>10114</v>
      </c>
    </row>
    <row r="43" spans="1:5" ht="32.15" customHeight="1">
      <c r="A43" s="93" t="s">
        <v>537</v>
      </c>
      <c r="B43" s="94">
        <v>588659</v>
      </c>
      <c r="C43" s="94">
        <v>1943</v>
      </c>
      <c r="D43" s="94">
        <v>485846</v>
      </c>
      <c r="E43" s="94">
        <v>28215</v>
      </c>
    </row>
    <row r="44" spans="1:5" ht="32.15" customHeight="1">
      <c r="A44" s="93" t="s">
        <v>538</v>
      </c>
      <c r="B44" s="94">
        <v>139004</v>
      </c>
      <c r="C44" s="94">
        <v>488</v>
      </c>
      <c r="D44" s="94">
        <v>126355</v>
      </c>
      <c r="E44" s="94">
        <v>6159</v>
      </c>
    </row>
    <row r="45" spans="1:5" ht="32.15" customHeight="1">
      <c r="A45" s="93" t="s">
        <v>539</v>
      </c>
      <c r="B45" s="94">
        <v>0</v>
      </c>
      <c r="C45" s="94">
        <v>2</v>
      </c>
      <c r="D45" s="94">
        <v>0</v>
      </c>
      <c r="E45" s="94">
        <v>3</v>
      </c>
    </row>
    <row r="46" spans="1:5" ht="32.15" customHeight="1">
      <c r="A46" s="93" t="s">
        <v>540</v>
      </c>
      <c r="B46" s="94">
        <v>66887</v>
      </c>
      <c r="C46" s="94">
        <v>276</v>
      </c>
      <c r="D46" s="94">
        <v>55925</v>
      </c>
      <c r="E46" s="94">
        <v>2881</v>
      </c>
    </row>
    <row r="47" spans="1:5" ht="32.15" customHeight="1">
      <c r="A47" s="93" t="s">
        <v>541</v>
      </c>
      <c r="B47" s="94">
        <v>0</v>
      </c>
      <c r="C47" s="94">
        <v>954</v>
      </c>
      <c r="D47" s="94">
        <v>0</v>
      </c>
      <c r="E47" s="94">
        <v>51950</v>
      </c>
    </row>
    <row r="48" spans="1:5" ht="32.15" customHeight="1">
      <c r="A48" s="93" t="s">
        <v>542</v>
      </c>
      <c r="B48" s="94">
        <v>0</v>
      </c>
      <c r="C48" s="94">
        <v>2</v>
      </c>
      <c r="D48" s="94">
        <v>0</v>
      </c>
      <c r="E48" s="94">
        <v>109</v>
      </c>
    </row>
    <row r="49" spans="1:5" ht="32.15" customHeight="1">
      <c r="A49" s="93" t="s">
        <v>543</v>
      </c>
      <c r="B49" s="94">
        <v>68986</v>
      </c>
      <c r="C49" s="94">
        <v>276</v>
      </c>
      <c r="D49" s="94">
        <v>57190</v>
      </c>
      <c r="E49" s="94">
        <v>2583</v>
      </c>
    </row>
    <row r="50" spans="1:5" ht="32.15" customHeight="1">
      <c r="A50" s="93" t="s">
        <v>544</v>
      </c>
      <c r="B50" s="94">
        <v>784</v>
      </c>
      <c r="C50" s="94">
        <v>4</v>
      </c>
      <c r="D50" s="94">
        <v>748</v>
      </c>
      <c r="E50" s="94">
        <v>8</v>
      </c>
    </row>
    <row r="51" spans="1:5" ht="32.15" customHeight="1">
      <c r="A51" s="93" t="s">
        <v>545</v>
      </c>
      <c r="B51" s="94">
        <v>24652</v>
      </c>
      <c r="C51" s="94">
        <v>194</v>
      </c>
      <c r="D51" s="94">
        <v>16488</v>
      </c>
      <c r="E51" s="94">
        <v>175</v>
      </c>
    </row>
    <row r="52" spans="1:5" ht="32.15" customHeight="1">
      <c r="A52" s="93" t="s">
        <v>546</v>
      </c>
      <c r="B52" s="94">
        <v>253195</v>
      </c>
      <c r="C52" s="94">
        <v>487</v>
      </c>
      <c r="D52" s="94">
        <v>214991</v>
      </c>
      <c r="E52" s="94">
        <v>9594</v>
      </c>
    </row>
    <row r="53" spans="1:5" ht="32.15" customHeight="1">
      <c r="A53" s="93" t="s">
        <v>547</v>
      </c>
      <c r="B53" s="94">
        <v>473379</v>
      </c>
      <c r="C53" s="94">
        <v>2045</v>
      </c>
      <c r="D53" s="94">
        <v>415753</v>
      </c>
      <c r="E53" s="94">
        <v>11320</v>
      </c>
    </row>
    <row r="54" spans="1:5" ht="32.15" customHeight="1">
      <c r="A54" s="93" t="s">
        <v>548</v>
      </c>
      <c r="B54" s="94">
        <v>0</v>
      </c>
      <c r="C54" s="94">
        <v>68</v>
      </c>
      <c r="D54" s="94">
        <v>0</v>
      </c>
      <c r="E54" s="94">
        <v>2499</v>
      </c>
    </row>
    <row r="55" spans="1:5" ht="32.15" customHeight="1">
      <c r="A55" s="93" t="s">
        <v>549</v>
      </c>
      <c r="B55" s="94">
        <v>163838</v>
      </c>
      <c r="C55" s="94">
        <v>968</v>
      </c>
      <c r="D55" s="94">
        <v>137939</v>
      </c>
      <c r="E55" s="94">
        <v>2497</v>
      </c>
    </row>
    <row r="56" spans="1:5" ht="32.15" customHeight="1">
      <c r="A56" s="93" t="s">
        <v>550</v>
      </c>
      <c r="B56" s="94">
        <v>0</v>
      </c>
      <c r="C56" s="94">
        <v>534</v>
      </c>
      <c r="D56" s="94">
        <v>0</v>
      </c>
      <c r="E56" s="94">
        <v>20714</v>
      </c>
    </row>
    <row r="57" spans="1:5" ht="32.15" customHeight="1">
      <c r="A57" s="93" t="s">
        <v>551</v>
      </c>
      <c r="B57" s="94">
        <v>104972</v>
      </c>
      <c r="C57" s="94">
        <v>512</v>
      </c>
      <c r="D57" s="94">
        <v>76187</v>
      </c>
      <c r="E57" s="94">
        <v>1927</v>
      </c>
    </row>
    <row r="58" spans="1:5" ht="32.15" customHeight="1">
      <c r="A58" s="93" t="s">
        <v>552</v>
      </c>
      <c r="B58" s="94">
        <v>733225</v>
      </c>
      <c r="C58" s="94">
        <v>1945</v>
      </c>
      <c r="D58" s="94">
        <v>551774</v>
      </c>
      <c r="E58" s="94">
        <v>13423</v>
      </c>
    </row>
    <row r="59" spans="1:5" ht="32.15" customHeight="1">
      <c r="A59" s="93" t="s">
        <v>553</v>
      </c>
      <c r="B59" s="94">
        <v>0</v>
      </c>
      <c r="C59" s="94">
        <v>428</v>
      </c>
      <c r="D59" s="94">
        <v>0</v>
      </c>
      <c r="E59" s="94">
        <v>14270</v>
      </c>
    </row>
    <row r="60" spans="1:5" ht="32.15" customHeight="1">
      <c r="A60" s="93" t="s">
        <v>554</v>
      </c>
      <c r="B60" s="94">
        <v>299062</v>
      </c>
      <c r="C60" s="94">
        <v>945</v>
      </c>
      <c r="D60" s="94">
        <v>266530</v>
      </c>
      <c r="E60" s="94">
        <v>16153</v>
      </c>
    </row>
    <row r="61" spans="1:5" ht="32.15" customHeight="1">
      <c r="A61" s="93" t="s">
        <v>555</v>
      </c>
      <c r="B61" s="94">
        <v>0</v>
      </c>
      <c r="C61" s="94">
        <v>413</v>
      </c>
      <c r="D61" s="94">
        <v>0</v>
      </c>
      <c r="E61" s="94">
        <v>13003</v>
      </c>
    </row>
    <row r="62" spans="1:5" ht="32.15" customHeight="1">
      <c r="A62" s="93" t="s">
        <v>556</v>
      </c>
      <c r="B62" s="94">
        <v>158478</v>
      </c>
      <c r="C62" s="94">
        <v>661</v>
      </c>
      <c r="D62" s="94">
        <v>58113</v>
      </c>
      <c r="E62" s="94">
        <v>4055</v>
      </c>
    </row>
    <row r="63" spans="1:5" ht="32.15" customHeight="1">
      <c r="A63" s="93" t="s">
        <v>557</v>
      </c>
      <c r="B63" s="94">
        <v>181704</v>
      </c>
      <c r="C63" s="94">
        <v>488</v>
      </c>
      <c r="D63" s="94">
        <v>144474</v>
      </c>
      <c r="E63" s="94">
        <v>8108</v>
      </c>
    </row>
    <row r="64" spans="1:5" ht="32.15" customHeight="1">
      <c r="A64" s="93" t="s">
        <v>558</v>
      </c>
      <c r="B64" s="94">
        <v>104116</v>
      </c>
      <c r="C64" s="94">
        <v>486</v>
      </c>
      <c r="D64" s="94">
        <v>91500</v>
      </c>
      <c r="E64" s="94">
        <v>5446</v>
      </c>
    </row>
    <row r="65" spans="1:5" ht="32.15" customHeight="1">
      <c r="A65" s="93" t="s">
        <v>559</v>
      </c>
      <c r="B65" s="94">
        <v>269618</v>
      </c>
      <c r="C65" s="94">
        <v>2091</v>
      </c>
      <c r="D65" s="94">
        <v>192074</v>
      </c>
      <c r="E65" s="94">
        <v>2598</v>
      </c>
    </row>
    <row r="66" spans="1:5" ht="32.15" customHeight="1">
      <c r="A66" s="93" t="s">
        <v>560</v>
      </c>
      <c r="B66" s="94">
        <v>41996</v>
      </c>
      <c r="C66" s="94">
        <v>220</v>
      </c>
      <c r="D66" s="94">
        <v>38482</v>
      </c>
      <c r="E66" s="94">
        <v>395</v>
      </c>
    </row>
    <row r="67" spans="1:5" ht="32.15" customHeight="1">
      <c r="A67" s="93" t="s">
        <v>561</v>
      </c>
      <c r="B67" s="94">
        <v>119890</v>
      </c>
      <c r="C67" s="94">
        <v>484</v>
      </c>
      <c r="D67" s="94">
        <v>102463</v>
      </c>
      <c r="E67" s="94">
        <v>3883</v>
      </c>
    </row>
    <row r="68" spans="1:5" ht="32.15" customHeight="1">
      <c r="A68" s="93" t="s">
        <v>562</v>
      </c>
      <c r="B68" s="94">
        <v>25033</v>
      </c>
      <c r="C68" s="94">
        <v>149</v>
      </c>
      <c r="D68" s="94">
        <v>18216</v>
      </c>
      <c r="E68" s="94">
        <v>212</v>
      </c>
    </row>
    <row r="69" spans="1:5" ht="32.15" customHeight="1">
      <c r="A69" s="93" t="s">
        <v>563</v>
      </c>
      <c r="B69" s="94">
        <v>0</v>
      </c>
      <c r="C69" s="94">
        <v>24</v>
      </c>
      <c r="D69" s="94">
        <v>0</v>
      </c>
      <c r="E69" s="94">
        <v>1320</v>
      </c>
    </row>
    <row r="70" spans="1:5" ht="32.15" customHeight="1">
      <c r="A70" s="93" t="s">
        <v>564</v>
      </c>
      <c r="B70" s="94">
        <v>179013</v>
      </c>
      <c r="C70" s="94">
        <v>688</v>
      </c>
      <c r="D70" s="94">
        <v>145438</v>
      </c>
      <c r="E70" s="94">
        <v>9086</v>
      </c>
    </row>
    <row r="71" spans="1:5" ht="32.15" customHeight="1">
      <c r="A71" s="93" t="s">
        <v>565</v>
      </c>
      <c r="B71" s="94">
        <v>33488</v>
      </c>
      <c r="C71" s="94">
        <v>182</v>
      </c>
      <c r="D71" s="94">
        <v>29735</v>
      </c>
      <c r="E71" s="94">
        <v>490</v>
      </c>
    </row>
    <row r="72" spans="1:5" ht="32.15" customHeight="1">
      <c r="A72" s="93" t="s">
        <v>566</v>
      </c>
      <c r="B72" s="94">
        <v>0</v>
      </c>
      <c r="C72" s="94">
        <v>2142</v>
      </c>
      <c r="D72" s="94">
        <v>0</v>
      </c>
      <c r="E72" s="94">
        <v>25724</v>
      </c>
    </row>
    <row r="73" spans="1:5" ht="32.15" customHeight="1">
      <c r="A73" s="93" t="s">
        <v>567</v>
      </c>
      <c r="B73" s="94">
        <v>9238</v>
      </c>
      <c r="C73" s="94">
        <v>62</v>
      </c>
      <c r="D73" s="94">
        <v>5894</v>
      </c>
      <c r="E73" s="94">
        <v>77</v>
      </c>
    </row>
    <row r="74" spans="1:5" ht="32.15" customHeight="1">
      <c r="A74" s="93" t="s">
        <v>568</v>
      </c>
      <c r="B74" s="94">
        <v>69376</v>
      </c>
      <c r="C74" s="94">
        <v>272</v>
      </c>
      <c r="D74" s="94">
        <v>43848</v>
      </c>
      <c r="E74" s="94">
        <v>2425</v>
      </c>
    </row>
    <row r="75" spans="1:5" ht="32.15" customHeight="1">
      <c r="A75" s="93" t="s">
        <v>569</v>
      </c>
      <c r="B75" s="94">
        <v>561964</v>
      </c>
      <c r="C75" s="94">
        <v>2428</v>
      </c>
      <c r="D75" s="94">
        <v>467415</v>
      </c>
      <c r="E75" s="94">
        <v>10635</v>
      </c>
    </row>
    <row r="76" spans="1:5" ht="32.15" customHeight="1">
      <c r="A76" s="93" t="s">
        <v>570</v>
      </c>
      <c r="B76" s="94">
        <v>347535</v>
      </c>
      <c r="C76" s="94">
        <v>1458</v>
      </c>
      <c r="D76" s="94">
        <v>283507</v>
      </c>
      <c r="E76" s="94">
        <v>5799</v>
      </c>
    </row>
    <row r="77" spans="1:5" ht="32.15" customHeight="1">
      <c r="A77" s="93" t="s">
        <v>571</v>
      </c>
      <c r="B77" s="94">
        <v>34060</v>
      </c>
      <c r="C77" s="94">
        <v>185</v>
      </c>
      <c r="D77" s="94">
        <v>31044</v>
      </c>
      <c r="E77" s="94">
        <v>329</v>
      </c>
    </row>
    <row r="78" spans="1:5" ht="32.15" customHeight="1">
      <c r="A78" s="93" t="s">
        <v>572</v>
      </c>
      <c r="B78" s="94">
        <v>1005131</v>
      </c>
      <c r="C78" s="94">
        <v>5347</v>
      </c>
      <c r="D78" s="94">
        <v>828407</v>
      </c>
      <c r="E78" s="94">
        <v>19328</v>
      </c>
    </row>
    <row r="79" spans="1:5" ht="32.15" customHeight="1">
      <c r="A79" s="93" t="s">
        <v>573</v>
      </c>
      <c r="B79" s="94">
        <v>147518</v>
      </c>
      <c r="C79" s="94">
        <v>934</v>
      </c>
      <c r="D79" s="94">
        <v>137366</v>
      </c>
      <c r="E79" s="94">
        <v>2032</v>
      </c>
    </row>
    <row r="80" spans="1:5" ht="32.15" customHeight="1">
      <c r="A80" s="93" t="s">
        <v>574</v>
      </c>
      <c r="B80" s="94">
        <v>1756418</v>
      </c>
      <c r="C80" s="94">
        <v>10007</v>
      </c>
      <c r="D80" s="94">
        <v>1424773</v>
      </c>
      <c r="E80" s="94">
        <v>27316</v>
      </c>
    </row>
    <row r="81" spans="1:5" ht="32.15" customHeight="1">
      <c r="A81" s="93" t="s">
        <v>575</v>
      </c>
      <c r="B81" s="94">
        <v>1994614</v>
      </c>
      <c r="C81" s="94">
        <v>10334</v>
      </c>
      <c r="D81" s="94">
        <v>1590251</v>
      </c>
      <c r="E81" s="94">
        <v>30467</v>
      </c>
    </row>
    <row r="82" spans="1:5" ht="32.15" customHeight="1">
      <c r="A82" s="93" t="s">
        <v>576</v>
      </c>
      <c r="B82" s="94">
        <v>15542</v>
      </c>
      <c r="C82" s="94">
        <v>92</v>
      </c>
      <c r="D82" s="94">
        <v>13472</v>
      </c>
      <c r="E82" s="94">
        <v>136</v>
      </c>
    </row>
    <row r="83" spans="1:5" ht="32.15" customHeight="1">
      <c r="A83" s="93" t="s">
        <v>577</v>
      </c>
      <c r="B83" s="94">
        <v>0</v>
      </c>
      <c r="C83" s="94">
        <v>16</v>
      </c>
      <c r="D83" s="94">
        <v>0</v>
      </c>
      <c r="E83" s="94">
        <v>248</v>
      </c>
    </row>
    <row r="84" spans="1:5" ht="32.15" customHeight="1">
      <c r="A84" s="93" t="s">
        <v>578</v>
      </c>
      <c r="B84" s="94">
        <v>139420</v>
      </c>
      <c r="C84" s="94">
        <v>832</v>
      </c>
      <c r="D84" s="94">
        <v>103878</v>
      </c>
      <c r="E84" s="94">
        <v>2293</v>
      </c>
    </row>
    <row r="85" spans="1:5" ht="32.15" customHeight="1">
      <c r="A85" s="93" t="s">
        <v>579</v>
      </c>
      <c r="B85" s="94">
        <v>0</v>
      </c>
      <c r="C85" s="94">
        <v>124</v>
      </c>
      <c r="D85" s="94">
        <v>0</v>
      </c>
      <c r="E85" s="94">
        <v>917</v>
      </c>
    </row>
    <row r="86" spans="1:5" ht="32.15" customHeight="1">
      <c r="A86" s="93" t="s">
        <v>580</v>
      </c>
      <c r="B86" s="94">
        <v>83264</v>
      </c>
      <c r="C86" s="94">
        <v>486</v>
      </c>
      <c r="D86" s="94">
        <v>62681</v>
      </c>
      <c r="E86" s="94">
        <v>1135</v>
      </c>
    </row>
    <row r="87" spans="1:5" ht="32.15" customHeight="1">
      <c r="A87" s="93" t="s">
        <v>581</v>
      </c>
      <c r="B87" s="94">
        <v>0</v>
      </c>
      <c r="C87" s="94">
        <v>364</v>
      </c>
      <c r="D87" s="94">
        <v>0</v>
      </c>
      <c r="E87" s="94">
        <v>19414</v>
      </c>
    </row>
    <row r="88" spans="1:5" ht="32.15" customHeight="1">
      <c r="A88" s="93" t="s">
        <v>582</v>
      </c>
      <c r="B88" s="94">
        <v>655026</v>
      </c>
      <c r="C88" s="94">
        <v>2771</v>
      </c>
      <c r="D88" s="94">
        <v>547138</v>
      </c>
      <c r="E88" s="94">
        <v>15567</v>
      </c>
    </row>
    <row r="89" spans="1:5" ht="32.15" customHeight="1">
      <c r="A89" s="93" t="s">
        <v>583</v>
      </c>
      <c r="B89" s="94">
        <v>11556</v>
      </c>
      <c r="C89" s="94">
        <v>64</v>
      </c>
      <c r="D89" s="94">
        <v>8025</v>
      </c>
      <c r="E89" s="94">
        <v>71</v>
      </c>
    </row>
    <row r="90" spans="1:5" ht="32.15" customHeight="1">
      <c r="A90" s="93" t="s">
        <v>584</v>
      </c>
      <c r="B90" s="94">
        <v>125584</v>
      </c>
      <c r="C90" s="94">
        <v>714</v>
      </c>
      <c r="D90" s="94">
        <v>113577</v>
      </c>
      <c r="E90" s="94">
        <v>1366</v>
      </c>
    </row>
    <row r="91" spans="1:5" ht="32.15" customHeight="1">
      <c r="A91" s="93" t="s">
        <v>585</v>
      </c>
      <c r="B91" s="94">
        <v>71622</v>
      </c>
      <c r="C91" s="94">
        <v>259</v>
      </c>
      <c r="D91" s="94">
        <v>59726</v>
      </c>
      <c r="E91" s="94">
        <v>3048</v>
      </c>
    </row>
    <row r="92" spans="1:5" ht="32.15" customHeight="1">
      <c r="A92" s="93" t="s">
        <v>586</v>
      </c>
      <c r="B92" s="94">
        <v>645830</v>
      </c>
      <c r="C92" s="94">
        <v>3537</v>
      </c>
      <c r="D92" s="94">
        <v>573831</v>
      </c>
      <c r="E92" s="94">
        <v>6282</v>
      </c>
    </row>
    <row r="93" spans="1:5" ht="32.15" customHeight="1">
      <c r="A93" s="93" t="s">
        <v>587</v>
      </c>
      <c r="B93" s="94">
        <v>76358</v>
      </c>
      <c r="C93" s="94">
        <v>483</v>
      </c>
      <c r="D93" s="94">
        <v>59826</v>
      </c>
      <c r="E93" s="94">
        <v>928</v>
      </c>
    </row>
    <row r="94" spans="1:5" ht="32.15" customHeight="1">
      <c r="A94" s="93" t="s">
        <v>588</v>
      </c>
      <c r="B94" s="94">
        <v>0</v>
      </c>
      <c r="C94" s="94">
        <v>24</v>
      </c>
      <c r="D94" s="94">
        <v>0</v>
      </c>
      <c r="E94" s="94">
        <v>720</v>
      </c>
    </row>
    <row r="95" spans="1:5" ht="32.15" customHeight="1">
      <c r="A95" s="93" t="s">
        <v>589</v>
      </c>
      <c r="B95" s="94">
        <v>0</v>
      </c>
      <c r="C95" s="94">
        <v>198</v>
      </c>
      <c r="D95" s="94">
        <v>0</v>
      </c>
      <c r="E95" s="94">
        <v>8855</v>
      </c>
    </row>
    <row r="96" spans="1:5" ht="32.15" customHeight="1">
      <c r="A96" s="93" t="s">
        <v>590</v>
      </c>
      <c r="B96" s="94">
        <v>189352</v>
      </c>
      <c r="C96" s="94">
        <v>806</v>
      </c>
      <c r="D96" s="94">
        <v>157808</v>
      </c>
      <c r="E96" s="94">
        <v>38246</v>
      </c>
    </row>
    <row r="97" spans="1:5" ht="32.15" customHeight="1">
      <c r="A97" s="93" t="s">
        <v>591</v>
      </c>
      <c r="B97" s="94">
        <v>0</v>
      </c>
      <c r="C97" s="94">
        <v>111</v>
      </c>
      <c r="D97" s="94">
        <v>0</v>
      </c>
      <c r="E97" s="94">
        <v>2761</v>
      </c>
    </row>
    <row r="98" spans="1:5" ht="32.15" customHeight="1">
      <c r="A98" s="93" t="s">
        <v>592</v>
      </c>
      <c r="B98" s="94">
        <v>844162</v>
      </c>
      <c r="C98" s="94">
        <v>2969</v>
      </c>
      <c r="D98" s="94">
        <v>679351</v>
      </c>
      <c r="E98" s="94">
        <v>33342</v>
      </c>
    </row>
    <row r="99" spans="1:5" ht="32.15" customHeight="1">
      <c r="A99" s="93" t="s">
        <v>593</v>
      </c>
      <c r="B99" s="94">
        <v>121998</v>
      </c>
      <c r="C99" s="94">
        <v>711</v>
      </c>
      <c r="D99" s="94">
        <v>94325</v>
      </c>
      <c r="E99" s="94">
        <v>1474</v>
      </c>
    </row>
    <row r="100" spans="1:5" ht="32.15" customHeight="1">
      <c r="A100" s="93" t="s">
        <v>594</v>
      </c>
      <c r="B100" s="94">
        <v>138600</v>
      </c>
      <c r="C100" s="94">
        <v>770</v>
      </c>
      <c r="D100" s="94">
        <v>120281</v>
      </c>
      <c r="E100" s="94">
        <v>1184</v>
      </c>
    </row>
    <row r="101" spans="1:5" ht="32.15" customHeight="1">
      <c r="A101" s="93" t="s">
        <v>595</v>
      </c>
      <c r="B101" s="94">
        <v>517632</v>
      </c>
      <c r="C101" s="94">
        <v>1376</v>
      </c>
      <c r="D101" s="94">
        <v>428680</v>
      </c>
      <c r="E101" s="94">
        <v>9812</v>
      </c>
    </row>
    <row r="102" spans="1:5" ht="32.15" customHeight="1">
      <c r="A102" s="93" t="s">
        <v>596</v>
      </c>
      <c r="B102" s="94">
        <v>916924</v>
      </c>
      <c r="C102" s="94">
        <v>2728</v>
      </c>
      <c r="D102" s="94">
        <v>703694</v>
      </c>
      <c r="E102" s="94">
        <v>32879</v>
      </c>
    </row>
    <row r="103" spans="1:5" ht="32.15" customHeight="1">
      <c r="A103" s="93" t="s">
        <v>597</v>
      </c>
      <c r="B103" s="94">
        <v>247295</v>
      </c>
      <c r="C103" s="94">
        <v>886</v>
      </c>
      <c r="D103" s="94">
        <v>220935</v>
      </c>
      <c r="E103" s="94">
        <v>20060</v>
      </c>
    </row>
    <row r="104" spans="1:5" ht="32.15" customHeight="1">
      <c r="A104" s="93" t="s">
        <v>598</v>
      </c>
      <c r="B104" s="94">
        <v>12528</v>
      </c>
      <c r="C104" s="94">
        <v>81</v>
      </c>
      <c r="D104" s="94">
        <v>9323</v>
      </c>
      <c r="E104" s="94">
        <v>103</v>
      </c>
    </row>
    <row r="105" spans="1:5" ht="32.15" customHeight="1">
      <c r="A105" s="93" t="s">
        <v>599</v>
      </c>
      <c r="B105" s="94">
        <v>261900</v>
      </c>
      <c r="C105" s="94">
        <v>1456</v>
      </c>
      <c r="D105" s="94">
        <v>226584</v>
      </c>
      <c r="E105" s="94">
        <v>2343</v>
      </c>
    </row>
    <row r="106" spans="1:5" ht="32.15" customHeight="1">
      <c r="A106" s="93" t="s">
        <v>600</v>
      </c>
      <c r="B106" s="94">
        <v>0</v>
      </c>
      <c r="C106" s="94">
        <v>1724</v>
      </c>
      <c r="D106" s="94">
        <v>0</v>
      </c>
      <c r="E106" s="94">
        <v>35973</v>
      </c>
    </row>
    <row r="107" spans="1:5" ht="32.15" customHeight="1">
      <c r="A107" s="93" t="s">
        <v>601</v>
      </c>
      <c r="B107" s="94">
        <v>0</v>
      </c>
      <c r="C107" s="94">
        <v>2628</v>
      </c>
      <c r="D107" s="94">
        <v>0</v>
      </c>
      <c r="E107" s="94">
        <v>80572</v>
      </c>
    </row>
    <row r="108" spans="1:5" ht="32.15" customHeight="1">
      <c r="A108" s="93" t="s">
        <v>602</v>
      </c>
      <c r="B108" s="94">
        <v>99456</v>
      </c>
      <c r="C108" s="94">
        <v>352</v>
      </c>
      <c r="D108" s="94">
        <v>86678</v>
      </c>
      <c r="E108" s="94">
        <v>4250</v>
      </c>
    </row>
    <row r="109" spans="1:5" ht="32.15" customHeight="1">
      <c r="A109" s="93" t="s">
        <v>603</v>
      </c>
      <c r="B109" s="94">
        <v>209948</v>
      </c>
      <c r="C109" s="94">
        <v>586</v>
      </c>
      <c r="D109" s="94">
        <v>188548</v>
      </c>
      <c r="E109" s="94">
        <v>11635</v>
      </c>
    </row>
    <row r="110" spans="1:5" ht="32.15" customHeight="1">
      <c r="A110" s="93" t="s">
        <v>604</v>
      </c>
      <c r="B110" s="94">
        <v>652320</v>
      </c>
      <c r="C110" s="94">
        <v>3624</v>
      </c>
      <c r="D110" s="94">
        <v>535881</v>
      </c>
      <c r="E110" s="94">
        <v>3429</v>
      </c>
    </row>
    <row r="111" spans="1:5" ht="32.15" customHeight="1">
      <c r="A111" s="93" t="s">
        <v>605</v>
      </c>
      <c r="B111" s="94">
        <v>165768</v>
      </c>
      <c r="C111" s="94">
        <v>486</v>
      </c>
      <c r="D111" s="94">
        <v>147883</v>
      </c>
      <c r="E111" s="94">
        <v>9882</v>
      </c>
    </row>
    <row r="112" spans="1:5" ht="32.15" customHeight="1">
      <c r="A112" s="93" t="s">
        <v>606</v>
      </c>
      <c r="B112" s="94">
        <v>536376</v>
      </c>
      <c r="C112" s="94">
        <v>2974</v>
      </c>
      <c r="D112" s="94">
        <v>436709</v>
      </c>
      <c r="E112" s="94">
        <v>4529</v>
      </c>
    </row>
    <row r="113" spans="1:5" ht="32.15" customHeight="1">
      <c r="A113" s="93" t="s">
        <v>607</v>
      </c>
      <c r="B113" s="94">
        <v>672446</v>
      </c>
      <c r="C113" s="94">
        <v>2923</v>
      </c>
      <c r="D113" s="94">
        <v>557265</v>
      </c>
      <c r="E113" s="94">
        <v>11903</v>
      </c>
    </row>
    <row r="114" spans="1:5" ht="32.15" customHeight="1">
      <c r="A114" s="93" t="s">
        <v>608</v>
      </c>
      <c r="B114" s="94">
        <v>107284</v>
      </c>
      <c r="C114" s="94">
        <v>366</v>
      </c>
      <c r="D114" s="94">
        <v>89740</v>
      </c>
      <c r="E114" s="94">
        <v>4432</v>
      </c>
    </row>
    <row r="115" spans="1:5" ht="32.15" customHeight="1">
      <c r="A115" s="93" t="s">
        <v>609</v>
      </c>
      <c r="B115" s="94">
        <v>375224</v>
      </c>
      <c r="C115" s="94">
        <v>1737</v>
      </c>
      <c r="D115" s="94">
        <v>347984</v>
      </c>
      <c r="E115" s="94">
        <v>4601</v>
      </c>
    </row>
    <row r="116" spans="1:5" ht="32.15" customHeight="1">
      <c r="A116" s="93" t="s">
        <v>610</v>
      </c>
      <c r="B116" s="94">
        <v>204864</v>
      </c>
      <c r="C116" s="94">
        <v>968</v>
      </c>
      <c r="D116" s="94">
        <v>163746</v>
      </c>
      <c r="E116" s="94">
        <v>4207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CA06-20BF-45A9-B454-BD39F8C8F4B3}">
  <dimension ref="A1:E137"/>
  <sheetViews>
    <sheetView workbookViewId="0">
      <selection activeCell="C9" sqref="C9"/>
    </sheetView>
  </sheetViews>
  <sheetFormatPr defaultColWidth="9" defaultRowHeight="17"/>
  <cols>
    <col min="1" max="1" width="48.5" style="6" customWidth="1"/>
    <col min="2" max="3" width="28.33203125" style="6" customWidth="1"/>
    <col min="4" max="5" width="28.5" style="6" customWidth="1"/>
    <col min="6" max="16384" width="9" style="6"/>
  </cols>
  <sheetData>
    <row r="1" spans="1:5" ht="34" customHeight="1">
      <c r="A1" s="195" t="s">
        <v>650</v>
      </c>
      <c r="B1" s="196"/>
      <c r="C1" s="196"/>
      <c r="D1" s="196"/>
      <c r="E1" s="196"/>
    </row>
    <row r="2" spans="1:5" ht="37" customHeight="1">
      <c r="A2" s="92" t="s">
        <v>494</v>
      </c>
      <c r="B2" s="92" t="s">
        <v>495</v>
      </c>
      <c r="C2" s="92" t="s">
        <v>496</v>
      </c>
      <c r="D2" s="92" t="s">
        <v>221</v>
      </c>
      <c r="E2" s="92" t="s">
        <v>223</v>
      </c>
    </row>
    <row r="3" spans="1:5" ht="32.15" customHeight="1">
      <c r="A3" s="93" t="s">
        <v>497</v>
      </c>
      <c r="B3" s="94">
        <v>41994234</v>
      </c>
      <c r="C3" s="94">
        <v>237725</v>
      </c>
      <c r="D3" s="94">
        <v>29525198</v>
      </c>
      <c r="E3" s="94">
        <v>2122170</v>
      </c>
    </row>
    <row r="4" spans="1:5" ht="32.15" customHeight="1">
      <c r="A4" s="93" t="s">
        <v>498</v>
      </c>
      <c r="B4" s="94">
        <v>35003766</v>
      </c>
      <c r="C4" s="94">
        <v>190756</v>
      </c>
      <c r="D4" s="94">
        <v>25100157</v>
      </c>
      <c r="E4" s="94">
        <v>1528230</v>
      </c>
    </row>
    <row r="5" spans="1:5" ht="32.15" customHeight="1">
      <c r="A5" s="93" t="s">
        <v>499</v>
      </c>
      <c r="B5" s="94">
        <v>9085685</v>
      </c>
      <c r="C5" s="94">
        <v>55785</v>
      </c>
      <c r="D5" s="94">
        <v>6079909</v>
      </c>
      <c r="E5" s="94">
        <v>937807</v>
      </c>
    </row>
    <row r="6" spans="1:5" ht="32.15" customHeight="1">
      <c r="A6" s="93" t="s">
        <v>500</v>
      </c>
      <c r="B6" s="94">
        <v>7628947</v>
      </c>
      <c r="C6" s="94">
        <v>39405</v>
      </c>
      <c r="D6" s="94">
        <v>5134136</v>
      </c>
      <c r="E6" s="94">
        <v>496386</v>
      </c>
    </row>
    <row r="7" spans="1:5" ht="32.15" customHeight="1">
      <c r="A7" s="93" t="s">
        <v>501</v>
      </c>
      <c r="B7" s="94">
        <v>4815720</v>
      </c>
      <c r="C7" s="94">
        <v>25516</v>
      </c>
      <c r="D7" s="94">
        <v>3799772</v>
      </c>
      <c r="E7" s="94">
        <v>23104</v>
      </c>
    </row>
    <row r="8" spans="1:5" ht="32.15" customHeight="1">
      <c r="A8" s="93" t="s">
        <v>502</v>
      </c>
      <c r="B8" s="94">
        <v>3674259</v>
      </c>
      <c r="C8" s="94">
        <v>18235</v>
      </c>
      <c r="D8" s="94">
        <v>2729091</v>
      </c>
      <c r="E8" s="94">
        <v>20320</v>
      </c>
    </row>
    <row r="9" spans="1:5" ht="32.15" customHeight="1">
      <c r="A9" s="93" t="s">
        <v>503</v>
      </c>
      <c r="B9" s="94">
        <v>3573593</v>
      </c>
      <c r="C9" s="94">
        <v>18394</v>
      </c>
      <c r="D9" s="94">
        <v>2533190</v>
      </c>
      <c r="E9" s="94">
        <v>14712</v>
      </c>
    </row>
    <row r="10" spans="1:5" ht="32.15" customHeight="1">
      <c r="A10" s="93" t="s">
        <v>504</v>
      </c>
      <c r="B10" s="94">
        <v>1292238</v>
      </c>
      <c r="C10" s="94">
        <v>6743</v>
      </c>
      <c r="D10" s="94">
        <v>984718</v>
      </c>
      <c r="E10" s="94">
        <v>6452</v>
      </c>
    </row>
    <row r="11" spans="1:5" ht="32.15" customHeight="1">
      <c r="A11" s="93" t="s">
        <v>505</v>
      </c>
      <c r="B11" s="94">
        <v>3911171</v>
      </c>
      <c r="C11" s="94">
        <v>20711</v>
      </c>
      <c r="D11" s="94">
        <v>3049465</v>
      </c>
      <c r="E11" s="94">
        <v>17216</v>
      </c>
    </row>
    <row r="12" spans="1:5" ht="32.15" customHeight="1">
      <c r="A12" s="93" t="s">
        <v>506</v>
      </c>
      <c r="B12" s="94">
        <v>0</v>
      </c>
      <c r="C12" s="94">
        <v>858</v>
      </c>
      <c r="D12" s="94">
        <v>0</v>
      </c>
      <c r="E12" s="94">
        <v>7658</v>
      </c>
    </row>
    <row r="13" spans="1:5" ht="32.15" customHeight="1">
      <c r="A13" s="93" t="s">
        <v>507</v>
      </c>
      <c r="B13" s="94">
        <v>812345</v>
      </c>
      <c r="C13" s="94">
        <v>3977</v>
      </c>
      <c r="D13" s="94">
        <v>680126</v>
      </c>
      <c r="E13" s="94">
        <v>3958</v>
      </c>
    </row>
    <row r="14" spans="1:5" ht="32.15" customHeight="1">
      <c r="A14" s="93" t="s">
        <v>612</v>
      </c>
      <c r="B14" s="94">
        <v>209808</v>
      </c>
      <c r="C14" s="94">
        <v>1132</v>
      </c>
      <c r="D14" s="94">
        <v>109750</v>
      </c>
      <c r="E14" s="94">
        <v>617</v>
      </c>
    </row>
    <row r="15" spans="1:5" ht="32.15" customHeight="1">
      <c r="A15" s="93" t="s">
        <v>508</v>
      </c>
      <c r="B15" s="94">
        <v>6990468</v>
      </c>
      <c r="C15" s="94">
        <v>46969</v>
      </c>
      <c r="D15" s="94">
        <v>4425041</v>
      </c>
      <c r="E15" s="94">
        <v>593940</v>
      </c>
    </row>
    <row r="16" spans="1:5" ht="32.15" customHeight="1">
      <c r="A16" s="93" t="s">
        <v>509</v>
      </c>
      <c r="B16" s="94">
        <v>0</v>
      </c>
      <c r="C16" s="94">
        <v>280</v>
      </c>
      <c r="D16" s="94">
        <v>0</v>
      </c>
      <c r="E16" s="94">
        <v>2265</v>
      </c>
    </row>
    <row r="17" spans="1:5" ht="32.15" customHeight="1">
      <c r="A17" s="93" t="s">
        <v>510</v>
      </c>
      <c r="B17" s="94">
        <v>122752</v>
      </c>
      <c r="C17" s="94">
        <v>432</v>
      </c>
      <c r="D17" s="94">
        <v>69438</v>
      </c>
      <c r="E17" s="94">
        <v>5825</v>
      </c>
    </row>
    <row r="18" spans="1:5" ht="32.15" customHeight="1">
      <c r="A18" s="93" t="s">
        <v>619</v>
      </c>
      <c r="B18" s="94">
        <v>0</v>
      </c>
      <c r="C18" s="94">
        <v>3</v>
      </c>
      <c r="D18" s="94">
        <v>0</v>
      </c>
      <c r="E18" s="94">
        <v>56</v>
      </c>
    </row>
    <row r="19" spans="1:5" ht="32.15" customHeight="1">
      <c r="A19" s="93" t="s">
        <v>511</v>
      </c>
      <c r="B19" s="94">
        <v>107244</v>
      </c>
      <c r="C19" s="94">
        <v>357</v>
      </c>
      <c r="D19" s="94">
        <v>56169</v>
      </c>
      <c r="E19" s="94">
        <v>7632</v>
      </c>
    </row>
    <row r="20" spans="1:5" ht="32.15" customHeight="1">
      <c r="A20" s="93" t="s">
        <v>620</v>
      </c>
      <c r="B20" s="94">
        <v>29353</v>
      </c>
      <c r="C20" s="94">
        <v>112</v>
      </c>
      <c r="D20" s="94">
        <v>21230</v>
      </c>
      <c r="E20" s="94">
        <v>1282</v>
      </c>
    </row>
    <row r="21" spans="1:5" ht="32.15" customHeight="1">
      <c r="A21" s="93" t="s">
        <v>512</v>
      </c>
      <c r="B21" s="94">
        <v>318924</v>
      </c>
      <c r="C21" s="94">
        <v>1586</v>
      </c>
      <c r="D21" s="94">
        <v>178948</v>
      </c>
      <c r="E21" s="94">
        <v>15730</v>
      </c>
    </row>
    <row r="22" spans="1:5" ht="32.15" customHeight="1">
      <c r="A22" s="93" t="s">
        <v>513</v>
      </c>
      <c r="B22" s="94">
        <v>19378</v>
      </c>
      <c r="C22" s="94">
        <v>138</v>
      </c>
      <c r="D22" s="94">
        <v>12940</v>
      </c>
      <c r="E22" s="94">
        <v>268</v>
      </c>
    </row>
    <row r="23" spans="1:5" ht="32.15" customHeight="1">
      <c r="A23" s="93" t="s">
        <v>514</v>
      </c>
      <c r="B23" s="94">
        <v>47920</v>
      </c>
      <c r="C23" s="94">
        <v>164</v>
      </c>
      <c r="D23" s="94">
        <v>33609</v>
      </c>
      <c r="E23" s="94">
        <v>1818</v>
      </c>
    </row>
    <row r="24" spans="1:5" ht="32.15" customHeight="1">
      <c r="A24" s="93" t="s">
        <v>651</v>
      </c>
      <c r="B24" s="94">
        <v>470</v>
      </c>
      <c r="C24" s="94">
        <v>6</v>
      </c>
      <c r="D24" s="94">
        <v>95</v>
      </c>
      <c r="E24" s="94">
        <v>25</v>
      </c>
    </row>
    <row r="25" spans="1:5" ht="32.15" customHeight="1">
      <c r="A25" s="93" t="s">
        <v>624</v>
      </c>
      <c r="B25" s="94">
        <v>0</v>
      </c>
      <c r="C25" s="94">
        <v>2</v>
      </c>
      <c r="D25" s="94">
        <v>0</v>
      </c>
      <c r="E25" s="94">
        <v>44</v>
      </c>
    </row>
    <row r="26" spans="1:5" ht="32.15" customHeight="1">
      <c r="A26" s="93" t="s">
        <v>515</v>
      </c>
      <c r="B26" s="94">
        <v>97226</v>
      </c>
      <c r="C26" s="94">
        <v>291</v>
      </c>
      <c r="D26" s="94">
        <v>67854</v>
      </c>
      <c r="E26" s="94">
        <v>4372</v>
      </c>
    </row>
    <row r="27" spans="1:5" ht="32.15" customHeight="1">
      <c r="A27" s="93" t="s">
        <v>516</v>
      </c>
      <c r="B27" s="94">
        <v>0</v>
      </c>
      <c r="C27" s="94">
        <v>562</v>
      </c>
      <c r="D27" s="94">
        <v>0</v>
      </c>
      <c r="E27" s="94">
        <v>11560</v>
      </c>
    </row>
    <row r="28" spans="1:5" ht="32.15" customHeight="1">
      <c r="A28" s="93" t="s">
        <v>517</v>
      </c>
      <c r="B28" s="94">
        <v>12856</v>
      </c>
      <c r="C28" s="94">
        <v>76</v>
      </c>
      <c r="D28" s="94">
        <v>10747</v>
      </c>
      <c r="E28" s="94">
        <v>132</v>
      </c>
    </row>
    <row r="29" spans="1:5" ht="32.15" customHeight="1">
      <c r="A29" s="93" t="s">
        <v>518</v>
      </c>
      <c r="B29" s="94">
        <v>68964</v>
      </c>
      <c r="C29" s="94">
        <v>358</v>
      </c>
      <c r="D29" s="94">
        <v>44171</v>
      </c>
      <c r="E29" s="94">
        <v>5462</v>
      </c>
    </row>
    <row r="30" spans="1:5" ht="32.15" customHeight="1">
      <c r="A30" s="93" t="s">
        <v>520</v>
      </c>
      <c r="B30" s="94">
        <v>42134</v>
      </c>
      <c r="C30" s="94">
        <v>196</v>
      </c>
      <c r="D30" s="94">
        <v>30862</v>
      </c>
      <c r="E30" s="94">
        <v>1220</v>
      </c>
    </row>
    <row r="31" spans="1:5" ht="32.15" customHeight="1">
      <c r="A31" s="93" t="s">
        <v>521</v>
      </c>
      <c r="B31" s="94">
        <v>0</v>
      </c>
      <c r="C31" s="94">
        <v>745</v>
      </c>
      <c r="D31" s="94">
        <v>0</v>
      </c>
      <c r="E31" s="94">
        <v>32062</v>
      </c>
    </row>
    <row r="32" spans="1:5" ht="32.15" customHeight="1">
      <c r="A32" s="93" t="s">
        <v>628</v>
      </c>
      <c r="B32" s="94">
        <v>20418</v>
      </c>
      <c r="C32" s="94">
        <v>158</v>
      </c>
      <c r="D32" s="94">
        <v>11246</v>
      </c>
      <c r="E32" s="94">
        <v>320</v>
      </c>
    </row>
    <row r="33" spans="1:5" ht="32.15" customHeight="1">
      <c r="A33" s="93" t="s">
        <v>522</v>
      </c>
      <c r="B33" s="94">
        <v>47512</v>
      </c>
      <c r="C33" s="94">
        <v>247</v>
      </c>
      <c r="D33" s="94">
        <v>22377</v>
      </c>
      <c r="E33" s="94">
        <v>276</v>
      </c>
    </row>
    <row r="34" spans="1:5" ht="32.15" customHeight="1">
      <c r="A34" s="93" t="s">
        <v>523</v>
      </c>
      <c r="B34" s="94">
        <v>277156</v>
      </c>
      <c r="C34" s="94">
        <v>1170</v>
      </c>
      <c r="D34" s="94">
        <v>199607</v>
      </c>
      <c r="E34" s="94">
        <v>9048</v>
      </c>
    </row>
    <row r="35" spans="1:5" ht="32.15" customHeight="1">
      <c r="A35" s="93" t="s">
        <v>524</v>
      </c>
      <c r="B35" s="94">
        <v>0</v>
      </c>
      <c r="C35" s="94">
        <v>9</v>
      </c>
      <c r="D35" s="94">
        <v>0</v>
      </c>
      <c r="E35" s="94">
        <v>185</v>
      </c>
    </row>
    <row r="36" spans="1:5" ht="32.15" customHeight="1">
      <c r="A36" s="93" t="s">
        <v>525</v>
      </c>
      <c r="B36" s="94">
        <v>5676</v>
      </c>
      <c r="C36" s="94">
        <v>32</v>
      </c>
      <c r="D36" s="94">
        <v>4494</v>
      </c>
      <c r="E36" s="94">
        <v>46</v>
      </c>
    </row>
    <row r="37" spans="1:5" ht="32.15" customHeight="1">
      <c r="A37" s="93" t="s">
        <v>526</v>
      </c>
      <c r="B37" s="94">
        <v>11772</v>
      </c>
      <c r="C37" s="94">
        <v>74</v>
      </c>
      <c r="D37" s="94">
        <v>5850</v>
      </c>
      <c r="E37" s="94">
        <v>132</v>
      </c>
    </row>
    <row r="38" spans="1:5" ht="32.15" customHeight="1">
      <c r="A38" s="93" t="s">
        <v>527</v>
      </c>
      <c r="B38" s="94">
        <v>426306</v>
      </c>
      <c r="C38" s="94">
        <v>1993</v>
      </c>
      <c r="D38" s="94">
        <v>290087</v>
      </c>
      <c r="E38" s="94">
        <v>3870</v>
      </c>
    </row>
    <row r="39" spans="1:5" ht="32.15" customHeight="1">
      <c r="A39" s="93" t="s">
        <v>652</v>
      </c>
      <c r="B39" s="94">
        <v>1967</v>
      </c>
      <c r="C39" s="94">
        <v>8</v>
      </c>
      <c r="D39" s="94">
        <v>922</v>
      </c>
      <c r="E39" s="94">
        <v>85</v>
      </c>
    </row>
    <row r="40" spans="1:5" ht="32.15" customHeight="1">
      <c r="A40" s="93" t="s">
        <v>528</v>
      </c>
      <c r="B40" s="94">
        <v>11684</v>
      </c>
      <c r="C40" s="94">
        <v>116</v>
      </c>
      <c r="D40" s="94">
        <v>6092</v>
      </c>
      <c r="E40" s="94">
        <v>440</v>
      </c>
    </row>
    <row r="41" spans="1:5" ht="32.15" customHeight="1">
      <c r="A41" s="93" t="s">
        <v>529</v>
      </c>
      <c r="B41" s="94">
        <v>152702</v>
      </c>
      <c r="C41" s="94">
        <v>1331</v>
      </c>
      <c r="D41" s="94">
        <v>98669</v>
      </c>
      <c r="E41" s="94">
        <v>4144</v>
      </c>
    </row>
    <row r="42" spans="1:5" ht="32.15" customHeight="1">
      <c r="A42" s="93" t="s">
        <v>530</v>
      </c>
      <c r="B42" s="94">
        <v>49036</v>
      </c>
      <c r="C42" s="94">
        <v>237</v>
      </c>
      <c r="D42" s="94">
        <v>31589</v>
      </c>
      <c r="E42" s="94">
        <v>612</v>
      </c>
    </row>
    <row r="43" spans="1:5" ht="32.15" customHeight="1">
      <c r="A43" s="93" t="s">
        <v>531</v>
      </c>
      <c r="B43" s="94">
        <v>100458</v>
      </c>
      <c r="C43" s="94">
        <v>387</v>
      </c>
      <c r="D43" s="94">
        <v>62360</v>
      </c>
      <c r="E43" s="94">
        <v>1869</v>
      </c>
    </row>
    <row r="44" spans="1:5" ht="32.15" customHeight="1">
      <c r="A44" s="93" t="s">
        <v>631</v>
      </c>
      <c r="B44" s="94">
        <v>594</v>
      </c>
      <c r="C44" s="94">
        <v>2</v>
      </c>
      <c r="D44" s="94">
        <v>283</v>
      </c>
      <c r="E44" s="94">
        <v>17</v>
      </c>
    </row>
    <row r="45" spans="1:5" ht="32.15" customHeight="1">
      <c r="A45" s="93" t="s">
        <v>532</v>
      </c>
      <c r="B45" s="94">
        <v>36826</v>
      </c>
      <c r="C45" s="94">
        <v>198</v>
      </c>
      <c r="D45" s="94">
        <v>25093</v>
      </c>
      <c r="E45" s="94">
        <v>255</v>
      </c>
    </row>
    <row r="46" spans="1:5" ht="32.15" customHeight="1">
      <c r="A46" s="93" t="s">
        <v>653</v>
      </c>
      <c r="B46" s="94">
        <v>651</v>
      </c>
      <c r="C46" s="94">
        <v>7</v>
      </c>
      <c r="D46" s="94">
        <v>46</v>
      </c>
      <c r="E46" s="94">
        <v>32</v>
      </c>
    </row>
    <row r="47" spans="1:5" ht="32.15" customHeight="1">
      <c r="A47" s="93" t="s">
        <v>533</v>
      </c>
      <c r="B47" s="94">
        <v>29342</v>
      </c>
      <c r="C47" s="94">
        <v>86</v>
      </c>
      <c r="D47" s="94">
        <v>14906</v>
      </c>
      <c r="E47" s="94">
        <v>699</v>
      </c>
    </row>
    <row r="48" spans="1:5" ht="32.15" customHeight="1">
      <c r="A48" s="93" t="s">
        <v>633</v>
      </c>
      <c r="B48" s="94">
        <v>378</v>
      </c>
      <c r="C48" s="94">
        <v>2</v>
      </c>
      <c r="D48" s="94">
        <v>103</v>
      </c>
      <c r="E48" s="94">
        <v>2</v>
      </c>
    </row>
    <row r="49" spans="1:5" ht="32.15" customHeight="1">
      <c r="A49" s="93" t="s">
        <v>534</v>
      </c>
      <c r="B49" s="94">
        <v>55696</v>
      </c>
      <c r="C49" s="94">
        <v>322</v>
      </c>
      <c r="D49" s="94">
        <v>42694</v>
      </c>
      <c r="E49" s="94">
        <v>525</v>
      </c>
    </row>
    <row r="50" spans="1:5" ht="32.15" customHeight="1">
      <c r="A50" s="93" t="s">
        <v>654</v>
      </c>
      <c r="B50" s="94">
        <v>194</v>
      </c>
      <c r="C50" s="94">
        <v>2</v>
      </c>
      <c r="D50" s="94">
        <v>110</v>
      </c>
      <c r="E50" s="94">
        <v>2</v>
      </c>
    </row>
    <row r="51" spans="1:5" ht="32.15" customHeight="1">
      <c r="A51" s="93" t="s">
        <v>536</v>
      </c>
      <c r="B51" s="94">
        <v>0</v>
      </c>
      <c r="C51" s="94">
        <v>220</v>
      </c>
      <c r="D51" s="94">
        <v>0</v>
      </c>
      <c r="E51" s="94">
        <v>16313</v>
      </c>
    </row>
    <row r="52" spans="1:5" ht="32.15" customHeight="1">
      <c r="A52" s="93" t="s">
        <v>634</v>
      </c>
      <c r="B52" s="94">
        <v>0</v>
      </c>
      <c r="C52" s="94">
        <v>101</v>
      </c>
      <c r="D52" s="94">
        <v>0</v>
      </c>
      <c r="E52" s="94">
        <v>1934</v>
      </c>
    </row>
    <row r="53" spans="1:5" ht="32.15" customHeight="1">
      <c r="A53" s="93" t="s">
        <v>537</v>
      </c>
      <c r="B53" s="94">
        <v>211782</v>
      </c>
      <c r="C53" s="94">
        <v>675</v>
      </c>
      <c r="D53" s="94">
        <v>113601</v>
      </c>
      <c r="E53" s="94">
        <v>9336</v>
      </c>
    </row>
    <row r="54" spans="1:5" ht="32.15" customHeight="1">
      <c r="A54" s="93" t="s">
        <v>538</v>
      </c>
      <c r="B54" s="94">
        <v>50908</v>
      </c>
      <c r="C54" s="94">
        <v>906</v>
      </c>
      <c r="D54" s="94">
        <v>37153</v>
      </c>
      <c r="E54" s="94">
        <v>4544</v>
      </c>
    </row>
    <row r="55" spans="1:5" ht="32.15" customHeight="1">
      <c r="A55" s="93" t="s">
        <v>655</v>
      </c>
      <c r="B55" s="94">
        <v>0</v>
      </c>
      <c r="C55" s="94">
        <v>2</v>
      </c>
      <c r="D55" s="94">
        <v>0</v>
      </c>
      <c r="E55" s="94">
        <v>24</v>
      </c>
    </row>
    <row r="56" spans="1:5" ht="32.15" customHeight="1">
      <c r="A56" s="93" t="s">
        <v>540</v>
      </c>
      <c r="B56" s="94">
        <v>43983</v>
      </c>
      <c r="C56" s="94">
        <v>182</v>
      </c>
      <c r="D56" s="94">
        <v>27483</v>
      </c>
      <c r="E56" s="94">
        <v>1650</v>
      </c>
    </row>
    <row r="57" spans="1:5" ht="32.15" customHeight="1">
      <c r="A57" s="93" t="s">
        <v>636</v>
      </c>
      <c r="B57" s="94">
        <v>0</v>
      </c>
      <c r="C57" s="94">
        <v>44</v>
      </c>
      <c r="D57" s="94">
        <v>0</v>
      </c>
      <c r="E57" s="94">
        <v>168</v>
      </c>
    </row>
    <row r="58" spans="1:5" ht="32.15" customHeight="1">
      <c r="A58" s="93" t="s">
        <v>637</v>
      </c>
      <c r="B58" s="94">
        <v>0</v>
      </c>
      <c r="C58" s="94">
        <v>1</v>
      </c>
      <c r="D58" s="94">
        <v>0</v>
      </c>
      <c r="E58" s="94">
        <v>0</v>
      </c>
    </row>
    <row r="59" spans="1:5" ht="32.15" customHeight="1">
      <c r="A59" s="93" t="s">
        <v>541</v>
      </c>
      <c r="B59" s="94">
        <v>0</v>
      </c>
      <c r="C59" s="94">
        <v>1356</v>
      </c>
      <c r="D59" s="94">
        <v>0</v>
      </c>
      <c r="E59" s="94">
        <v>40913</v>
      </c>
    </row>
    <row r="60" spans="1:5" ht="32.15" customHeight="1">
      <c r="A60" s="93" t="s">
        <v>543</v>
      </c>
      <c r="B60" s="94">
        <v>19000</v>
      </c>
      <c r="C60" s="94">
        <v>96</v>
      </c>
      <c r="D60" s="94">
        <v>14396</v>
      </c>
      <c r="E60" s="94">
        <v>898</v>
      </c>
    </row>
    <row r="61" spans="1:5" ht="32.15" customHeight="1">
      <c r="A61" s="93" t="s">
        <v>545</v>
      </c>
      <c r="B61" s="94">
        <v>5120</v>
      </c>
      <c r="C61" s="94">
        <v>34</v>
      </c>
      <c r="D61" s="94">
        <v>2192</v>
      </c>
      <c r="E61" s="94">
        <v>25</v>
      </c>
    </row>
    <row r="62" spans="1:5" ht="32.15" customHeight="1">
      <c r="A62" s="93" t="s">
        <v>546</v>
      </c>
      <c r="B62" s="94">
        <v>106912</v>
      </c>
      <c r="C62" s="94">
        <v>365</v>
      </c>
      <c r="D62" s="94">
        <v>62526</v>
      </c>
      <c r="E62" s="94">
        <v>7479</v>
      </c>
    </row>
    <row r="63" spans="1:5" ht="32.15" customHeight="1">
      <c r="A63" s="93" t="s">
        <v>547</v>
      </c>
      <c r="B63" s="94">
        <v>153106</v>
      </c>
      <c r="C63" s="94">
        <v>855</v>
      </c>
      <c r="D63" s="94">
        <v>85675</v>
      </c>
      <c r="E63" s="94">
        <v>7929</v>
      </c>
    </row>
    <row r="64" spans="1:5" ht="32.15" customHeight="1">
      <c r="A64" s="93" t="s">
        <v>548</v>
      </c>
      <c r="B64" s="94">
        <v>0</v>
      </c>
      <c r="C64" s="94">
        <v>458</v>
      </c>
      <c r="D64" s="94">
        <v>0</v>
      </c>
      <c r="E64" s="94">
        <v>15555</v>
      </c>
    </row>
    <row r="65" spans="1:5" ht="32.15" customHeight="1">
      <c r="A65" s="93" t="s">
        <v>656</v>
      </c>
      <c r="B65" s="94">
        <v>0</v>
      </c>
      <c r="C65" s="94">
        <v>24</v>
      </c>
      <c r="D65" s="94">
        <v>0</v>
      </c>
      <c r="E65" s="94">
        <v>154</v>
      </c>
    </row>
    <row r="66" spans="1:5" ht="32.15" customHeight="1">
      <c r="A66" s="93" t="s">
        <v>549</v>
      </c>
      <c r="B66" s="94">
        <v>26506</v>
      </c>
      <c r="C66" s="94">
        <v>152</v>
      </c>
      <c r="D66" s="94">
        <v>17647</v>
      </c>
      <c r="E66" s="94">
        <v>396</v>
      </c>
    </row>
    <row r="67" spans="1:5" ht="32.15" customHeight="1">
      <c r="A67" s="93" t="s">
        <v>550</v>
      </c>
      <c r="B67" s="94">
        <v>0</v>
      </c>
      <c r="C67" s="94">
        <v>433</v>
      </c>
      <c r="D67" s="94">
        <v>0</v>
      </c>
      <c r="E67" s="94">
        <v>16119</v>
      </c>
    </row>
    <row r="68" spans="1:5" ht="32.15" customHeight="1">
      <c r="A68" s="93" t="s">
        <v>639</v>
      </c>
      <c r="B68" s="94">
        <v>900</v>
      </c>
      <c r="C68" s="94">
        <v>10</v>
      </c>
      <c r="D68" s="94">
        <v>545</v>
      </c>
      <c r="E68" s="94">
        <v>18</v>
      </c>
    </row>
    <row r="69" spans="1:5" ht="32.15" customHeight="1">
      <c r="A69" s="93" t="s">
        <v>551</v>
      </c>
      <c r="B69" s="94">
        <v>33028</v>
      </c>
      <c r="C69" s="94">
        <v>168</v>
      </c>
      <c r="D69" s="94">
        <v>24080</v>
      </c>
      <c r="E69" s="94">
        <v>803</v>
      </c>
    </row>
    <row r="70" spans="1:5" ht="32.15" customHeight="1">
      <c r="A70" s="93" t="s">
        <v>552</v>
      </c>
      <c r="B70" s="94">
        <v>214850</v>
      </c>
      <c r="C70" s="94">
        <v>570</v>
      </c>
      <c r="D70" s="94">
        <v>133871</v>
      </c>
      <c r="E70" s="94">
        <v>5192</v>
      </c>
    </row>
    <row r="71" spans="1:5" ht="32.15" customHeight="1">
      <c r="A71" s="93" t="s">
        <v>553</v>
      </c>
      <c r="B71" s="94">
        <v>0</v>
      </c>
      <c r="C71" s="94">
        <v>306</v>
      </c>
      <c r="D71" s="94">
        <v>0</v>
      </c>
      <c r="E71" s="94">
        <v>9267</v>
      </c>
    </row>
    <row r="72" spans="1:5" ht="32.15" customHeight="1">
      <c r="A72" s="93" t="s">
        <v>554</v>
      </c>
      <c r="B72" s="94">
        <v>131457</v>
      </c>
      <c r="C72" s="94">
        <v>447</v>
      </c>
      <c r="D72" s="94">
        <v>83803</v>
      </c>
      <c r="E72" s="94">
        <v>6844</v>
      </c>
    </row>
    <row r="73" spans="1:5" ht="32.15" customHeight="1">
      <c r="A73" s="93" t="s">
        <v>555</v>
      </c>
      <c r="B73" s="94">
        <v>0</v>
      </c>
      <c r="C73" s="94">
        <v>428</v>
      </c>
      <c r="D73" s="94">
        <v>0</v>
      </c>
      <c r="E73" s="94">
        <v>14150</v>
      </c>
    </row>
    <row r="74" spans="1:5" ht="32.15" customHeight="1">
      <c r="A74" s="93" t="s">
        <v>556</v>
      </c>
      <c r="B74" s="94">
        <v>82763</v>
      </c>
      <c r="C74" s="94">
        <v>471</v>
      </c>
      <c r="D74" s="94">
        <v>23031</v>
      </c>
      <c r="E74" s="94">
        <v>5933</v>
      </c>
    </row>
    <row r="75" spans="1:5" ht="32.15" customHeight="1">
      <c r="A75" s="93" t="s">
        <v>557</v>
      </c>
      <c r="B75" s="94">
        <v>134870</v>
      </c>
      <c r="C75" s="94">
        <v>405</v>
      </c>
      <c r="D75" s="94">
        <v>52895</v>
      </c>
      <c r="E75" s="94">
        <v>7538</v>
      </c>
    </row>
    <row r="76" spans="1:5" ht="32.15" customHeight="1">
      <c r="A76" s="93" t="s">
        <v>640</v>
      </c>
      <c r="B76" s="94">
        <v>500</v>
      </c>
      <c r="C76" s="94">
        <v>4</v>
      </c>
      <c r="D76" s="94">
        <v>420</v>
      </c>
      <c r="E76" s="94">
        <v>23</v>
      </c>
    </row>
    <row r="77" spans="1:5" ht="32.15" customHeight="1">
      <c r="A77" s="93" t="s">
        <v>558</v>
      </c>
      <c r="B77" s="94">
        <v>36416</v>
      </c>
      <c r="C77" s="94">
        <v>224</v>
      </c>
      <c r="D77" s="94">
        <v>25489</v>
      </c>
      <c r="E77" s="94">
        <v>2363</v>
      </c>
    </row>
    <row r="78" spans="1:5" ht="32.15" customHeight="1">
      <c r="A78" s="93" t="s">
        <v>559</v>
      </c>
      <c r="B78" s="94">
        <v>96806</v>
      </c>
      <c r="C78" s="94">
        <v>756</v>
      </c>
      <c r="D78" s="94">
        <v>56093</v>
      </c>
      <c r="E78" s="94">
        <v>744</v>
      </c>
    </row>
    <row r="79" spans="1:5" ht="32.15" customHeight="1">
      <c r="A79" s="93" t="s">
        <v>560</v>
      </c>
      <c r="B79" s="94">
        <v>6034</v>
      </c>
      <c r="C79" s="94">
        <v>62</v>
      </c>
      <c r="D79" s="94">
        <v>4807</v>
      </c>
      <c r="E79" s="94">
        <v>201</v>
      </c>
    </row>
    <row r="80" spans="1:5" ht="32.15" customHeight="1">
      <c r="A80" s="93" t="s">
        <v>561</v>
      </c>
      <c r="B80" s="94">
        <v>34932</v>
      </c>
      <c r="C80" s="94">
        <v>162</v>
      </c>
      <c r="D80" s="94">
        <v>26488</v>
      </c>
      <c r="E80" s="94">
        <v>1400</v>
      </c>
    </row>
    <row r="81" spans="1:5" ht="32.15" customHeight="1">
      <c r="A81" s="93" t="s">
        <v>563</v>
      </c>
      <c r="B81" s="94">
        <v>0</v>
      </c>
      <c r="C81" s="94">
        <v>11</v>
      </c>
      <c r="D81" s="94">
        <v>0</v>
      </c>
      <c r="E81" s="94">
        <v>138</v>
      </c>
    </row>
    <row r="82" spans="1:5" ht="32.15" customHeight="1">
      <c r="A82" s="93" t="s">
        <v>657</v>
      </c>
      <c r="B82" s="94">
        <v>1044</v>
      </c>
      <c r="C82" s="94">
        <v>4</v>
      </c>
      <c r="D82" s="94">
        <v>19</v>
      </c>
      <c r="E82" s="94">
        <v>47</v>
      </c>
    </row>
    <row r="83" spans="1:5" ht="32.15" customHeight="1">
      <c r="A83" s="93" t="s">
        <v>564</v>
      </c>
      <c r="B83" s="94">
        <v>52179</v>
      </c>
      <c r="C83" s="94">
        <v>294</v>
      </c>
      <c r="D83" s="94">
        <v>34076</v>
      </c>
      <c r="E83" s="94">
        <v>4011</v>
      </c>
    </row>
    <row r="84" spans="1:5" ht="32.15" customHeight="1">
      <c r="A84" s="93" t="s">
        <v>565</v>
      </c>
      <c r="B84" s="94">
        <v>8832</v>
      </c>
      <c r="C84" s="94">
        <v>48</v>
      </c>
      <c r="D84" s="94">
        <v>6384</v>
      </c>
      <c r="E84" s="94">
        <v>128</v>
      </c>
    </row>
    <row r="85" spans="1:5" ht="32.15" customHeight="1">
      <c r="A85" s="93" t="s">
        <v>566</v>
      </c>
      <c r="B85" s="94">
        <v>0</v>
      </c>
      <c r="C85" s="94">
        <v>2117</v>
      </c>
      <c r="D85" s="94">
        <v>0</v>
      </c>
      <c r="E85" s="94">
        <v>24555</v>
      </c>
    </row>
    <row r="86" spans="1:5" ht="32.15" customHeight="1">
      <c r="A86" s="93" t="s">
        <v>658</v>
      </c>
      <c r="B86" s="94">
        <v>624</v>
      </c>
      <c r="C86" s="94">
        <v>2</v>
      </c>
      <c r="D86" s="94">
        <v>172</v>
      </c>
      <c r="E86" s="94">
        <v>5</v>
      </c>
    </row>
    <row r="87" spans="1:5" ht="32.15" customHeight="1">
      <c r="A87" s="93" t="s">
        <v>568</v>
      </c>
      <c r="B87" s="94">
        <v>19712</v>
      </c>
      <c r="C87" s="94">
        <v>92</v>
      </c>
      <c r="D87" s="94">
        <v>14451</v>
      </c>
      <c r="E87" s="94">
        <v>1124</v>
      </c>
    </row>
    <row r="88" spans="1:5" ht="32.15" customHeight="1">
      <c r="A88" s="93" t="s">
        <v>569</v>
      </c>
      <c r="B88" s="94">
        <v>150044</v>
      </c>
      <c r="C88" s="94">
        <v>714</v>
      </c>
      <c r="D88" s="94">
        <v>98310</v>
      </c>
      <c r="E88" s="94">
        <v>3407</v>
      </c>
    </row>
    <row r="89" spans="1:5" ht="32.15" customHeight="1">
      <c r="A89" s="93" t="s">
        <v>570</v>
      </c>
      <c r="B89" s="94">
        <v>97396</v>
      </c>
      <c r="C89" s="94">
        <v>407</v>
      </c>
      <c r="D89" s="94">
        <v>57653</v>
      </c>
      <c r="E89" s="94">
        <v>1971</v>
      </c>
    </row>
    <row r="90" spans="1:5" ht="32.15" customHeight="1">
      <c r="A90" s="93" t="s">
        <v>659</v>
      </c>
      <c r="B90" s="94">
        <v>19430</v>
      </c>
      <c r="C90" s="94">
        <v>58</v>
      </c>
      <c r="D90" s="94">
        <v>13722</v>
      </c>
      <c r="E90" s="94">
        <v>296</v>
      </c>
    </row>
    <row r="91" spans="1:5" ht="32.15" customHeight="1">
      <c r="A91" s="93" t="s">
        <v>571</v>
      </c>
      <c r="B91" s="94">
        <v>17702</v>
      </c>
      <c r="C91" s="94">
        <v>98</v>
      </c>
      <c r="D91" s="94">
        <v>12538</v>
      </c>
      <c r="E91" s="94">
        <v>113</v>
      </c>
    </row>
    <row r="92" spans="1:5" ht="32.15" customHeight="1">
      <c r="A92" s="93" t="s">
        <v>572</v>
      </c>
      <c r="B92" s="94">
        <v>236705</v>
      </c>
      <c r="C92" s="94">
        <v>1510</v>
      </c>
      <c r="D92" s="94">
        <v>156279</v>
      </c>
      <c r="E92" s="94">
        <v>8256</v>
      </c>
    </row>
    <row r="93" spans="1:5" ht="32.15" customHeight="1">
      <c r="A93" s="93" t="s">
        <v>573</v>
      </c>
      <c r="B93" s="94">
        <v>29062</v>
      </c>
      <c r="C93" s="94">
        <v>184</v>
      </c>
      <c r="D93" s="94">
        <v>22365</v>
      </c>
      <c r="E93" s="94">
        <v>332</v>
      </c>
    </row>
    <row r="94" spans="1:5" ht="32.15" customHeight="1">
      <c r="A94" s="93" t="s">
        <v>574</v>
      </c>
      <c r="B94" s="94">
        <v>353644</v>
      </c>
      <c r="C94" s="94">
        <v>2120</v>
      </c>
      <c r="D94" s="94">
        <v>228222</v>
      </c>
      <c r="E94" s="94">
        <v>6386</v>
      </c>
    </row>
    <row r="95" spans="1:5" ht="32.15" customHeight="1">
      <c r="A95" s="93" t="s">
        <v>575</v>
      </c>
      <c r="B95" s="94">
        <v>363391</v>
      </c>
      <c r="C95" s="94">
        <v>2020</v>
      </c>
      <c r="D95" s="94">
        <v>232696</v>
      </c>
      <c r="E95" s="94">
        <v>6352</v>
      </c>
    </row>
    <row r="96" spans="1:5" ht="32.15" customHeight="1">
      <c r="A96" s="93" t="s">
        <v>576</v>
      </c>
      <c r="B96" s="94">
        <v>4080</v>
      </c>
      <c r="C96" s="94">
        <v>24</v>
      </c>
      <c r="D96" s="94">
        <v>2317</v>
      </c>
      <c r="E96" s="94">
        <v>23</v>
      </c>
    </row>
    <row r="97" spans="1:5" ht="32.15" customHeight="1">
      <c r="A97" s="93" t="s">
        <v>577</v>
      </c>
      <c r="B97" s="94">
        <v>0</v>
      </c>
      <c r="C97" s="94">
        <v>12</v>
      </c>
      <c r="D97" s="94">
        <v>0</v>
      </c>
      <c r="E97" s="94">
        <v>177</v>
      </c>
    </row>
    <row r="98" spans="1:5" ht="32.15" customHeight="1">
      <c r="A98" s="93" t="s">
        <v>578</v>
      </c>
      <c r="B98" s="94">
        <v>28902</v>
      </c>
      <c r="C98" s="94">
        <v>174</v>
      </c>
      <c r="D98" s="94">
        <v>18258</v>
      </c>
      <c r="E98" s="94">
        <v>412</v>
      </c>
    </row>
    <row r="99" spans="1:5" ht="32.15" customHeight="1">
      <c r="A99" s="93" t="s">
        <v>579</v>
      </c>
      <c r="B99" s="94">
        <v>0</v>
      </c>
      <c r="C99" s="94">
        <v>244</v>
      </c>
      <c r="D99" s="94">
        <v>0</v>
      </c>
      <c r="E99" s="94">
        <v>2508</v>
      </c>
    </row>
    <row r="100" spans="1:5" ht="32.15" customHeight="1">
      <c r="A100" s="93" t="s">
        <v>580</v>
      </c>
      <c r="B100" s="94">
        <v>36133</v>
      </c>
      <c r="C100" s="94">
        <v>166</v>
      </c>
      <c r="D100" s="94">
        <v>21978</v>
      </c>
      <c r="E100" s="94">
        <v>914</v>
      </c>
    </row>
    <row r="101" spans="1:5" ht="32.15" customHeight="1">
      <c r="A101" s="93" t="s">
        <v>581</v>
      </c>
      <c r="B101" s="94">
        <v>0</v>
      </c>
      <c r="C101" s="94">
        <v>356</v>
      </c>
      <c r="D101" s="94">
        <v>0</v>
      </c>
      <c r="E101" s="94">
        <v>22315</v>
      </c>
    </row>
    <row r="102" spans="1:5" ht="32.15" customHeight="1">
      <c r="A102" s="93" t="s">
        <v>582</v>
      </c>
      <c r="B102" s="94">
        <v>177876</v>
      </c>
      <c r="C102" s="94">
        <v>1141</v>
      </c>
      <c r="D102" s="94">
        <v>117783</v>
      </c>
      <c r="E102" s="94">
        <v>11020</v>
      </c>
    </row>
    <row r="103" spans="1:5" ht="32.15" customHeight="1">
      <c r="A103" s="93" t="s">
        <v>660</v>
      </c>
      <c r="B103" s="94">
        <v>615</v>
      </c>
      <c r="C103" s="94">
        <v>4</v>
      </c>
      <c r="D103" s="94">
        <v>364</v>
      </c>
      <c r="E103" s="94">
        <v>10</v>
      </c>
    </row>
    <row r="104" spans="1:5" ht="32.15" customHeight="1">
      <c r="A104" s="93" t="s">
        <v>584</v>
      </c>
      <c r="B104" s="94">
        <v>15972</v>
      </c>
      <c r="C104" s="94">
        <v>88</v>
      </c>
      <c r="D104" s="94">
        <v>11876</v>
      </c>
      <c r="E104" s="94">
        <v>140</v>
      </c>
    </row>
    <row r="105" spans="1:5" ht="32.15" customHeight="1">
      <c r="A105" s="93" t="s">
        <v>585</v>
      </c>
      <c r="B105" s="94">
        <v>18216</v>
      </c>
      <c r="C105" s="94">
        <v>66</v>
      </c>
      <c r="D105" s="94">
        <v>13436</v>
      </c>
      <c r="E105" s="94">
        <v>788</v>
      </c>
    </row>
    <row r="106" spans="1:5" ht="32.15" customHeight="1">
      <c r="A106" s="93" t="s">
        <v>586</v>
      </c>
      <c r="B106" s="94">
        <v>143730</v>
      </c>
      <c r="C106" s="94">
        <v>792</v>
      </c>
      <c r="D106" s="94">
        <v>107409</v>
      </c>
      <c r="E106" s="94">
        <v>1060</v>
      </c>
    </row>
    <row r="107" spans="1:5" ht="32.15" customHeight="1">
      <c r="A107" s="93" t="s">
        <v>587</v>
      </c>
      <c r="B107" s="94">
        <v>32050</v>
      </c>
      <c r="C107" s="94">
        <v>206</v>
      </c>
      <c r="D107" s="94">
        <v>20518</v>
      </c>
      <c r="E107" s="94">
        <v>503</v>
      </c>
    </row>
    <row r="108" spans="1:5" ht="32.15" customHeight="1">
      <c r="A108" s="93" t="s">
        <v>588</v>
      </c>
      <c r="B108" s="94">
        <v>0</v>
      </c>
      <c r="C108" s="94">
        <v>16</v>
      </c>
      <c r="D108" s="94">
        <v>0</v>
      </c>
      <c r="E108" s="94">
        <v>524</v>
      </c>
    </row>
    <row r="109" spans="1:5" ht="32.15" customHeight="1">
      <c r="A109" s="93" t="s">
        <v>589</v>
      </c>
      <c r="B109" s="94">
        <v>0</v>
      </c>
      <c r="C109" s="94">
        <v>204</v>
      </c>
      <c r="D109" s="94">
        <v>0</v>
      </c>
      <c r="E109" s="94">
        <v>11669</v>
      </c>
    </row>
    <row r="110" spans="1:5" ht="32.15" customHeight="1">
      <c r="A110" s="93" t="s">
        <v>590</v>
      </c>
      <c r="B110" s="94">
        <v>184273</v>
      </c>
      <c r="C110" s="94">
        <v>778</v>
      </c>
      <c r="D110" s="94">
        <v>70544</v>
      </c>
      <c r="E110" s="94">
        <v>35394</v>
      </c>
    </row>
    <row r="111" spans="1:5" ht="32.15" customHeight="1">
      <c r="A111" s="93" t="s">
        <v>591</v>
      </c>
      <c r="B111" s="94">
        <v>150</v>
      </c>
      <c r="C111" s="94">
        <v>656</v>
      </c>
      <c r="D111" s="94">
        <v>123</v>
      </c>
      <c r="E111" s="94">
        <v>1738</v>
      </c>
    </row>
    <row r="112" spans="1:5" ht="32.15" customHeight="1">
      <c r="A112" s="93" t="s">
        <v>592</v>
      </c>
      <c r="B112" s="94">
        <v>146894</v>
      </c>
      <c r="C112" s="94">
        <v>662</v>
      </c>
      <c r="D112" s="94">
        <v>108299</v>
      </c>
      <c r="E112" s="94">
        <v>10799</v>
      </c>
    </row>
    <row r="113" spans="1:5" ht="32.15" customHeight="1">
      <c r="A113" s="93" t="s">
        <v>593</v>
      </c>
      <c r="B113" s="94">
        <v>18710</v>
      </c>
      <c r="C113" s="94">
        <v>110</v>
      </c>
      <c r="D113" s="94">
        <v>11144</v>
      </c>
      <c r="E113" s="94">
        <v>211</v>
      </c>
    </row>
    <row r="114" spans="1:5" ht="32.15" customHeight="1">
      <c r="A114" s="93" t="s">
        <v>661</v>
      </c>
      <c r="B114" s="94">
        <v>600</v>
      </c>
      <c r="C114" s="94">
        <v>2</v>
      </c>
      <c r="D114" s="94">
        <v>332</v>
      </c>
      <c r="E114" s="94">
        <v>10</v>
      </c>
    </row>
    <row r="115" spans="1:5" ht="32.15" customHeight="1">
      <c r="A115" s="93" t="s">
        <v>594</v>
      </c>
      <c r="B115" s="94">
        <v>39960</v>
      </c>
      <c r="C115" s="94">
        <v>226</v>
      </c>
      <c r="D115" s="94">
        <v>26310</v>
      </c>
      <c r="E115" s="94">
        <v>258</v>
      </c>
    </row>
    <row r="116" spans="1:5" ht="32.15" customHeight="1">
      <c r="A116" s="93" t="s">
        <v>595</v>
      </c>
      <c r="B116" s="94">
        <v>152619</v>
      </c>
      <c r="C116" s="94">
        <v>409</v>
      </c>
      <c r="D116" s="94">
        <v>98287</v>
      </c>
      <c r="E116" s="94">
        <v>2863</v>
      </c>
    </row>
    <row r="117" spans="1:5" ht="32.15" customHeight="1">
      <c r="A117" s="93" t="s">
        <v>596</v>
      </c>
      <c r="B117" s="94">
        <v>244977</v>
      </c>
      <c r="C117" s="94">
        <v>751</v>
      </c>
      <c r="D117" s="94">
        <v>157601</v>
      </c>
      <c r="E117" s="94">
        <v>11405</v>
      </c>
    </row>
    <row r="118" spans="1:5" ht="32.15" customHeight="1">
      <c r="A118" s="93" t="s">
        <v>662</v>
      </c>
      <c r="B118" s="94">
        <v>432</v>
      </c>
      <c r="C118" s="94">
        <v>2</v>
      </c>
      <c r="D118" s="94">
        <v>186</v>
      </c>
      <c r="E118" s="94">
        <v>7</v>
      </c>
    </row>
    <row r="119" spans="1:5" ht="32.15" customHeight="1">
      <c r="A119" s="93" t="s">
        <v>597</v>
      </c>
      <c r="B119" s="94">
        <v>77571</v>
      </c>
      <c r="C119" s="94">
        <v>377</v>
      </c>
      <c r="D119" s="94">
        <v>56419</v>
      </c>
      <c r="E119" s="94">
        <v>14015</v>
      </c>
    </row>
    <row r="120" spans="1:5" ht="32.15" customHeight="1">
      <c r="A120" s="93" t="s">
        <v>647</v>
      </c>
      <c r="B120" s="94">
        <v>0</v>
      </c>
      <c r="C120" s="94">
        <v>20</v>
      </c>
      <c r="D120" s="94">
        <v>0</v>
      </c>
      <c r="E120" s="94">
        <v>193</v>
      </c>
    </row>
    <row r="121" spans="1:5" ht="32.15" customHeight="1">
      <c r="A121" s="93" t="s">
        <v>663</v>
      </c>
      <c r="B121" s="94">
        <v>620</v>
      </c>
      <c r="C121" s="94">
        <v>2</v>
      </c>
      <c r="D121" s="94">
        <v>284</v>
      </c>
      <c r="E121" s="94">
        <v>3</v>
      </c>
    </row>
    <row r="122" spans="1:5" ht="32.15" customHeight="1">
      <c r="A122" s="93" t="s">
        <v>599</v>
      </c>
      <c r="B122" s="94">
        <v>80280</v>
      </c>
      <c r="C122" s="94">
        <v>446</v>
      </c>
      <c r="D122" s="94">
        <v>57991</v>
      </c>
      <c r="E122" s="94">
        <v>610</v>
      </c>
    </row>
    <row r="123" spans="1:5" ht="32.15" customHeight="1">
      <c r="A123" s="93" t="s">
        <v>600</v>
      </c>
      <c r="B123" s="94">
        <v>0</v>
      </c>
      <c r="C123" s="94">
        <v>1937</v>
      </c>
      <c r="D123" s="94">
        <v>0</v>
      </c>
      <c r="E123" s="94">
        <v>39276</v>
      </c>
    </row>
    <row r="124" spans="1:5" ht="32.15" customHeight="1">
      <c r="A124" s="93" t="s">
        <v>664</v>
      </c>
      <c r="B124" s="94">
        <v>0</v>
      </c>
      <c r="C124" s="94">
        <v>2</v>
      </c>
      <c r="D124" s="94">
        <v>0</v>
      </c>
      <c r="E124" s="94">
        <v>25</v>
      </c>
    </row>
    <row r="125" spans="1:5" ht="32.15" customHeight="1">
      <c r="A125" s="93" t="s">
        <v>601</v>
      </c>
      <c r="B125" s="94">
        <v>0</v>
      </c>
      <c r="C125" s="94">
        <v>2127</v>
      </c>
      <c r="D125" s="94">
        <v>0</v>
      </c>
      <c r="E125" s="94">
        <v>56724</v>
      </c>
    </row>
    <row r="126" spans="1:5" ht="32.15" customHeight="1">
      <c r="A126" s="93" t="s">
        <v>602</v>
      </c>
      <c r="B126" s="94">
        <v>65352</v>
      </c>
      <c r="C126" s="94">
        <v>254</v>
      </c>
      <c r="D126" s="94">
        <v>44132</v>
      </c>
      <c r="E126" s="94">
        <v>2952</v>
      </c>
    </row>
    <row r="127" spans="1:5" ht="32.15" customHeight="1">
      <c r="A127" s="93" t="s">
        <v>603</v>
      </c>
      <c r="B127" s="94">
        <v>63279</v>
      </c>
      <c r="C127" s="94">
        <v>193</v>
      </c>
      <c r="D127" s="94">
        <v>39728</v>
      </c>
      <c r="E127" s="94">
        <v>3964</v>
      </c>
    </row>
    <row r="128" spans="1:5" ht="32.15" customHeight="1">
      <c r="A128" s="93" t="s">
        <v>604</v>
      </c>
      <c r="B128" s="94">
        <v>128520</v>
      </c>
      <c r="C128" s="94">
        <v>714</v>
      </c>
      <c r="D128" s="94">
        <v>85034</v>
      </c>
      <c r="E128" s="94">
        <v>573</v>
      </c>
    </row>
    <row r="129" spans="1:5" ht="32.15" customHeight="1">
      <c r="A129" s="93" t="s">
        <v>605</v>
      </c>
      <c r="B129" s="94">
        <v>63798</v>
      </c>
      <c r="C129" s="94">
        <v>274</v>
      </c>
      <c r="D129" s="94">
        <v>38072</v>
      </c>
      <c r="E129" s="94">
        <v>5557</v>
      </c>
    </row>
    <row r="130" spans="1:5" ht="32.15" customHeight="1">
      <c r="A130" s="93" t="s">
        <v>606</v>
      </c>
      <c r="B130" s="94">
        <v>160956</v>
      </c>
      <c r="C130" s="94">
        <v>896</v>
      </c>
      <c r="D130" s="94">
        <v>112616</v>
      </c>
      <c r="E130" s="94">
        <v>1181</v>
      </c>
    </row>
    <row r="131" spans="1:5" ht="32.15" customHeight="1">
      <c r="A131" s="93" t="s">
        <v>607</v>
      </c>
      <c r="B131" s="94">
        <v>152822</v>
      </c>
      <c r="C131" s="94">
        <v>694</v>
      </c>
      <c r="D131" s="94">
        <v>105760</v>
      </c>
      <c r="E131" s="94">
        <v>2675</v>
      </c>
    </row>
    <row r="132" spans="1:5" ht="32.15" customHeight="1">
      <c r="A132" s="93" t="s">
        <v>608</v>
      </c>
      <c r="B132" s="94">
        <v>26460</v>
      </c>
      <c r="C132" s="94">
        <v>229</v>
      </c>
      <c r="D132" s="94">
        <v>21176</v>
      </c>
      <c r="E132" s="94">
        <v>2677</v>
      </c>
    </row>
    <row r="133" spans="1:5" ht="32.15" customHeight="1">
      <c r="A133" s="93" t="s">
        <v>665</v>
      </c>
      <c r="B133" s="94">
        <v>494</v>
      </c>
      <c r="C133" s="94">
        <v>6</v>
      </c>
      <c r="D133" s="94">
        <v>238</v>
      </c>
      <c r="E133" s="94">
        <v>7</v>
      </c>
    </row>
    <row r="134" spans="1:5" ht="32.15" customHeight="1">
      <c r="A134" s="93" t="s">
        <v>649</v>
      </c>
      <c r="B134" s="94">
        <v>0</v>
      </c>
      <c r="C134" s="94">
        <v>8</v>
      </c>
      <c r="D134" s="94">
        <v>0</v>
      </c>
      <c r="E134" s="94">
        <v>14</v>
      </c>
    </row>
    <row r="135" spans="1:5" ht="32.15" customHeight="1">
      <c r="A135" s="93" t="s">
        <v>609</v>
      </c>
      <c r="B135" s="94">
        <v>64072</v>
      </c>
      <c r="C135" s="94">
        <v>312</v>
      </c>
      <c r="D135" s="94">
        <v>48116</v>
      </c>
      <c r="E135" s="94">
        <v>721</v>
      </c>
    </row>
    <row r="136" spans="1:5" ht="32.15" customHeight="1">
      <c r="A136" s="93" t="s">
        <v>610</v>
      </c>
      <c r="B136" s="94">
        <v>24828</v>
      </c>
      <c r="C136" s="94">
        <v>102</v>
      </c>
      <c r="D136" s="94">
        <v>17037</v>
      </c>
      <c r="E136" s="94">
        <v>635</v>
      </c>
    </row>
    <row r="137" spans="1:5" ht="32.15" customHeight="1">
      <c r="A137" s="93" t="s">
        <v>666</v>
      </c>
      <c r="B137" s="94">
        <v>0</v>
      </c>
      <c r="C137" s="94">
        <v>2</v>
      </c>
      <c r="D137" s="94">
        <v>0</v>
      </c>
      <c r="E137" s="94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67F7-7D69-4805-900D-0FE3BE6126F2}">
  <dimension ref="A1:E124"/>
  <sheetViews>
    <sheetView workbookViewId="0">
      <selection sqref="A1:E1"/>
    </sheetView>
  </sheetViews>
  <sheetFormatPr defaultColWidth="9" defaultRowHeight="17"/>
  <cols>
    <col min="1" max="1" width="48.5" style="6" customWidth="1"/>
    <col min="2" max="3" width="28.33203125" style="6" customWidth="1"/>
    <col min="4" max="5" width="28.5" style="6" customWidth="1"/>
    <col min="6" max="16384" width="9" style="6"/>
  </cols>
  <sheetData>
    <row r="1" spans="1:5" ht="34" customHeight="1">
      <c r="A1" s="195" t="s">
        <v>611</v>
      </c>
      <c r="B1" s="196"/>
      <c r="C1" s="196"/>
      <c r="D1" s="196"/>
      <c r="E1" s="196"/>
    </row>
    <row r="2" spans="1:5" ht="37" customHeight="1">
      <c r="A2" s="92" t="s">
        <v>494</v>
      </c>
      <c r="B2" s="92" t="s">
        <v>495</v>
      </c>
      <c r="C2" s="92" t="s">
        <v>496</v>
      </c>
      <c r="D2" s="92" t="s">
        <v>221</v>
      </c>
      <c r="E2" s="92" t="s">
        <v>223</v>
      </c>
    </row>
    <row r="3" spans="1:5" ht="32.15" customHeight="1">
      <c r="A3" s="93" t="s">
        <v>497</v>
      </c>
      <c r="B3" s="94">
        <v>32514689</v>
      </c>
      <c r="C3" s="94">
        <v>221916</v>
      </c>
      <c r="D3" s="94">
        <v>23096692</v>
      </c>
      <c r="E3" s="94">
        <v>2362615</v>
      </c>
    </row>
    <row r="4" spans="1:5" ht="32.15" customHeight="1">
      <c r="A4" s="93" t="s">
        <v>498</v>
      </c>
      <c r="B4" s="94">
        <v>30014803</v>
      </c>
      <c r="C4" s="94">
        <v>183569</v>
      </c>
      <c r="D4" s="94">
        <v>22359540</v>
      </c>
      <c r="E4" s="94">
        <v>1674325</v>
      </c>
    </row>
    <row r="5" spans="1:5" ht="32.15" customHeight="1">
      <c r="A5" s="93" t="s">
        <v>499</v>
      </c>
      <c r="B5" s="94">
        <v>6142104</v>
      </c>
      <c r="C5" s="94">
        <v>51313</v>
      </c>
      <c r="D5" s="94">
        <v>3560170</v>
      </c>
      <c r="E5" s="94">
        <v>1091951</v>
      </c>
    </row>
    <row r="6" spans="1:5" ht="32.15" customHeight="1">
      <c r="A6" s="93" t="s">
        <v>500</v>
      </c>
      <c r="B6" s="94">
        <v>5190734</v>
      </c>
      <c r="C6" s="94">
        <v>32859</v>
      </c>
      <c r="D6" s="94">
        <v>3254915</v>
      </c>
      <c r="E6" s="94">
        <v>500834</v>
      </c>
    </row>
    <row r="7" spans="1:5" ht="32.15" customHeight="1">
      <c r="A7" s="93" t="s">
        <v>501</v>
      </c>
      <c r="B7" s="94">
        <v>4803057</v>
      </c>
      <c r="C7" s="94">
        <v>25697</v>
      </c>
      <c r="D7" s="94">
        <v>4240990</v>
      </c>
      <c r="E7" s="94">
        <v>17171</v>
      </c>
    </row>
    <row r="8" spans="1:5" ht="32.15" customHeight="1">
      <c r="A8" s="93" t="s">
        <v>502</v>
      </c>
      <c r="B8" s="94">
        <v>4834251</v>
      </c>
      <c r="C8" s="94">
        <v>25504</v>
      </c>
      <c r="D8" s="94">
        <v>3804565</v>
      </c>
      <c r="E8" s="94">
        <v>18240</v>
      </c>
    </row>
    <row r="9" spans="1:5" ht="32.15" customHeight="1">
      <c r="A9" s="93" t="s">
        <v>503</v>
      </c>
      <c r="B9" s="94">
        <v>3737532</v>
      </c>
      <c r="C9" s="94">
        <v>18972</v>
      </c>
      <c r="D9" s="94">
        <v>2942753</v>
      </c>
      <c r="E9" s="94">
        <v>13909</v>
      </c>
    </row>
    <row r="10" spans="1:5" ht="32.15" customHeight="1">
      <c r="A10" s="93" t="s">
        <v>505</v>
      </c>
      <c r="B10" s="94">
        <v>3809484</v>
      </c>
      <c r="C10" s="94">
        <v>20503</v>
      </c>
      <c r="D10" s="94">
        <v>3342086</v>
      </c>
      <c r="E10" s="94">
        <v>15917</v>
      </c>
    </row>
    <row r="11" spans="1:5" ht="32.15" customHeight="1">
      <c r="A11" s="93" t="s">
        <v>506</v>
      </c>
      <c r="B11" s="94">
        <v>0</v>
      </c>
      <c r="C11" s="94">
        <v>1239</v>
      </c>
      <c r="D11" s="94">
        <v>0</v>
      </c>
      <c r="E11" s="94">
        <v>12205</v>
      </c>
    </row>
    <row r="12" spans="1:5" ht="32.15" customHeight="1">
      <c r="A12" s="93" t="s">
        <v>507</v>
      </c>
      <c r="B12" s="94">
        <v>1186025</v>
      </c>
      <c r="C12" s="94">
        <v>5835</v>
      </c>
      <c r="D12" s="94">
        <v>1084483</v>
      </c>
      <c r="E12" s="94">
        <v>3428</v>
      </c>
    </row>
    <row r="13" spans="1:5" ht="32.15" customHeight="1">
      <c r="A13" s="93" t="s">
        <v>612</v>
      </c>
      <c r="B13" s="94">
        <v>138318</v>
      </c>
      <c r="C13" s="94">
        <v>743</v>
      </c>
      <c r="D13" s="94">
        <v>64659</v>
      </c>
      <c r="E13" s="94">
        <v>369</v>
      </c>
    </row>
    <row r="14" spans="1:5" ht="32.15" customHeight="1">
      <c r="A14" s="93" t="s">
        <v>613</v>
      </c>
      <c r="B14" s="94">
        <v>147960</v>
      </c>
      <c r="C14" s="94">
        <v>822</v>
      </c>
      <c r="D14" s="94">
        <v>46934</v>
      </c>
      <c r="E14" s="94">
        <v>235</v>
      </c>
    </row>
    <row r="15" spans="1:5" ht="32.15" customHeight="1">
      <c r="A15" s="93" t="s">
        <v>614</v>
      </c>
      <c r="B15" s="94">
        <v>25338</v>
      </c>
      <c r="C15" s="94">
        <v>82</v>
      </c>
      <c r="D15" s="94">
        <v>17985</v>
      </c>
      <c r="E15" s="94">
        <v>66</v>
      </c>
    </row>
    <row r="16" spans="1:5" ht="32.15" customHeight="1">
      <c r="A16" s="93" t="s">
        <v>508</v>
      </c>
      <c r="B16" s="94">
        <v>2499886</v>
      </c>
      <c r="C16" s="94">
        <v>38347</v>
      </c>
      <c r="D16" s="94">
        <v>737152</v>
      </c>
      <c r="E16" s="94">
        <v>688289</v>
      </c>
    </row>
    <row r="17" spans="1:5" ht="32.15" customHeight="1">
      <c r="A17" s="93" t="s">
        <v>615</v>
      </c>
      <c r="B17" s="94">
        <v>0</v>
      </c>
      <c r="C17" s="94">
        <v>2</v>
      </c>
      <c r="D17" s="94">
        <v>0</v>
      </c>
      <c r="E17" s="94">
        <v>10</v>
      </c>
    </row>
    <row r="18" spans="1:5" ht="32.15" customHeight="1">
      <c r="A18" s="93" t="s">
        <v>616</v>
      </c>
      <c r="B18" s="94">
        <v>0</v>
      </c>
      <c r="C18" s="94">
        <v>16</v>
      </c>
      <c r="D18" s="94">
        <v>0</v>
      </c>
      <c r="E18" s="94">
        <v>51</v>
      </c>
    </row>
    <row r="19" spans="1:5" ht="32.15" customHeight="1">
      <c r="A19" s="93" t="s">
        <v>617</v>
      </c>
      <c r="B19" s="94">
        <v>0</v>
      </c>
      <c r="C19" s="94">
        <v>2</v>
      </c>
      <c r="D19" s="94">
        <v>0</v>
      </c>
      <c r="E19" s="94">
        <v>32</v>
      </c>
    </row>
    <row r="20" spans="1:5" ht="32.15" customHeight="1">
      <c r="A20" s="93" t="s">
        <v>618</v>
      </c>
      <c r="B20" s="94">
        <v>0</v>
      </c>
      <c r="C20" s="94">
        <v>2</v>
      </c>
      <c r="D20" s="94">
        <v>0</v>
      </c>
      <c r="E20" s="94">
        <v>26</v>
      </c>
    </row>
    <row r="21" spans="1:5" ht="32.15" customHeight="1">
      <c r="A21" s="93" t="s">
        <v>509</v>
      </c>
      <c r="B21" s="94">
        <v>0</v>
      </c>
      <c r="C21" s="94">
        <v>434</v>
      </c>
      <c r="D21" s="94">
        <v>0</v>
      </c>
      <c r="E21" s="94">
        <v>3571</v>
      </c>
    </row>
    <row r="22" spans="1:5" ht="32.15" customHeight="1">
      <c r="A22" s="93" t="s">
        <v>510</v>
      </c>
      <c r="B22" s="94">
        <v>39346</v>
      </c>
      <c r="C22" s="94">
        <v>202</v>
      </c>
      <c r="D22" s="94">
        <v>9598</v>
      </c>
      <c r="E22" s="94">
        <v>3947</v>
      </c>
    </row>
    <row r="23" spans="1:5" ht="32.15" customHeight="1">
      <c r="A23" s="93" t="s">
        <v>619</v>
      </c>
      <c r="B23" s="94">
        <v>0</v>
      </c>
      <c r="C23" s="94">
        <v>75</v>
      </c>
      <c r="D23" s="94">
        <v>0</v>
      </c>
      <c r="E23" s="94">
        <v>2282</v>
      </c>
    </row>
    <row r="24" spans="1:5" ht="32.15" customHeight="1">
      <c r="A24" s="93" t="s">
        <v>511</v>
      </c>
      <c r="B24" s="94">
        <v>127940</v>
      </c>
      <c r="C24" s="94">
        <v>345</v>
      </c>
      <c r="D24" s="94">
        <v>27526</v>
      </c>
      <c r="E24" s="94">
        <v>8702</v>
      </c>
    </row>
    <row r="25" spans="1:5" ht="32.15" customHeight="1">
      <c r="A25" s="93" t="s">
        <v>620</v>
      </c>
      <c r="B25" s="94">
        <v>4832</v>
      </c>
      <c r="C25" s="94">
        <v>70</v>
      </c>
      <c r="D25" s="94">
        <v>662</v>
      </c>
      <c r="E25" s="94">
        <v>1012</v>
      </c>
    </row>
    <row r="26" spans="1:5" ht="32.15" customHeight="1">
      <c r="A26" s="93" t="s">
        <v>512</v>
      </c>
      <c r="B26" s="94">
        <v>311119</v>
      </c>
      <c r="C26" s="94">
        <v>1041</v>
      </c>
      <c r="D26" s="94">
        <v>81638</v>
      </c>
      <c r="E26" s="94">
        <v>12789</v>
      </c>
    </row>
    <row r="27" spans="1:5" ht="32.15" customHeight="1">
      <c r="A27" s="93" t="s">
        <v>621</v>
      </c>
      <c r="B27" s="94">
        <v>0</v>
      </c>
      <c r="C27" s="94">
        <v>2</v>
      </c>
      <c r="D27" s="94">
        <v>0</v>
      </c>
      <c r="E27" s="94">
        <v>71</v>
      </c>
    </row>
    <row r="28" spans="1:5" ht="32.15" customHeight="1">
      <c r="A28" s="93" t="s">
        <v>513</v>
      </c>
      <c r="B28" s="94">
        <v>3266</v>
      </c>
      <c r="C28" s="94">
        <v>24</v>
      </c>
      <c r="D28" s="94">
        <v>2300</v>
      </c>
      <c r="E28" s="94">
        <v>78</v>
      </c>
    </row>
    <row r="29" spans="1:5" ht="32.15" customHeight="1">
      <c r="A29" s="93" t="s">
        <v>622</v>
      </c>
      <c r="B29" s="94">
        <v>0</v>
      </c>
      <c r="C29" s="94">
        <v>2</v>
      </c>
      <c r="D29" s="94">
        <v>0</v>
      </c>
      <c r="E29" s="94">
        <v>4</v>
      </c>
    </row>
    <row r="30" spans="1:5" ht="32.15" customHeight="1">
      <c r="A30" s="93" t="s">
        <v>623</v>
      </c>
      <c r="B30" s="94">
        <v>0</v>
      </c>
      <c r="C30" s="94">
        <v>2</v>
      </c>
      <c r="D30" s="94">
        <v>0</v>
      </c>
      <c r="E30" s="94">
        <v>52</v>
      </c>
    </row>
    <row r="31" spans="1:5" ht="32.15" customHeight="1">
      <c r="A31" s="93" t="s">
        <v>514</v>
      </c>
      <c r="B31" s="94">
        <v>21372</v>
      </c>
      <c r="C31" s="94">
        <v>69</v>
      </c>
      <c r="D31" s="94">
        <v>12239</v>
      </c>
      <c r="E31" s="94">
        <v>1037</v>
      </c>
    </row>
    <row r="32" spans="1:5" ht="32.15" customHeight="1">
      <c r="A32" s="93" t="s">
        <v>624</v>
      </c>
      <c r="B32" s="94">
        <v>0</v>
      </c>
      <c r="C32" s="94">
        <v>6</v>
      </c>
      <c r="D32" s="94">
        <v>0</v>
      </c>
      <c r="E32" s="94">
        <v>203</v>
      </c>
    </row>
    <row r="33" spans="1:5" ht="32.15" customHeight="1">
      <c r="A33" s="93" t="s">
        <v>515</v>
      </c>
      <c r="B33" s="94">
        <v>85849</v>
      </c>
      <c r="C33" s="94">
        <v>293</v>
      </c>
      <c r="D33" s="94">
        <v>29658</v>
      </c>
      <c r="E33" s="94">
        <v>4796</v>
      </c>
    </row>
    <row r="34" spans="1:5" ht="32.15" customHeight="1">
      <c r="A34" s="93" t="s">
        <v>516</v>
      </c>
      <c r="B34" s="94">
        <v>0</v>
      </c>
      <c r="C34" s="94">
        <v>931</v>
      </c>
      <c r="D34" s="94">
        <v>0</v>
      </c>
      <c r="E34" s="94">
        <v>10486</v>
      </c>
    </row>
    <row r="35" spans="1:5" ht="32.15" customHeight="1">
      <c r="A35" s="93" t="s">
        <v>517</v>
      </c>
      <c r="B35" s="94">
        <v>0</v>
      </c>
      <c r="C35" s="94">
        <v>138</v>
      </c>
      <c r="D35" s="94">
        <v>0</v>
      </c>
      <c r="E35" s="94">
        <v>557</v>
      </c>
    </row>
    <row r="36" spans="1:5" ht="32.15" customHeight="1">
      <c r="A36" s="93" t="s">
        <v>625</v>
      </c>
      <c r="B36" s="94">
        <v>0</v>
      </c>
      <c r="C36" s="94">
        <v>1</v>
      </c>
      <c r="D36" s="94">
        <v>0</v>
      </c>
      <c r="E36" s="94">
        <v>33</v>
      </c>
    </row>
    <row r="37" spans="1:5" ht="32.15" customHeight="1">
      <c r="A37" s="93" t="s">
        <v>518</v>
      </c>
      <c r="B37" s="94">
        <v>0</v>
      </c>
      <c r="C37" s="94">
        <v>418</v>
      </c>
      <c r="D37" s="94">
        <v>0</v>
      </c>
      <c r="E37" s="94">
        <v>7582</v>
      </c>
    </row>
    <row r="38" spans="1:5" ht="32.15" customHeight="1">
      <c r="A38" s="93" t="s">
        <v>626</v>
      </c>
      <c r="B38" s="94">
        <v>0</v>
      </c>
      <c r="C38" s="94">
        <v>2</v>
      </c>
      <c r="D38" s="94">
        <v>0</v>
      </c>
      <c r="E38" s="94">
        <v>26</v>
      </c>
    </row>
    <row r="39" spans="1:5" ht="32.15" customHeight="1">
      <c r="A39" s="93" t="s">
        <v>520</v>
      </c>
      <c r="B39" s="94">
        <v>18106</v>
      </c>
      <c r="C39" s="94">
        <v>210</v>
      </c>
      <c r="D39" s="94">
        <v>13805</v>
      </c>
      <c r="E39" s="94">
        <v>2060</v>
      </c>
    </row>
    <row r="40" spans="1:5" ht="32.15" customHeight="1">
      <c r="A40" s="93" t="s">
        <v>521</v>
      </c>
      <c r="B40" s="94">
        <v>0</v>
      </c>
      <c r="C40" s="94">
        <v>1602</v>
      </c>
      <c r="D40" s="94">
        <v>0</v>
      </c>
      <c r="E40" s="94">
        <v>24697</v>
      </c>
    </row>
    <row r="41" spans="1:5" ht="32.15" customHeight="1">
      <c r="A41" s="93" t="s">
        <v>627</v>
      </c>
      <c r="B41" s="94">
        <v>7560</v>
      </c>
      <c r="C41" s="94">
        <v>67</v>
      </c>
      <c r="D41" s="94">
        <v>4419</v>
      </c>
      <c r="E41" s="94">
        <v>269</v>
      </c>
    </row>
    <row r="42" spans="1:5" ht="32.15" customHeight="1">
      <c r="A42" s="93" t="s">
        <v>628</v>
      </c>
      <c r="B42" s="94">
        <v>21488</v>
      </c>
      <c r="C42" s="94">
        <v>162</v>
      </c>
      <c r="D42" s="94">
        <v>13810</v>
      </c>
      <c r="E42" s="94">
        <v>552</v>
      </c>
    </row>
    <row r="43" spans="1:5" ht="32.15" customHeight="1">
      <c r="A43" s="93" t="s">
        <v>522</v>
      </c>
      <c r="B43" s="94">
        <v>3021</v>
      </c>
      <c r="C43" s="94">
        <v>314</v>
      </c>
      <c r="D43" s="94">
        <v>3089</v>
      </c>
      <c r="E43" s="94">
        <v>6245</v>
      </c>
    </row>
    <row r="44" spans="1:5" ht="32.15" customHeight="1">
      <c r="A44" s="93" t="s">
        <v>629</v>
      </c>
      <c r="B44" s="94">
        <v>0</v>
      </c>
      <c r="C44" s="94">
        <v>2</v>
      </c>
      <c r="D44" s="94">
        <v>0</v>
      </c>
      <c r="E44" s="94">
        <v>9</v>
      </c>
    </row>
    <row r="45" spans="1:5" ht="32.15" customHeight="1">
      <c r="A45" s="93" t="s">
        <v>523</v>
      </c>
      <c r="B45" s="94">
        <v>13577</v>
      </c>
      <c r="C45" s="94">
        <v>286</v>
      </c>
      <c r="D45" s="94">
        <v>8373</v>
      </c>
      <c r="E45" s="94">
        <v>4875</v>
      </c>
    </row>
    <row r="46" spans="1:5" ht="32.15" customHeight="1">
      <c r="A46" s="93" t="s">
        <v>524</v>
      </c>
      <c r="B46" s="94">
        <v>0</v>
      </c>
      <c r="C46" s="94">
        <v>15</v>
      </c>
      <c r="D46" s="94">
        <v>0</v>
      </c>
      <c r="E46" s="94">
        <v>864</v>
      </c>
    </row>
    <row r="47" spans="1:5" ht="32.15" customHeight="1">
      <c r="A47" s="93" t="s">
        <v>630</v>
      </c>
      <c r="B47" s="94">
        <v>7540</v>
      </c>
      <c r="C47" s="94">
        <v>52</v>
      </c>
      <c r="D47" s="94">
        <v>189</v>
      </c>
      <c r="E47" s="94">
        <v>443</v>
      </c>
    </row>
    <row r="48" spans="1:5" ht="32.15" customHeight="1">
      <c r="A48" s="93" t="s">
        <v>527</v>
      </c>
      <c r="B48" s="94">
        <v>5590</v>
      </c>
      <c r="C48" s="94">
        <v>237</v>
      </c>
      <c r="D48" s="94">
        <v>4785</v>
      </c>
      <c r="E48" s="94">
        <v>2010</v>
      </c>
    </row>
    <row r="49" spans="1:5" ht="32.15" customHeight="1">
      <c r="A49" s="93" t="s">
        <v>529</v>
      </c>
      <c r="B49" s="94">
        <v>27344</v>
      </c>
      <c r="C49" s="94">
        <v>500</v>
      </c>
      <c r="D49" s="94">
        <v>17892</v>
      </c>
      <c r="E49" s="94">
        <v>2019</v>
      </c>
    </row>
    <row r="50" spans="1:5" ht="32.15" customHeight="1">
      <c r="A50" s="93" t="s">
        <v>531</v>
      </c>
      <c r="B50" s="94">
        <v>50672</v>
      </c>
      <c r="C50" s="94">
        <v>186</v>
      </c>
      <c r="D50" s="94">
        <v>6004</v>
      </c>
      <c r="E50" s="94">
        <v>1920</v>
      </c>
    </row>
    <row r="51" spans="1:5" ht="32.15" customHeight="1">
      <c r="A51" s="93" t="s">
        <v>631</v>
      </c>
      <c r="B51" s="94">
        <v>18168</v>
      </c>
      <c r="C51" s="94">
        <v>70</v>
      </c>
      <c r="D51" s="94">
        <v>3057</v>
      </c>
      <c r="E51" s="94">
        <v>833</v>
      </c>
    </row>
    <row r="52" spans="1:5" ht="32.15" customHeight="1">
      <c r="A52" s="93" t="s">
        <v>632</v>
      </c>
      <c r="B52" s="94">
        <v>0</v>
      </c>
      <c r="C52" s="94">
        <v>62</v>
      </c>
      <c r="D52" s="94">
        <v>0</v>
      </c>
      <c r="E52" s="94">
        <v>1368</v>
      </c>
    </row>
    <row r="53" spans="1:5" ht="32.15" customHeight="1">
      <c r="A53" s="93" t="s">
        <v>533</v>
      </c>
      <c r="B53" s="94">
        <v>22886</v>
      </c>
      <c r="C53" s="94">
        <v>68</v>
      </c>
      <c r="D53" s="94">
        <v>1162</v>
      </c>
      <c r="E53" s="94">
        <v>612</v>
      </c>
    </row>
    <row r="54" spans="1:5" ht="32.15" customHeight="1">
      <c r="A54" s="93" t="s">
        <v>633</v>
      </c>
      <c r="B54" s="94">
        <v>0</v>
      </c>
      <c r="C54" s="94">
        <v>70</v>
      </c>
      <c r="D54" s="94">
        <v>0</v>
      </c>
      <c r="E54" s="94">
        <v>643</v>
      </c>
    </row>
    <row r="55" spans="1:5" ht="32.15" customHeight="1">
      <c r="A55" s="93" t="s">
        <v>534</v>
      </c>
      <c r="B55" s="94">
        <v>15912</v>
      </c>
      <c r="C55" s="94">
        <v>90</v>
      </c>
      <c r="D55" s="94">
        <v>8304</v>
      </c>
      <c r="E55" s="94">
        <v>246</v>
      </c>
    </row>
    <row r="56" spans="1:5" ht="32.15" customHeight="1">
      <c r="A56" s="93" t="s">
        <v>536</v>
      </c>
      <c r="B56" s="94">
        <v>0</v>
      </c>
      <c r="C56" s="94">
        <v>274</v>
      </c>
      <c r="D56" s="94">
        <v>0</v>
      </c>
      <c r="E56" s="94">
        <v>17540</v>
      </c>
    </row>
    <row r="57" spans="1:5" ht="32.15" customHeight="1">
      <c r="A57" s="93" t="s">
        <v>634</v>
      </c>
      <c r="B57" s="94">
        <v>0</v>
      </c>
      <c r="C57" s="94">
        <v>4</v>
      </c>
      <c r="D57" s="94">
        <v>0</v>
      </c>
      <c r="E57" s="94">
        <v>79</v>
      </c>
    </row>
    <row r="58" spans="1:5" ht="32.15" customHeight="1">
      <c r="A58" s="93" t="s">
        <v>537</v>
      </c>
      <c r="B58" s="94">
        <v>145500</v>
      </c>
      <c r="C58" s="94">
        <v>420</v>
      </c>
      <c r="D58" s="94">
        <v>19364</v>
      </c>
      <c r="E58" s="94">
        <v>7919</v>
      </c>
    </row>
    <row r="59" spans="1:5" ht="32.15" customHeight="1">
      <c r="A59" s="93" t="s">
        <v>538</v>
      </c>
      <c r="B59" s="94">
        <v>60778</v>
      </c>
      <c r="C59" s="94">
        <v>2032</v>
      </c>
      <c r="D59" s="94">
        <v>32417</v>
      </c>
      <c r="E59" s="94">
        <v>18095</v>
      </c>
    </row>
    <row r="60" spans="1:5" ht="32.15" customHeight="1">
      <c r="A60" s="93" t="s">
        <v>539</v>
      </c>
      <c r="B60" s="94">
        <v>0</v>
      </c>
      <c r="C60" s="94">
        <v>3</v>
      </c>
      <c r="D60" s="94">
        <v>0</v>
      </c>
      <c r="E60" s="94">
        <v>22</v>
      </c>
    </row>
    <row r="61" spans="1:5" ht="32.15" customHeight="1">
      <c r="A61" s="93" t="s">
        <v>540</v>
      </c>
      <c r="B61" s="94">
        <v>34020</v>
      </c>
      <c r="C61" s="94">
        <v>140</v>
      </c>
      <c r="D61" s="94">
        <v>14859</v>
      </c>
      <c r="E61" s="94">
        <v>1638</v>
      </c>
    </row>
    <row r="62" spans="1:5" ht="32.15" customHeight="1">
      <c r="A62" s="93" t="s">
        <v>635</v>
      </c>
      <c r="B62" s="94">
        <v>0</v>
      </c>
      <c r="C62" s="94">
        <v>36</v>
      </c>
      <c r="D62" s="94">
        <v>0</v>
      </c>
      <c r="E62" s="94">
        <v>502</v>
      </c>
    </row>
    <row r="63" spans="1:5" ht="32.15" customHeight="1">
      <c r="A63" s="93" t="s">
        <v>636</v>
      </c>
      <c r="B63" s="94">
        <v>0</v>
      </c>
      <c r="C63" s="94">
        <v>310</v>
      </c>
      <c r="D63" s="94">
        <v>0</v>
      </c>
      <c r="E63" s="94">
        <v>2391</v>
      </c>
    </row>
    <row r="64" spans="1:5" ht="32.15" customHeight="1">
      <c r="A64" s="93" t="s">
        <v>637</v>
      </c>
      <c r="B64" s="94">
        <v>0</v>
      </c>
      <c r="C64" s="94">
        <v>3</v>
      </c>
      <c r="D64" s="94">
        <v>0</v>
      </c>
      <c r="E64" s="94">
        <v>25</v>
      </c>
    </row>
    <row r="65" spans="1:5" ht="32.15" customHeight="1">
      <c r="A65" s="93" t="s">
        <v>541</v>
      </c>
      <c r="B65" s="94">
        <v>0</v>
      </c>
      <c r="C65" s="94">
        <v>2189</v>
      </c>
      <c r="D65" s="94">
        <v>0</v>
      </c>
      <c r="E65" s="94">
        <v>40919</v>
      </c>
    </row>
    <row r="66" spans="1:5" ht="32.15" customHeight="1">
      <c r="A66" s="93" t="s">
        <v>542</v>
      </c>
      <c r="B66" s="94">
        <v>0</v>
      </c>
      <c r="C66" s="94">
        <v>1</v>
      </c>
      <c r="D66" s="94">
        <v>0</v>
      </c>
      <c r="E66" s="94">
        <v>61</v>
      </c>
    </row>
    <row r="67" spans="1:5" ht="32.15" customHeight="1">
      <c r="A67" s="93" t="s">
        <v>638</v>
      </c>
      <c r="B67" s="94">
        <v>0</v>
      </c>
      <c r="C67" s="94">
        <v>122</v>
      </c>
      <c r="D67" s="94">
        <v>0</v>
      </c>
      <c r="E67" s="94">
        <v>937</v>
      </c>
    </row>
    <row r="68" spans="1:5" ht="32.15" customHeight="1">
      <c r="A68" s="93" t="s">
        <v>546</v>
      </c>
      <c r="B68" s="94">
        <v>150422</v>
      </c>
      <c r="C68" s="94">
        <v>486</v>
      </c>
      <c r="D68" s="94">
        <v>50393</v>
      </c>
      <c r="E68" s="94">
        <v>11819</v>
      </c>
    </row>
    <row r="69" spans="1:5" ht="32.15" customHeight="1">
      <c r="A69" s="93" t="s">
        <v>547</v>
      </c>
      <c r="B69" s="94">
        <v>23872</v>
      </c>
      <c r="C69" s="94">
        <v>631</v>
      </c>
      <c r="D69" s="94">
        <v>1579</v>
      </c>
      <c r="E69" s="94">
        <v>9318</v>
      </c>
    </row>
    <row r="70" spans="1:5" ht="32.15" customHeight="1">
      <c r="A70" s="93" t="s">
        <v>548</v>
      </c>
      <c r="B70" s="94">
        <v>0</v>
      </c>
      <c r="C70" s="94">
        <v>473</v>
      </c>
      <c r="D70" s="94">
        <v>0</v>
      </c>
      <c r="E70" s="94">
        <v>14255</v>
      </c>
    </row>
    <row r="71" spans="1:5" ht="32.15" customHeight="1">
      <c r="A71" s="93" t="s">
        <v>550</v>
      </c>
      <c r="B71" s="94">
        <v>0</v>
      </c>
      <c r="C71" s="94">
        <v>596</v>
      </c>
      <c r="D71" s="94">
        <v>0</v>
      </c>
      <c r="E71" s="94">
        <v>27823</v>
      </c>
    </row>
    <row r="72" spans="1:5" ht="32.15" customHeight="1">
      <c r="A72" s="93" t="s">
        <v>639</v>
      </c>
      <c r="B72" s="94">
        <v>0</v>
      </c>
      <c r="C72" s="94">
        <v>4</v>
      </c>
      <c r="D72" s="94">
        <v>0</v>
      </c>
      <c r="E72" s="94">
        <v>19</v>
      </c>
    </row>
    <row r="73" spans="1:5" ht="32.15" customHeight="1">
      <c r="A73" s="93" t="s">
        <v>551</v>
      </c>
      <c r="B73" s="94">
        <v>13944</v>
      </c>
      <c r="C73" s="94">
        <v>84</v>
      </c>
      <c r="D73" s="94">
        <v>10497</v>
      </c>
      <c r="E73" s="94">
        <v>377</v>
      </c>
    </row>
    <row r="74" spans="1:5" ht="32.15" customHeight="1">
      <c r="A74" s="93" t="s">
        <v>552</v>
      </c>
      <c r="B74" s="94">
        <v>0</v>
      </c>
      <c r="C74" s="94">
        <v>144</v>
      </c>
      <c r="D74" s="94">
        <v>0</v>
      </c>
      <c r="E74" s="94">
        <v>2593</v>
      </c>
    </row>
    <row r="75" spans="1:5" ht="32.15" customHeight="1">
      <c r="A75" s="93" t="s">
        <v>553</v>
      </c>
      <c r="B75" s="94">
        <v>0</v>
      </c>
      <c r="C75" s="94">
        <v>98</v>
      </c>
      <c r="D75" s="94">
        <v>0</v>
      </c>
      <c r="E75" s="94">
        <v>3422</v>
      </c>
    </row>
    <row r="76" spans="1:5" ht="32.15" customHeight="1">
      <c r="A76" s="93" t="s">
        <v>554</v>
      </c>
      <c r="B76" s="94">
        <v>80958</v>
      </c>
      <c r="C76" s="94">
        <v>602</v>
      </c>
      <c r="D76" s="94">
        <v>25557</v>
      </c>
      <c r="E76" s="94">
        <v>8632</v>
      </c>
    </row>
    <row r="77" spans="1:5" ht="32.15" customHeight="1">
      <c r="A77" s="93" t="s">
        <v>555</v>
      </c>
      <c r="B77" s="94">
        <v>0</v>
      </c>
      <c r="C77" s="94">
        <v>412</v>
      </c>
      <c r="D77" s="94">
        <v>0</v>
      </c>
      <c r="E77" s="94">
        <v>15083</v>
      </c>
    </row>
    <row r="78" spans="1:5" ht="32.15" customHeight="1">
      <c r="A78" s="93" t="s">
        <v>556</v>
      </c>
      <c r="B78" s="94">
        <v>107776</v>
      </c>
      <c r="C78" s="94">
        <v>562</v>
      </c>
      <c r="D78" s="94">
        <v>11529</v>
      </c>
      <c r="E78" s="94">
        <v>9304</v>
      </c>
    </row>
    <row r="79" spans="1:5" ht="32.15" customHeight="1">
      <c r="A79" s="93" t="s">
        <v>557</v>
      </c>
      <c r="B79" s="94">
        <v>145098</v>
      </c>
      <c r="C79" s="94">
        <v>539</v>
      </c>
      <c r="D79" s="94">
        <v>24914</v>
      </c>
      <c r="E79" s="94">
        <v>10551</v>
      </c>
    </row>
    <row r="80" spans="1:5" ht="32.15" customHeight="1">
      <c r="A80" s="93" t="s">
        <v>640</v>
      </c>
      <c r="B80" s="94">
        <v>0</v>
      </c>
      <c r="C80" s="94">
        <v>6</v>
      </c>
      <c r="D80" s="94">
        <v>0</v>
      </c>
      <c r="E80" s="94">
        <v>74</v>
      </c>
    </row>
    <row r="81" spans="1:5" ht="32.15" customHeight="1">
      <c r="A81" s="93" t="s">
        <v>558</v>
      </c>
      <c r="B81" s="94">
        <v>0</v>
      </c>
      <c r="C81" s="94">
        <v>24</v>
      </c>
      <c r="D81" s="94">
        <v>0</v>
      </c>
      <c r="E81" s="94">
        <v>280</v>
      </c>
    </row>
    <row r="82" spans="1:5" ht="32.15" customHeight="1">
      <c r="A82" s="93" t="s">
        <v>559</v>
      </c>
      <c r="B82" s="94">
        <v>10752</v>
      </c>
      <c r="C82" s="94">
        <v>84</v>
      </c>
      <c r="D82" s="94">
        <v>5504</v>
      </c>
      <c r="E82" s="94">
        <v>133</v>
      </c>
    </row>
    <row r="83" spans="1:5" ht="32.15" customHeight="1">
      <c r="A83" s="93" t="s">
        <v>641</v>
      </c>
      <c r="B83" s="94">
        <v>0</v>
      </c>
      <c r="C83" s="94">
        <v>6</v>
      </c>
      <c r="D83" s="94">
        <v>0</v>
      </c>
      <c r="E83" s="94">
        <v>78</v>
      </c>
    </row>
    <row r="84" spans="1:5" ht="32.15" customHeight="1">
      <c r="A84" s="93" t="s">
        <v>561</v>
      </c>
      <c r="B84" s="94">
        <v>24180</v>
      </c>
      <c r="C84" s="94">
        <v>156</v>
      </c>
      <c r="D84" s="94">
        <v>13710</v>
      </c>
      <c r="E84" s="94">
        <v>2115</v>
      </c>
    </row>
    <row r="85" spans="1:5" ht="32.15" customHeight="1">
      <c r="A85" s="93" t="s">
        <v>642</v>
      </c>
      <c r="B85" s="94">
        <v>0</v>
      </c>
      <c r="C85" s="94">
        <v>1</v>
      </c>
      <c r="D85" s="94">
        <v>0</v>
      </c>
      <c r="E85" s="94">
        <v>21</v>
      </c>
    </row>
    <row r="86" spans="1:5" ht="32.15" customHeight="1">
      <c r="A86" s="93" t="s">
        <v>643</v>
      </c>
      <c r="B86" s="94">
        <v>6069</v>
      </c>
      <c r="C86" s="94">
        <v>24</v>
      </c>
      <c r="D86" s="94">
        <v>2415</v>
      </c>
      <c r="E86" s="94">
        <v>234</v>
      </c>
    </row>
    <row r="87" spans="1:5" ht="32.15" customHeight="1">
      <c r="A87" s="93" t="s">
        <v>563</v>
      </c>
      <c r="B87" s="94">
        <v>0</v>
      </c>
      <c r="C87" s="94">
        <v>316</v>
      </c>
      <c r="D87" s="94">
        <v>0</v>
      </c>
      <c r="E87" s="94">
        <v>988</v>
      </c>
    </row>
    <row r="88" spans="1:5" ht="32.15" customHeight="1">
      <c r="A88" s="93" t="s">
        <v>644</v>
      </c>
      <c r="B88" s="94">
        <v>0</v>
      </c>
      <c r="C88" s="94">
        <v>2</v>
      </c>
      <c r="D88" s="94">
        <v>0</v>
      </c>
      <c r="E88" s="94">
        <v>27</v>
      </c>
    </row>
    <row r="89" spans="1:5" ht="32.15" customHeight="1">
      <c r="A89" s="93" t="s">
        <v>564</v>
      </c>
      <c r="B89" s="94">
        <v>87150</v>
      </c>
      <c r="C89" s="94">
        <v>544</v>
      </c>
      <c r="D89" s="94">
        <v>30409</v>
      </c>
      <c r="E89" s="94">
        <v>8889</v>
      </c>
    </row>
    <row r="90" spans="1:5" ht="32.15" customHeight="1">
      <c r="A90" s="93" t="s">
        <v>566</v>
      </c>
      <c r="B90" s="94">
        <v>0</v>
      </c>
      <c r="C90" s="94">
        <v>3118</v>
      </c>
      <c r="D90" s="94">
        <v>0</v>
      </c>
      <c r="E90" s="94">
        <v>27629</v>
      </c>
    </row>
    <row r="91" spans="1:5" ht="32.15" customHeight="1">
      <c r="A91" s="93" t="s">
        <v>568</v>
      </c>
      <c r="B91" s="94">
        <v>3328</v>
      </c>
      <c r="C91" s="94">
        <v>107</v>
      </c>
      <c r="D91" s="94">
        <v>1908</v>
      </c>
      <c r="E91" s="94">
        <v>888</v>
      </c>
    </row>
    <row r="92" spans="1:5" ht="32.15" customHeight="1">
      <c r="A92" s="93" t="s">
        <v>569</v>
      </c>
      <c r="B92" s="94">
        <v>0</v>
      </c>
      <c r="C92" s="94">
        <v>18</v>
      </c>
      <c r="D92" s="94">
        <v>0</v>
      </c>
      <c r="E92" s="94">
        <v>120</v>
      </c>
    </row>
    <row r="93" spans="1:5" ht="32.15" customHeight="1">
      <c r="A93" s="93" t="s">
        <v>570</v>
      </c>
      <c r="B93" s="94">
        <v>0</v>
      </c>
      <c r="C93" s="94">
        <v>308</v>
      </c>
      <c r="D93" s="94">
        <v>0</v>
      </c>
      <c r="E93" s="94">
        <v>10459</v>
      </c>
    </row>
    <row r="94" spans="1:5" ht="32.15" customHeight="1">
      <c r="A94" s="93" t="s">
        <v>572</v>
      </c>
      <c r="B94" s="94">
        <v>28705</v>
      </c>
      <c r="C94" s="94">
        <v>464</v>
      </c>
      <c r="D94" s="94">
        <v>14907</v>
      </c>
      <c r="E94" s="94">
        <v>5698</v>
      </c>
    </row>
    <row r="95" spans="1:5" ht="32.15" customHeight="1">
      <c r="A95" s="93" t="s">
        <v>574</v>
      </c>
      <c r="B95" s="94">
        <v>40110</v>
      </c>
      <c r="C95" s="94">
        <v>172</v>
      </c>
      <c r="D95" s="94">
        <v>24029</v>
      </c>
      <c r="E95" s="94">
        <v>1910</v>
      </c>
    </row>
    <row r="96" spans="1:5" ht="32.15" customHeight="1">
      <c r="A96" s="93" t="s">
        <v>575</v>
      </c>
      <c r="B96" s="94">
        <v>25280</v>
      </c>
      <c r="C96" s="94">
        <v>728</v>
      </c>
      <c r="D96" s="94">
        <v>17583</v>
      </c>
      <c r="E96" s="94">
        <v>8203</v>
      </c>
    </row>
    <row r="97" spans="1:5" ht="32.15" customHeight="1">
      <c r="A97" s="93" t="s">
        <v>578</v>
      </c>
      <c r="B97" s="94">
        <v>9622</v>
      </c>
      <c r="C97" s="94">
        <v>54</v>
      </c>
      <c r="D97" s="94">
        <v>4998</v>
      </c>
      <c r="E97" s="94">
        <v>194</v>
      </c>
    </row>
    <row r="98" spans="1:5" ht="32.15" customHeight="1">
      <c r="A98" s="93" t="s">
        <v>579</v>
      </c>
      <c r="B98" s="94">
        <v>0</v>
      </c>
      <c r="C98" s="94">
        <v>484</v>
      </c>
      <c r="D98" s="94">
        <v>0</v>
      </c>
      <c r="E98" s="94">
        <v>4434</v>
      </c>
    </row>
    <row r="99" spans="1:5" ht="32.15" customHeight="1">
      <c r="A99" s="93" t="s">
        <v>580</v>
      </c>
      <c r="B99" s="94">
        <v>20162</v>
      </c>
      <c r="C99" s="94">
        <v>112</v>
      </c>
      <c r="D99" s="94">
        <v>7744</v>
      </c>
      <c r="E99" s="94">
        <v>329</v>
      </c>
    </row>
    <row r="100" spans="1:5" ht="32.15" customHeight="1">
      <c r="A100" s="93" t="s">
        <v>581</v>
      </c>
      <c r="B100" s="94">
        <v>0</v>
      </c>
      <c r="C100" s="94">
        <v>384</v>
      </c>
      <c r="D100" s="94">
        <v>0</v>
      </c>
      <c r="E100" s="94">
        <v>29747</v>
      </c>
    </row>
    <row r="101" spans="1:5" ht="32.15" customHeight="1">
      <c r="A101" s="93" t="s">
        <v>582</v>
      </c>
      <c r="B101" s="94">
        <v>15084</v>
      </c>
      <c r="C101" s="94">
        <v>772</v>
      </c>
      <c r="D101" s="94">
        <v>763</v>
      </c>
      <c r="E101" s="94">
        <v>11742</v>
      </c>
    </row>
    <row r="102" spans="1:5" ht="32.15" customHeight="1">
      <c r="A102" s="93" t="s">
        <v>645</v>
      </c>
      <c r="B102" s="94">
        <v>51620</v>
      </c>
      <c r="C102" s="94">
        <v>354</v>
      </c>
      <c r="D102" s="94">
        <v>3046</v>
      </c>
      <c r="E102" s="94">
        <v>3713</v>
      </c>
    </row>
    <row r="103" spans="1:5" ht="32.15" customHeight="1">
      <c r="A103" s="93" t="s">
        <v>586</v>
      </c>
      <c r="B103" s="94">
        <v>19328</v>
      </c>
      <c r="C103" s="94">
        <v>104</v>
      </c>
      <c r="D103" s="94">
        <v>11185</v>
      </c>
      <c r="E103" s="94">
        <v>238</v>
      </c>
    </row>
    <row r="104" spans="1:5" ht="32.15" customHeight="1">
      <c r="A104" s="93" t="s">
        <v>587</v>
      </c>
      <c r="B104" s="94">
        <v>25428</v>
      </c>
      <c r="C104" s="94">
        <v>142</v>
      </c>
      <c r="D104" s="94">
        <v>11814</v>
      </c>
      <c r="E104" s="94">
        <v>343</v>
      </c>
    </row>
    <row r="105" spans="1:5" ht="32.15" customHeight="1">
      <c r="A105" s="93" t="s">
        <v>588</v>
      </c>
      <c r="B105" s="94">
        <v>0</v>
      </c>
      <c r="C105" s="94">
        <v>90</v>
      </c>
      <c r="D105" s="94">
        <v>0</v>
      </c>
      <c r="E105" s="94">
        <v>3686</v>
      </c>
    </row>
    <row r="106" spans="1:5" ht="32.15" customHeight="1">
      <c r="A106" s="93" t="s">
        <v>589</v>
      </c>
      <c r="B106" s="94">
        <v>0</v>
      </c>
      <c r="C106" s="94">
        <v>264</v>
      </c>
      <c r="D106" s="94">
        <v>0</v>
      </c>
      <c r="E106" s="94">
        <v>13410</v>
      </c>
    </row>
    <row r="107" spans="1:5" ht="32.15" customHeight="1">
      <c r="A107" s="93" t="s">
        <v>590</v>
      </c>
      <c r="B107" s="94">
        <v>177720</v>
      </c>
      <c r="C107" s="94">
        <v>815</v>
      </c>
      <c r="D107" s="94">
        <v>50585</v>
      </c>
      <c r="E107" s="94">
        <v>38306</v>
      </c>
    </row>
    <row r="108" spans="1:5" ht="32.15" customHeight="1">
      <c r="A108" s="93" t="s">
        <v>591</v>
      </c>
      <c r="B108" s="94">
        <v>0</v>
      </c>
      <c r="C108" s="94">
        <v>2275</v>
      </c>
      <c r="D108" s="94">
        <v>0</v>
      </c>
      <c r="E108" s="94">
        <v>9605</v>
      </c>
    </row>
    <row r="109" spans="1:5" ht="32.15" customHeight="1">
      <c r="A109" s="93" t="s">
        <v>646</v>
      </c>
      <c r="B109" s="94">
        <v>0</v>
      </c>
      <c r="C109" s="94">
        <v>22</v>
      </c>
      <c r="D109" s="94">
        <v>0</v>
      </c>
      <c r="E109" s="94">
        <v>93</v>
      </c>
    </row>
    <row r="110" spans="1:5" ht="32.15" customHeight="1">
      <c r="A110" s="93" t="s">
        <v>592</v>
      </c>
      <c r="B110" s="94">
        <v>11028</v>
      </c>
      <c r="C110" s="94">
        <v>390</v>
      </c>
      <c r="D110" s="94">
        <v>1771</v>
      </c>
      <c r="E110" s="94">
        <v>8658</v>
      </c>
    </row>
    <row r="111" spans="1:5" ht="32.15" customHeight="1">
      <c r="A111" s="93" t="s">
        <v>595</v>
      </c>
      <c r="B111" s="94">
        <v>0</v>
      </c>
      <c r="C111" s="94">
        <v>56</v>
      </c>
      <c r="D111" s="94">
        <v>0</v>
      </c>
      <c r="E111" s="94">
        <v>1299</v>
      </c>
    </row>
    <row r="112" spans="1:5" ht="32.15" customHeight="1">
      <c r="A112" s="93" t="s">
        <v>596</v>
      </c>
      <c r="B112" s="94">
        <v>38783</v>
      </c>
      <c r="C112" s="94">
        <v>338</v>
      </c>
      <c r="D112" s="94">
        <v>5434</v>
      </c>
      <c r="E112" s="94">
        <v>8165</v>
      </c>
    </row>
    <row r="113" spans="1:5" ht="32.15" customHeight="1">
      <c r="A113" s="93" t="s">
        <v>597</v>
      </c>
      <c r="B113" s="94">
        <v>72941</v>
      </c>
      <c r="C113" s="94">
        <v>474</v>
      </c>
      <c r="D113" s="94">
        <v>25742</v>
      </c>
      <c r="E113" s="94">
        <v>17470</v>
      </c>
    </row>
    <row r="114" spans="1:5" ht="32.15" customHeight="1">
      <c r="A114" s="93" t="s">
        <v>647</v>
      </c>
      <c r="B114" s="94">
        <v>0</v>
      </c>
      <c r="C114" s="94">
        <v>778</v>
      </c>
      <c r="D114" s="94">
        <v>0</v>
      </c>
      <c r="E114" s="94">
        <v>7387</v>
      </c>
    </row>
    <row r="115" spans="1:5" ht="32.15" customHeight="1">
      <c r="A115" s="93" t="s">
        <v>600</v>
      </c>
      <c r="B115" s="94">
        <v>0</v>
      </c>
      <c r="C115" s="94">
        <v>1841</v>
      </c>
      <c r="D115" s="94">
        <v>0</v>
      </c>
      <c r="E115" s="94">
        <v>43561</v>
      </c>
    </row>
    <row r="116" spans="1:5" ht="32.15" customHeight="1">
      <c r="A116" s="93" t="s">
        <v>601</v>
      </c>
      <c r="B116" s="94">
        <v>0</v>
      </c>
      <c r="C116" s="94">
        <v>2628</v>
      </c>
      <c r="D116" s="94">
        <v>0</v>
      </c>
      <c r="E116" s="94">
        <v>80690</v>
      </c>
    </row>
    <row r="117" spans="1:5" ht="32.15" customHeight="1">
      <c r="A117" s="93" t="s">
        <v>602</v>
      </c>
      <c r="B117" s="94">
        <v>71232</v>
      </c>
      <c r="C117" s="94">
        <v>294</v>
      </c>
      <c r="D117" s="94">
        <v>29513</v>
      </c>
      <c r="E117" s="94">
        <v>3623</v>
      </c>
    </row>
    <row r="118" spans="1:5" ht="32.15" customHeight="1">
      <c r="A118" s="93" t="s">
        <v>603</v>
      </c>
      <c r="B118" s="94">
        <v>80919</v>
      </c>
      <c r="C118" s="94">
        <v>255</v>
      </c>
      <c r="D118" s="94">
        <v>15120</v>
      </c>
      <c r="E118" s="94">
        <v>6416</v>
      </c>
    </row>
    <row r="119" spans="1:5" ht="32.15" customHeight="1">
      <c r="A119" s="93" t="s">
        <v>605</v>
      </c>
      <c r="B119" s="94">
        <v>69863</v>
      </c>
      <c r="C119" s="94">
        <v>339</v>
      </c>
      <c r="D119" s="94">
        <v>8227</v>
      </c>
      <c r="E119" s="94">
        <v>8461</v>
      </c>
    </row>
    <row r="120" spans="1:5" ht="32.15" customHeight="1">
      <c r="A120" s="93" t="s">
        <v>607</v>
      </c>
      <c r="B120" s="94">
        <v>6560</v>
      </c>
      <c r="C120" s="94">
        <v>166</v>
      </c>
      <c r="D120" s="94">
        <v>976</v>
      </c>
      <c r="E120" s="94">
        <v>1931</v>
      </c>
    </row>
    <row r="121" spans="1:5" ht="32.15" customHeight="1">
      <c r="A121" s="93" t="s">
        <v>608</v>
      </c>
      <c r="B121" s="94">
        <v>36066</v>
      </c>
      <c r="C121" s="94">
        <v>285</v>
      </c>
      <c r="D121" s="94">
        <v>10150</v>
      </c>
      <c r="E121" s="94">
        <v>3727</v>
      </c>
    </row>
    <row r="122" spans="1:5" ht="32.15" customHeight="1">
      <c r="A122" s="93" t="s">
        <v>648</v>
      </c>
      <c r="B122" s="94">
        <v>0</v>
      </c>
      <c r="C122" s="94">
        <v>2</v>
      </c>
      <c r="D122" s="94">
        <v>0</v>
      </c>
      <c r="E122" s="94">
        <v>30</v>
      </c>
    </row>
    <row r="123" spans="1:5" ht="32.15" customHeight="1">
      <c r="A123" s="93" t="s">
        <v>649</v>
      </c>
      <c r="B123" s="94">
        <v>0</v>
      </c>
      <c r="C123" s="94">
        <v>188</v>
      </c>
      <c r="D123" s="94">
        <v>0</v>
      </c>
      <c r="E123" s="94">
        <v>544</v>
      </c>
    </row>
    <row r="124" spans="1:5" ht="32.15" customHeight="1">
      <c r="A124" s="93" t="s">
        <v>610</v>
      </c>
      <c r="B124" s="94">
        <v>0</v>
      </c>
      <c r="C124" s="94">
        <v>128</v>
      </c>
      <c r="D124" s="94">
        <v>0</v>
      </c>
      <c r="E124" s="94">
        <v>2409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80E8-B5AD-440C-A1F7-B35A04FC90E9}">
  <dimension ref="A1:J56"/>
  <sheetViews>
    <sheetView topLeftCell="A34" workbookViewId="0">
      <selection activeCell="I56" sqref="I56"/>
    </sheetView>
  </sheetViews>
  <sheetFormatPr defaultColWidth="9" defaultRowHeight="17"/>
  <cols>
    <col min="1" max="1" width="9" style="6"/>
    <col min="2" max="2" width="12.08203125" style="6" bestFit="1" customWidth="1"/>
    <col min="3" max="3" width="15.83203125" style="6" bestFit="1" customWidth="1"/>
    <col min="4" max="4" width="10.25" style="6" bestFit="1" customWidth="1"/>
    <col min="5" max="5" width="14.75" style="6" bestFit="1" customWidth="1"/>
    <col min="6" max="6" width="9.08203125" style="6" bestFit="1" customWidth="1"/>
    <col min="7" max="7" width="13.58203125" style="6" bestFit="1" customWidth="1"/>
    <col min="8" max="8" width="12.75" style="6" bestFit="1" customWidth="1"/>
    <col min="9" max="9" width="11" style="6" customWidth="1"/>
    <col min="10" max="10" width="12.25" style="6" bestFit="1" customWidth="1"/>
    <col min="11" max="11" width="15.83203125" style="6" bestFit="1" customWidth="1"/>
    <col min="12" max="12" width="9.08203125" style="6" bestFit="1" customWidth="1"/>
    <col min="13" max="13" width="15.83203125" style="6" bestFit="1" customWidth="1"/>
    <col min="14" max="14" width="17.75" style="6" bestFit="1" customWidth="1"/>
    <col min="15" max="15" width="12.75" style="6" bestFit="1" customWidth="1"/>
    <col min="16" max="16384" width="9" style="6"/>
  </cols>
  <sheetData>
    <row r="1" spans="1:7">
      <c r="A1" s="48" t="s">
        <v>229</v>
      </c>
    </row>
    <row r="2" spans="1:7">
      <c r="A2" s="84" t="s">
        <v>220</v>
      </c>
      <c r="B2" s="84" t="s">
        <v>221</v>
      </c>
      <c r="C2" s="84" t="s">
        <v>222</v>
      </c>
      <c r="D2" s="84" t="s">
        <v>223</v>
      </c>
      <c r="E2" s="84" t="s">
        <v>224</v>
      </c>
      <c r="F2" s="84" t="s">
        <v>225</v>
      </c>
      <c r="G2" s="84" t="s">
        <v>226</v>
      </c>
    </row>
    <row r="3" spans="1:7">
      <c r="A3" s="47">
        <v>1989</v>
      </c>
      <c r="B3" s="40">
        <v>17234880</v>
      </c>
      <c r="C3" s="40">
        <v>32973999372</v>
      </c>
      <c r="D3" s="40">
        <v>865713</v>
      </c>
      <c r="E3" s="40">
        <v>4331431570</v>
      </c>
      <c r="F3" s="40">
        <v>122857</v>
      </c>
      <c r="G3" s="40">
        <v>240728926</v>
      </c>
    </row>
    <row r="4" spans="1:7">
      <c r="A4" s="47">
        <v>1990</v>
      </c>
      <c r="B4" s="40">
        <v>20690235</v>
      </c>
      <c r="C4" s="40">
        <v>40415780780</v>
      </c>
      <c r="D4" s="40">
        <v>959590</v>
      </c>
      <c r="E4" s="40">
        <v>4626454321</v>
      </c>
      <c r="F4" s="40">
        <v>139529</v>
      </c>
      <c r="G4" s="40">
        <v>280656064</v>
      </c>
    </row>
    <row r="5" spans="1:7">
      <c r="A5" s="47">
        <v>1991</v>
      </c>
      <c r="B5" s="40">
        <v>22523737</v>
      </c>
      <c r="C5" s="40">
        <v>42968310434</v>
      </c>
      <c r="D5" s="40">
        <v>986884</v>
      </c>
      <c r="E5" s="40">
        <v>4548580506</v>
      </c>
      <c r="F5" s="40">
        <v>150595</v>
      </c>
      <c r="G5" s="40">
        <v>300479394</v>
      </c>
    </row>
    <row r="6" spans="1:7">
      <c r="A6" s="47">
        <v>1992</v>
      </c>
      <c r="B6" s="40">
        <v>25811748</v>
      </c>
      <c r="C6" s="40">
        <v>50453658708</v>
      </c>
      <c r="D6" s="40">
        <v>1078832</v>
      </c>
      <c r="E6" s="40">
        <v>5062484859</v>
      </c>
      <c r="F6" s="40">
        <v>177627</v>
      </c>
      <c r="G6" s="40">
        <v>347095622</v>
      </c>
    </row>
    <row r="7" spans="1:7">
      <c r="A7" s="47">
        <v>1993</v>
      </c>
      <c r="B7" s="40">
        <v>27201333</v>
      </c>
      <c r="C7" s="40">
        <v>53138303731</v>
      </c>
      <c r="D7" s="40">
        <v>1223888</v>
      </c>
      <c r="E7" s="40">
        <v>6287703403</v>
      </c>
      <c r="F7" s="40">
        <v>201182</v>
      </c>
      <c r="G7" s="40">
        <v>371002537</v>
      </c>
    </row>
    <row r="8" spans="1:7">
      <c r="A8" s="47">
        <v>1994</v>
      </c>
      <c r="B8" s="40">
        <v>31481845</v>
      </c>
      <c r="C8" s="40">
        <v>60636514958</v>
      </c>
      <c r="D8" s="40">
        <v>1418923</v>
      </c>
      <c r="E8" s="40">
        <v>7107986755</v>
      </c>
      <c r="F8" s="40">
        <v>214424</v>
      </c>
      <c r="G8" s="40">
        <v>416475276</v>
      </c>
    </row>
    <row r="9" spans="1:7">
      <c r="A9" s="47">
        <v>1995</v>
      </c>
      <c r="B9" s="40">
        <v>35611282</v>
      </c>
      <c r="C9" s="40">
        <v>69018847961</v>
      </c>
      <c r="D9" s="40">
        <v>1613469</v>
      </c>
      <c r="E9" s="40">
        <v>8218439669</v>
      </c>
      <c r="F9" s="40">
        <v>234027</v>
      </c>
      <c r="G9" s="40">
        <v>468101617</v>
      </c>
    </row>
    <row r="10" spans="1:7">
      <c r="A10" s="47">
        <v>1996</v>
      </c>
      <c r="B10" s="40">
        <v>39559043</v>
      </c>
      <c r="C10" s="40">
        <v>78775501273</v>
      </c>
      <c r="D10" s="40">
        <v>1782337</v>
      </c>
      <c r="E10" s="40">
        <v>9176947009</v>
      </c>
      <c r="F10" s="40">
        <v>254565</v>
      </c>
      <c r="G10" s="40">
        <v>528539658</v>
      </c>
    </row>
    <row r="11" spans="1:7">
      <c r="A11" s="47">
        <v>1997</v>
      </c>
      <c r="B11" s="40">
        <v>42176926</v>
      </c>
      <c r="C11" s="40">
        <v>83426879836</v>
      </c>
      <c r="D11" s="40">
        <v>2018393</v>
      </c>
      <c r="E11" s="40">
        <v>10700851468</v>
      </c>
      <c r="F11" s="40">
        <v>277048</v>
      </c>
      <c r="G11" s="40">
        <v>591150615</v>
      </c>
    </row>
    <row r="12" spans="1:7">
      <c r="A12" s="47">
        <v>1998</v>
      </c>
      <c r="B12" s="40">
        <v>33608780</v>
      </c>
      <c r="C12" s="40">
        <v>62612530888</v>
      </c>
      <c r="D12" s="40">
        <v>1834298</v>
      </c>
      <c r="E12" s="40">
        <v>9400102457</v>
      </c>
      <c r="F12" s="40">
        <v>248188</v>
      </c>
      <c r="G12" s="40">
        <v>489105234</v>
      </c>
    </row>
    <row r="13" spans="1:7">
      <c r="A13" s="47">
        <v>1999</v>
      </c>
      <c r="B13" s="40">
        <v>37894642</v>
      </c>
      <c r="C13" s="40">
        <v>72436042000</v>
      </c>
      <c r="D13" s="40">
        <v>2112703</v>
      </c>
      <c r="E13" s="40">
        <v>10898300517</v>
      </c>
      <c r="F13" s="40">
        <v>246910</v>
      </c>
      <c r="G13" s="40">
        <v>498569299</v>
      </c>
    </row>
    <row r="14" spans="1:7">
      <c r="A14" s="47">
        <v>2000</v>
      </c>
      <c r="B14" s="40">
        <v>41967169</v>
      </c>
      <c r="C14" s="40">
        <v>83955503185</v>
      </c>
      <c r="D14" s="40">
        <v>2383581</v>
      </c>
      <c r="E14" s="40">
        <v>12429945390</v>
      </c>
      <c r="F14" s="40">
        <v>273691</v>
      </c>
      <c r="G14" s="40">
        <v>561891020</v>
      </c>
    </row>
    <row r="15" spans="1:7">
      <c r="A15" s="47">
        <v>2001</v>
      </c>
      <c r="B15" s="40">
        <v>42161838</v>
      </c>
      <c r="C15" s="40">
        <v>84544146258</v>
      </c>
      <c r="D15" s="40">
        <v>2294864</v>
      </c>
      <c r="E15" s="40">
        <v>11326745204</v>
      </c>
      <c r="F15" s="40">
        <v>283914</v>
      </c>
      <c r="G15" s="40">
        <v>567756515</v>
      </c>
    </row>
    <row r="16" spans="1:7">
      <c r="A16" s="47">
        <v>2002</v>
      </c>
      <c r="B16" s="40">
        <v>43965144</v>
      </c>
      <c r="C16" s="40">
        <v>92174967638</v>
      </c>
      <c r="D16" s="40">
        <v>2509507</v>
      </c>
      <c r="E16" s="40">
        <v>12606344764</v>
      </c>
      <c r="F16" s="40">
        <v>303032</v>
      </c>
      <c r="G16" s="40">
        <v>641000008</v>
      </c>
    </row>
    <row r="17" spans="1:7">
      <c r="A17" s="47">
        <v>2003</v>
      </c>
      <c r="B17" s="40">
        <v>42838812</v>
      </c>
      <c r="C17" s="40">
        <v>82231019775</v>
      </c>
      <c r="D17" s="40">
        <v>2631359</v>
      </c>
      <c r="E17" s="40">
        <v>11695819583</v>
      </c>
      <c r="F17" s="40">
        <v>310124</v>
      </c>
      <c r="G17" s="40">
        <v>615049182</v>
      </c>
    </row>
    <row r="18" spans="1:7">
      <c r="A18" s="47">
        <v>2004</v>
      </c>
      <c r="B18" s="40">
        <v>45823588</v>
      </c>
      <c r="C18" s="40">
        <v>96583257785</v>
      </c>
      <c r="D18" s="40">
        <v>2978118</v>
      </c>
      <c r="E18" s="40">
        <v>13809815644</v>
      </c>
      <c r="F18" s="40">
        <v>313708</v>
      </c>
      <c r="G18" s="40">
        <v>688719258</v>
      </c>
    </row>
    <row r="19" spans="1:7">
      <c r="A19" s="47">
        <v>2005</v>
      </c>
      <c r="B19" s="40">
        <v>46841441</v>
      </c>
      <c r="C19" s="40">
        <v>101664000000</v>
      </c>
      <c r="D19" s="40">
        <v>2989203</v>
      </c>
      <c r="E19" s="40">
        <v>13597859781</v>
      </c>
      <c r="F19" s="40">
        <v>314128</v>
      </c>
      <c r="G19" s="40">
        <v>697677439</v>
      </c>
    </row>
    <row r="20" spans="1:7">
      <c r="A20" s="47">
        <v>2006</v>
      </c>
      <c r="B20" s="40">
        <v>49888580</v>
      </c>
      <c r="C20" s="40">
        <v>110791000000</v>
      </c>
      <c r="D20" s="40">
        <v>3208783</v>
      </c>
      <c r="E20" s="40">
        <v>14730313293</v>
      </c>
      <c r="F20" s="40">
        <v>340637</v>
      </c>
      <c r="G20" s="40">
        <v>765599846</v>
      </c>
    </row>
    <row r="21" spans="1:7">
      <c r="A21" s="47">
        <v>2007</v>
      </c>
      <c r="B21" s="40">
        <v>53715079</v>
      </c>
      <c r="C21" s="40">
        <v>121308000000</v>
      </c>
      <c r="D21" s="40">
        <v>3454508</v>
      </c>
      <c r="E21" s="40">
        <v>15880213082</v>
      </c>
      <c r="F21" s="40">
        <v>386314</v>
      </c>
      <c r="G21" s="40">
        <v>860482950</v>
      </c>
    </row>
    <row r="22" spans="1:7">
      <c r="A22" s="47">
        <v>2008</v>
      </c>
      <c r="B22" s="40">
        <v>52331770</v>
      </c>
      <c r="C22" s="40">
        <v>121563000000</v>
      </c>
      <c r="D22" s="40">
        <v>3251606</v>
      </c>
      <c r="E22" s="40">
        <v>14948577845</v>
      </c>
      <c r="F22" s="40">
        <v>389484</v>
      </c>
      <c r="G22" s="40">
        <v>868323394</v>
      </c>
    </row>
    <row r="23" spans="1:7">
      <c r="A23" s="47">
        <v>2009</v>
      </c>
      <c r="B23" s="40">
        <v>51574629</v>
      </c>
      <c r="C23" s="40">
        <v>116308000000</v>
      </c>
      <c r="D23" s="40">
        <v>3141146</v>
      </c>
      <c r="E23" s="40">
        <v>14085183952</v>
      </c>
      <c r="F23" s="40">
        <v>379865</v>
      </c>
      <c r="G23" s="40">
        <v>790370533</v>
      </c>
    </row>
    <row r="24" spans="1:7">
      <c r="A24" s="47">
        <v>2010</v>
      </c>
      <c r="B24" s="40">
        <v>60277303</v>
      </c>
      <c r="C24" s="40">
        <v>135771000000</v>
      </c>
      <c r="D24" s="40">
        <v>3588741</v>
      </c>
      <c r="E24" s="40">
        <v>16376088401</v>
      </c>
      <c r="F24" s="40">
        <v>403296</v>
      </c>
      <c r="G24" s="40">
        <v>894995910</v>
      </c>
    </row>
    <row r="25" spans="1:7">
      <c r="A25" s="47">
        <v>2011</v>
      </c>
      <c r="B25" s="40">
        <v>63629352</v>
      </c>
      <c r="C25" s="40">
        <v>148394000000</v>
      </c>
      <c r="D25" s="40">
        <v>3519237</v>
      </c>
      <c r="E25" s="40">
        <v>16021369980</v>
      </c>
      <c r="F25" s="40">
        <v>432080</v>
      </c>
      <c r="G25" s="40">
        <v>984715383</v>
      </c>
    </row>
    <row r="26" spans="1:7">
      <c r="A26" s="47">
        <v>2012</v>
      </c>
      <c r="B26" s="40">
        <v>69304162</v>
      </c>
      <c r="C26" s="40">
        <v>162735000000</v>
      </c>
      <c r="D26" s="40">
        <v>3474057</v>
      </c>
      <c r="E26" s="40">
        <v>15678617167</v>
      </c>
      <c r="F26" s="40">
        <v>469335</v>
      </c>
      <c r="G26" s="40">
        <v>1055832994</v>
      </c>
    </row>
    <row r="27" spans="1:7">
      <c r="A27" s="47">
        <v>2013</v>
      </c>
      <c r="B27" s="40">
        <v>73340261</v>
      </c>
      <c r="C27" s="40">
        <v>172963000000</v>
      </c>
      <c r="D27" s="40">
        <v>3498939</v>
      </c>
      <c r="E27" s="40">
        <v>15657045872</v>
      </c>
      <c r="F27" s="40">
        <v>500738</v>
      </c>
      <c r="G27" s="40">
        <v>1116671455</v>
      </c>
    </row>
    <row r="28" spans="1:7">
      <c r="A28" s="47">
        <v>2014</v>
      </c>
      <c r="B28" s="40">
        <v>81426297</v>
      </c>
      <c r="C28" s="40">
        <v>183113000000</v>
      </c>
      <c r="D28" s="40">
        <v>3693861</v>
      </c>
      <c r="E28" s="40">
        <v>16472894383</v>
      </c>
      <c r="F28" s="40">
        <v>536586</v>
      </c>
      <c r="G28" s="40">
        <v>1151922788</v>
      </c>
    </row>
    <row r="29" spans="1:7">
      <c r="A29" s="47">
        <v>2015</v>
      </c>
      <c r="B29" s="40">
        <v>89414538</v>
      </c>
      <c r="C29" s="40">
        <v>198443000000</v>
      </c>
      <c r="D29" s="40">
        <v>3806553</v>
      </c>
      <c r="E29" s="40">
        <v>16780475856</v>
      </c>
      <c r="F29" s="40">
        <v>570591</v>
      </c>
      <c r="G29" s="40">
        <v>1197486056</v>
      </c>
    </row>
    <row r="30" spans="1:7">
      <c r="A30" s="47">
        <v>2016</v>
      </c>
      <c r="B30" s="40">
        <v>103913732</v>
      </c>
      <c r="C30" s="40">
        <v>224081000000</v>
      </c>
      <c r="D30" s="40">
        <v>4073795</v>
      </c>
      <c r="E30" s="40">
        <v>17477169423</v>
      </c>
      <c r="F30" s="40">
        <v>629853</v>
      </c>
      <c r="G30" s="40">
        <v>1291889819</v>
      </c>
    </row>
    <row r="31" spans="1:7">
      <c r="A31" s="47">
        <v>2017</v>
      </c>
      <c r="B31" s="40">
        <v>109361974</v>
      </c>
      <c r="C31" s="40">
        <v>243641000000</v>
      </c>
      <c r="D31" s="40">
        <v>4321641</v>
      </c>
      <c r="E31" s="40">
        <v>18875336169</v>
      </c>
      <c r="F31" s="40">
        <v>653654</v>
      </c>
      <c r="G31" s="40">
        <v>1365679888</v>
      </c>
    </row>
    <row r="32" spans="1:7">
      <c r="A32" s="47">
        <v>2018</v>
      </c>
      <c r="B32" s="40">
        <v>117525898</v>
      </c>
      <c r="C32" s="40">
        <v>263629000000</v>
      </c>
      <c r="D32" s="40">
        <v>4441975</v>
      </c>
      <c r="E32" s="40">
        <v>19447758637</v>
      </c>
      <c r="F32" s="40">
        <v>691521</v>
      </c>
      <c r="G32" s="40">
        <v>1455708646</v>
      </c>
    </row>
    <row r="33" spans="1:8">
      <c r="A33" s="66">
        <v>2019</v>
      </c>
      <c r="B33" s="51">
        <v>123366608</v>
      </c>
      <c r="C33" s="51">
        <v>281755000000</v>
      </c>
      <c r="D33" s="51">
        <v>4274717</v>
      </c>
      <c r="E33" s="51">
        <v>18306326147</v>
      </c>
      <c r="F33" s="51">
        <v>723592</v>
      </c>
      <c r="G33" s="51">
        <v>1543833004</v>
      </c>
    </row>
    <row r="34" spans="1:8">
      <c r="A34" s="66">
        <v>2020</v>
      </c>
      <c r="B34" s="51">
        <v>39403960</v>
      </c>
      <c r="C34" s="51">
        <v>62314352681</v>
      </c>
      <c r="D34" s="51">
        <v>3252778</v>
      </c>
      <c r="E34" s="51">
        <v>15811549626</v>
      </c>
      <c r="F34" s="51">
        <v>339594</v>
      </c>
      <c r="G34" s="51">
        <v>770665128</v>
      </c>
    </row>
    <row r="35" spans="1:8">
      <c r="A35" s="48" t="s">
        <v>488</v>
      </c>
    </row>
    <row r="37" spans="1:8">
      <c r="A37" s="48" t="s">
        <v>489</v>
      </c>
      <c r="F37" s="197" t="s">
        <v>670</v>
      </c>
      <c r="G37" s="197"/>
    </row>
    <row r="38" spans="1:8">
      <c r="A38" s="84" t="s">
        <v>490</v>
      </c>
      <c r="B38" s="48" t="s">
        <v>491</v>
      </c>
      <c r="C38" s="48" t="s">
        <v>486</v>
      </c>
      <c r="D38" s="48" t="s">
        <v>492</v>
      </c>
      <c r="E38" s="48" t="s">
        <v>487</v>
      </c>
      <c r="F38" s="48" t="s">
        <v>492</v>
      </c>
      <c r="G38" s="48" t="s">
        <v>487</v>
      </c>
    </row>
    <row r="39" spans="1:8">
      <c r="A39" s="47">
        <v>2009</v>
      </c>
      <c r="B39" s="90">
        <v>58017647</v>
      </c>
      <c r="C39" s="90">
        <v>292381</v>
      </c>
      <c r="D39" s="90">
        <v>40387789</v>
      </c>
      <c r="E39" s="90">
        <v>2378141</v>
      </c>
    </row>
    <row r="40" spans="1:8">
      <c r="A40" s="47">
        <v>2010</v>
      </c>
      <c r="B40" s="90">
        <v>61312548</v>
      </c>
      <c r="C40" s="90">
        <v>307880</v>
      </c>
      <c r="D40" s="90">
        <v>47237514</v>
      </c>
      <c r="E40" s="90">
        <v>2666460</v>
      </c>
      <c r="F40" s="6">
        <f>D40/D39</f>
        <v>1.1695989102052604</v>
      </c>
      <c r="G40" s="6">
        <f>E40/E39</f>
        <v>1.1212371343835374</v>
      </c>
    </row>
    <row r="41" spans="1:8">
      <c r="A41" s="47">
        <v>2011</v>
      </c>
      <c r="B41" s="90">
        <v>65976928</v>
      </c>
      <c r="C41" s="90">
        <v>328216</v>
      </c>
      <c r="D41" s="90">
        <v>49538896</v>
      </c>
      <c r="E41" s="90">
        <v>2623974</v>
      </c>
      <c r="F41" s="6">
        <f t="shared" ref="F41:F49" si="0">D41/D40</f>
        <v>1.0487193716417846</v>
      </c>
      <c r="G41" s="6">
        <f t="shared" ref="G41:G49" si="1">E41/E40</f>
        <v>0.98406651515492449</v>
      </c>
    </row>
    <row r="42" spans="1:8">
      <c r="A42" s="47">
        <v>2012</v>
      </c>
      <c r="B42" s="90">
        <v>70457208</v>
      </c>
      <c r="C42" s="90">
        <v>355775</v>
      </c>
      <c r="D42" s="90">
        <v>53874897</v>
      </c>
      <c r="E42" s="90">
        <v>2556561</v>
      </c>
      <c r="F42" s="6">
        <f t="shared" si="0"/>
        <v>1.0875272028670158</v>
      </c>
      <c r="G42" s="6">
        <f t="shared" si="1"/>
        <v>0.97430881555991022</v>
      </c>
    </row>
    <row r="43" spans="1:8">
      <c r="A43" s="47">
        <v>2013</v>
      </c>
      <c r="B43" s="90">
        <v>73317719</v>
      </c>
      <c r="C43" s="90">
        <v>375144</v>
      </c>
      <c r="D43" s="90">
        <v>56145585</v>
      </c>
      <c r="E43" s="90">
        <v>2569156</v>
      </c>
      <c r="F43" s="6">
        <f t="shared" si="0"/>
        <v>1.0421474216461146</v>
      </c>
      <c r="G43" s="6">
        <f t="shared" si="1"/>
        <v>1.0049265399886802</v>
      </c>
    </row>
    <row r="44" spans="1:8">
      <c r="A44" s="47">
        <v>2014</v>
      </c>
      <c r="B44" s="90">
        <v>77209328</v>
      </c>
      <c r="C44" s="90">
        <v>391048</v>
      </c>
      <c r="D44" s="90">
        <v>60788552</v>
      </c>
      <c r="E44" s="90">
        <v>2658483</v>
      </c>
      <c r="F44" s="6">
        <f t="shared" si="0"/>
        <v>1.0826951397870375</v>
      </c>
      <c r="G44" s="6">
        <f t="shared" si="1"/>
        <v>1.0347690058525056</v>
      </c>
    </row>
    <row r="45" spans="1:8">
      <c r="A45" s="47">
        <v>2015</v>
      </c>
      <c r="B45" s="90">
        <v>84329502</v>
      </c>
      <c r="C45" s="90">
        <v>420486</v>
      </c>
      <c r="D45" s="90">
        <v>68106765</v>
      </c>
      <c r="E45" s="90">
        <v>2733091</v>
      </c>
      <c r="F45" s="6">
        <f t="shared" si="0"/>
        <v>1.1203880131903783</v>
      </c>
      <c r="G45" s="6">
        <f t="shared" si="1"/>
        <v>1.0280641252925071</v>
      </c>
      <c r="H45" s="91"/>
    </row>
    <row r="46" spans="1:8">
      <c r="A46" s="47">
        <v>2016</v>
      </c>
      <c r="B46" s="90">
        <v>94085064</v>
      </c>
      <c r="C46" s="90">
        <v>464495</v>
      </c>
      <c r="D46" s="90">
        <v>78956163</v>
      </c>
      <c r="E46" s="90">
        <v>2886178</v>
      </c>
      <c r="F46" s="6">
        <f t="shared" si="0"/>
        <v>1.1592998580977969</v>
      </c>
      <c r="G46" s="6">
        <f t="shared" si="1"/>
        <v>1.0560124050022484</v>
      </c>
    </row>
    <row r="47" spans="1:8">
      <c r="A47" s="47">
        <v>2017</v>
      </c>
      <c r="B47" s="90">
        <v>101616268</v>
      </c>
      <c r="C47" s="90">
        <v>497211</v>
      </c>
      <c r="D47" s="90">
        <v>85904545</v>
      </c>
      <c r="E47" s="90">
        <v>3031848</v>
      </c>
      <c r="F47" s="6">
        <f t="shared" si="0"/>
        <v>1.0880030353045398</v>
      </c>
      <c r="G47" s="6">
        <f t="shared" si="1"/>
        <v>1.0504715925351797</v>
      </c>
    </row>
    <row r="48" spans="1:8">
      <c r="A48" s="47">
        <v>2018</v>
      </c>
      <c r="B48" s="90">
        <v>107630602</v>
      </c>
      <c r="C48" s="90">
        <v>524690</v>
      </c>
      <c r="D48" s="90">
        <v>91273049</v>
      </c>
      <c r="E48" s="90">
        <v>3069951</v>
      </c>
      <c r="F48" s="6">
        <f t="shared" si="0"/>
        <v>1.0624938296338104</v>
      </c>
      <c r="G48" s="6">
        <f t="shared" si="1"/>
        <v>1.0125675825437159</v>
      </c>
    </row>
    <row r="49" spans="1:10">
      <c r="A49" s="47">
        <v>2019</v>
      </c>
      <c r="B49" s="90">
        <v>111528123</v>
      </c>
      <c r="C49" s="90">
        <v>542111</v>
      </c>
      <c r="D49" s="90">
        <v>94245011</v>
      </c>
      <c r="E49" s="90">
        <v>2885294</v>
      </c>
      <c r="F49" s="6">
        <f t="shared" si="0"/>
        <v>1.0325612218783224</v>
      </c>
      <c r="G49" s="6">
        <f t="shared" si="1"/>
        <v>0.93985018001915988</v>
      </c>
    </row>
    <row r="50" spans="1:10">
      <c r="A50" s="47">
        <v>2020</v>
      </c>
      <c r="B50" s="90">
        <v>48876694</v>
      </c>
      <c r="C50" s="90">
        <v>275368</v>
      </c>
      <c r="D50" s="90">
        <v>34952212</v>
      </c>
      <c r="E50" s="90">
        <v>2346383</v>
      </c>
    </row>
    <row r="51" spans="1:10">
      <c r="B51" s="90"/>
      <c r="C51" s="90"/>
      <c r="D51" s="90"/>
      <c r="F51" s="98"/>
      <c r="G51" s="98"/>
    </row>
    <row r="52" spans="1:10">
      <c r="A52" s="48" t="s">
        <v>398</v>
      </c>
    </row>
    <row r="53" spans="1:10">
      <c r="I53" s="197" t="s">
        <v>734</v>
      </c>
      <c r="J53" s="197"/>
    </row>
    <row r="54" spans="1:10">
      <c r="I54" s="48" t="s">
        <v>492</v>
      </c>
      <c r="J54" s="48" t="s">
        <v>487</v>
      </c>
    </row>
    <row r="56" spans="1:10">
      <c r="I56" s="97">
        <v>1.042</v>
      </c>
      <c r="J56" s="97">
        <v>1.028</v>
      </c>
    </row>
  </sheetData>
  <mergeCells count="2">
    <mergeCell ref="F37:G37"/>
    <mergeCell ref="I53:J53"/>
  </mergeCells>
  <phoneticPr fontId="4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616B-4866-4A8F-8AE3-27820F2610C8}">
  <dimension ref="A1:G17"/>
  <sheetViews>
    <sheetView workbookViewId="0"/>
  </sheetViews>
  <sheetFormatPr defaultColWidth="9" defaultRowHeight="17"/>
  <cols>
    <col min="1" max="1" width="9" style="6"/>
    <col min="2" max="2" width="12.08203125" style="6" bestFit="1" customWidth="1"/>
    <col min="3" max="3" width="15.83203125" style="6" bestFit="1" customWidth="1"/>
    <col min="4" max="4" width="10.25" style="6" bestFit="1" customWidth="1"/>
    <col min="5" max="5" width="14.75" style="6" bestFit="1" customWidth="1"/>
    <col min="6" max="6" width="9.08203125" style="6" bestFit="1" customWidth="1"/>
    <col min="7" max="7" width="13.58203125" style="6" bestFit="1" customWidth="1"/>
    <col min="8" max="16384" width="9" style="6"/>
  </cols>
  <sheetData>
    <row r="1" spans="1:7">
      <c r="A1" s="48" t="s">
        <v>489</v>
      </c>
      <c r="F1" s="54"/>
      <c r="G1" s="54"/>
    </row>
    <row r="2" spans="1:7">
      <c r="A2" s="84" t="s">
        <v>490</v>
      </c>
      <c r="B2" s="84">
        <v>2019</v>
      </c>
      <c r="C2" s="84">
        <v>2020</v>
      </c>
      <c r="D2" s="84">
        <v>2021</v>
      </c>
    </row>
    <row r="3" spans="1:7">
      <c r="A3" s="54" t="s">
        <v>491</v>
      </c>
      <c r="B3" s="90">
        <f>'Air2019'!B4</f>
        <v>75440656</v>
      </c>
      <c r="C3" s="90">
        <f>'Air2020'!B4</f>
        <v>35003766</v>
      </c>
      <c r="D3" s="90">
        <f>'Air2021'!B4</f>
        <v>30014803</v>
      </c>
    </row>
    <row r="4" spans="1:7">
      <c r="A4" s="54" t="s">
        <v>486</v>
      </c>
      <c r="B4" s="90">
        <f>'Air2019'!C4</f>
        <v>367334</v>
      </c>
      <c r="C4" s="90">
        <f>'Air2020'!C4</f>
        <v>190756</v>
      </c>
      <c r="D4" s="90">
        <f>'Air2021'!C4</f>
        <v>183569</v>
      </c>
    </row>
    <row r="5" spans="1:7">
      <c r="A5" s="54" t="s">
        <v>492</v>
      </c>
      <c r="B5" s="90">
        <f>'Air2019'!D4</f>
        <v>64047450</v>
      </c>
      <c r="C5" s="90">
        <f>'Air2020'!D4</f>
        <v>25100157</v>
      </c>
      <c r="D5" s="90">
        <f>'Air2021'!D4</f>
        <v>22359540</v>
      </c>
    </row>
    <row r="6" spans="1:7">
      <c r="A6" s="54" t="s">
        <v>487</v>
      </c>
      <c r="B6" s="90">
        <f>'Air2019'!E4</f>
        <v>1898548</v>
      </c>
      <c r="C6" s="90">
        <f>'Air2020'!E4</f>
        <v>1528230</v>
      </c>
      <c r="D6" s="90">
        <f>'Air2021'!E4</f>
        <v>1674325</v>
      </c>
    </row>
    <row r="7" spans="1:7">
      <c r="A7" s="54" t="s">
        <v>667</v>
      </c>
      <c r="B7" s="6">
        <f>B5/$B$5</f>
        <v>1</v>
      </c>
      <c r="C7" s="97">
        <f>C5/$B$5</f>
        <v>0.39189939646309102</v>
      </c>
      <c r="D7" s="97">
        <f>D5/$B$5</f>
        <v>0.34910898091961506</v>
      </c>
    </row>
    <row r="8" spans="1:7">
      <c r="A8" s="54" t="s">
        <v>668</v>
      </c>
      <c r="B8" s="6">
        <f>B6/$B$6</f>
        <v>1</v>
      </c>
      <c r="C8" s="97">
        <f>C6/$B$6</f>
        <v>0.80494672770980769</v>
      </c>
      <c r="D8" s="97">
        <f>D6/$B$6</f>
        <v>0.88189763966989509</v>
      </c>
    </row>
    <row r="10" spans="1:7">
      <c r="A10" s="48" t="s">
        <v>720</v>
      </c>
    </row>
    <row r="17" spans="1:1">
      <c r="A17" s="6" t="s">
        <v>733</v>
      </c>
    </row>
  </sheetData>
  <phoneticPr fontId="4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1A32-6E09-4536-9605-3AE70AD9D670}">
  <dimension ref="A1:FA71"/>
  <sheetViews>
    <sheetView zoomScale="70" zoomScaleNormal="70" workbookViewId="0">
      <selection activeCell="B66" sqref="B66"/>
    </sheetView>
  </sheetViews>
  <sheetFormatPr defaultColWidth="9" defaultRowHeight="17"/>
  <cols>
    <col min="1" max="1" width="9.75" style="6" bestFit="1" customWidth="1"/>
    <col min="2" max="2" width="13.83203125" style="6" bestFit="1" customWidth="1"/>
    <col min="3" max="3" width="15.08203125" style="6" bestFit="1" customWidth="1"/>
    <col min="4" max="4" width="18.5" style="6" bestFit="1" customWidth="1"/>
    <col min="5" max="5" width="15.08203125" style="6" bestFit="1" customWidth="1"/>
    <col min="6" max="6" width="15.83203125" style="6" bestFit="1" customWidth="1"/>
    <col min="7" max="7" width="14" style="6" bestFit="1" customWidth="1"/>
    <col min="8" max="8" width="12.75" style="6" bestFit="1" customWidth="1"/>
    <col min="9" max="11" width="11.33203125" style="6" bestFit="1" customWidth="1"/>
    <col min="12" max="12" width="15.75" style="6" customWidth="1"/>
    <col min="13" max="13" width="11.33203125" style="6" bestFit="1" customWidth="1"/>
    <col min="14" max="15" width="13.5" style="6" bestFit="1" customWidth="1"/>
    <col min="16" max="16" width="12.83203125" style="6" customWidth="1"/>
    <col min="17" max="17" width="13.5" style="6" bestFit="1" customWidth="1"/>
    <col min="18" max="18" width="21.58203125" style="6" bestFit="1" customWidth="1"/>
    <col min="19" max="19" width="18.5" style="6" bestFit="1" customWidth="1"/>
    <col min="20" max="20" width="19.75" style="6" customWidth="1"/>
    <col min="21" max="22" width="15.08203125" style="6" bestFit="1" customWidth="1"/>
    <col min="23" max="23" width="15.75" style="6" bestFit="1" customWidth="1"/>
    <col min="24" max="25" width="15.08203125" style="6" bestFit="1" customWidth="1"/>
    <col min="26" max="26" width="9.5" style="6" bestFit="1" customWidth="1"/>
    <col min="27" max="28" width="11" style="6" customWidth="1"/>
    <col min="29" max="29" width="15.83203125" style="6" bestFit="1" customWidth="1"/>
    <col min="30" max="16384" width="9" style="6"/>
  </cols>
  <sheetData>
    <row r="1" spans="1:157">
      <c r="A1" s="48" t="s">
        <v>393</v>
      </c>
    </row>
    <row r="2" spans="1:157" ht="20.149999999999999" customHeight="1">
      <c r="A2" s="59" t="s">
        <v>200</v>
      </c>
      <c r="B2" s="59" t="s">
        <v>201</v>
      </c>
      <c r="C2" s="41" t="s">
        <v>192</v>
      </c>
      <c r="D2" s="41" t="s">
        <v>193</v>
      </c>
      <c r="E2" s="41" t="s">
        <v>194</v>
      </c>
    </row>
    <row r="3" spans="1:157" ht="20.149999999999999" customHeight="1">
      <c r="A3" s="42" t="s">
        <v>198</v>
      </c>
      <c r="B3" s="42" t="s">
        <v>202</v>
      </c>
      <c r="C3" s="43">
        <v>15422957</v>
      </c>
      <c r="D3" s="43">
        <v>16909861</v>
      </c>
      <c r="E3" s="43">
        <v>14625484</v>
      </c>
    </row>
    <row r="4" spans="1:157" ht="20.149999999999999" customHeight="1">
      <c r="A4" s="44" t="s">
        <v>190</v>
      </c>
      <c r="B4" s="42" t="s">
        <v>203</v>
      </c>
      <c r="C4" s="43">
        <v>30912922</v>
      </c>
      <c r="D4" s="43">
        <v>32406255</v>
      </c>
      <c r="E4" s="43">
        <v>31600610</v>
      </c>
    </row>
    <row r="5" spans="1:157" ht="20.149999999999999" customHeight="1">
      <c r="A5" s="44" t="s">
        <v>190</v>
      </c>
      <c r="B5" s="42" t="s">
        <v>204</v>
      </c>
      <c r="C5" s="43">
        <v>839080084</v>
      </c>
      <c r="D5" s="43">
        <v>915668809</v>
      </c>
      <c r="E5" s="43">
        <v>822233607</v>
      </c>
    </row>
    <row r="6" spans="1:157" ht="20.149999999999999" customHeight="1">
      <c r="A6" s="44" t="s">
        <v>190</v>
      </c>
      <c r="B6" s="42" t="s">
        <v>205</v>
      </c>
      <c r="C6" s="43">
        <v>11819784935</v>
      </c>
      <c r="D6" s="43">
        <v>12243233861</v>
      </c>
      <c r="E6" s="43">
        <v>11882156510</v>
      </c>
    </row>
    <row r="7" spans="1:157" ht="20.149999999999999" customHeight="1">
      <c r="A7" s="42" t="s">
        <v>199</v>
      </c>
      <c r="B7" s="42" t="s">
        <v>202</v>
      </c>
      <c r="C7" s="43">
        <v>2776696</v>
      </c>
      <c r="D7" s="43">
        <v>2728147</v>
      </c>
      <c r="E7" s="43" t="s">
        <v>191</v>
      </c>
    </row>
    <row r="8" spans="1:157" ht="20.149999999999999" customHeight="1">
      <c r="A8" s="44" t="s">
        <v>190</v>
      </c>
      <c r="B8" s="42" t="s">
        <v>203</v>
      </c>
      <c r="C8" s="43">
        <v>73000810</v>
      </c>
      <c r="D8" s="43">
        <v>76955719</v>
      </c>
      <c r="E8" s="43">
        <v>85925288</v>
      </c>
    </row>
    <row r="9" spans="1:157" ht="20.149999999999999" customHeight="1">
      <c r="A9" s="44" t="s">
        <v>190</v>
      </c>
      <c r="B9" s="42" t="s">
        <v>204</v>
      </c>
      <c r="C9" s="43" t="s">
        <v>191</v>
      </c>
      <c r="D9" s="43" t="s">
        <v>191</v>
      </c>
      <c r="E9" s="43" t="s">
        <v>191</v>
      </c>
    </row>
    <row r="10" spans="1:157" ht="20.149999999999999" customHeight="1">
      <c r="A10" s="64" t="s">
        <v>190</v>
      </c>
      <c r="B10" s="45" t="s">
        <v>205</v>
      </c>
      <c r="C10" s="43">
        <v>212261253909</v>
      </c>
      <c r="D10" s="43">
        <v>231398037659</v>
      </c>
      <c r="E10" s="43">
        <v>251747144593</v>
      </c>
    </row>
    <row r="11" spans="1:157">
      <c r="A11" s="48" t="s">
        <v>394</v>
      </c>
    </row>
    <row r="12" spans="1:157" ht="20.149999999999999" customHeight="1">
      <c r="A12" s="59" t="s">
        <v>206</v>
      </c>
      <c r="B12" s="59" t="s">
        <v>207</v>
      </c>
      <c r="C12" s="41" t="s">
        <v>247</v>
      </c>
      <c r="D12" s="41" t="s">
        <v>248</v>
      </c>
      <c r="E12" s="41" t="s">
        <v>249</v>
      </c>
      <c r="F12" s="41" t="s">
        <v>250</v>
      </c>
      <c r="G12" s="41" t="s">
        <v>251</v>
      </c>
      <c r="H12" s="41" t="s">
        <v>252</v>
      </c>
      <c r="I12" s="41" t="s">
        <v>253</v>
      </c>
      <c r="J12" s="41" t="s">
        <v>254</v>
      </c>
      <c r="K12" s="41" t="s">
        <v>255</v>
      </c>
      <c r="L12" s="41" t="s">
        <v>256</v>
      </c>
      <c r="M12" s="41" t="s">
        <v>257</v>
      </c>
      <c r="N12" s="41" t="s">
        <v>258</v>
      </c>
      <c r="O12" s="41" t="s">
        <v>259</v>
      </c>
      <c r="P12" s="41" t="s">
        <v>260</v>
      </c>
      <c r="Q12" s="41" t="s">
        <v>261</v>
      </c>
      <c r="R12" s="41" t="s">
        <v>262</v>
      </c>
      <c r="S12" s="41" t="s">
        <v>263</v>
      </c>
      <c r="T12" s="41" t="s">
        <v>264</v>
      </c>
      <c r="U12" s="41" t="s">
        <v>265</v>
      </c>
      <c r="V12" s="41" t="s">
        <v>266</v>
      </c>
      <c r="W12" s="41" t="s">
        <v>267</v>
      </c>
      <c r="X12" s="41" t="s">
        <v>268</v>
      </c>
      <c r="Y12" s="41" t="s">
        <v>269</v>
      </c>
      <c r="Z12" s="41" t="s">
        <v>270</v>
      </c>
      <c r="AA12" s="41" t="s">
        <v>271</v>
      </c>
      <c r="AB12" s="41" t="s">
        <v>272</v>
      </c>
      <c r="AC12" s="41" t="s">
        <v>273</v>
      </c>
      <c r="AD12" s="41" t="s">
        <v>274</v>
      </c>
      <c r="AE12" s="41" t="s">
        <v>275</v>
      </c>
      <c r="AF12" s="41" t="s">
        <v>276</v>
      </c>
      <c r="AG12" s="41" t="s">
        <v>277</v>
      </c>
      <c r="AH12" s="41" t="s">
        <v>278</v>
      </c>
      <c r="AI12" s="41" t="s">
        <v>279</v>
      </c>
      <c r="AJ12" s="41" t="s">
        <v>280</v>
      </c>
      <c r="AK12" s="41" t="s">
        <v>281</v>
      </c>
      <c r="AL12" s="41" t="s">
        <v>282</v>
      </c>
      <c r="AM12" s="41" t="s">
        <v>283</v>
      </c>
      <c r="AN12" s="41" t="s">
        <v>284</v>
      </c>
      <c r="AO12" s="41" t="s">
        <v>285</v>
      </c>
      <c r="AP12" s="41" t="s">
        <v>286</v>
      </c>
      <c r="AQ12" s="41" t="s">
        <v>287</v>
      </c>
      <c r="AR12" s="41" t="s">
        <v>288</v>
      </c>
      <c r="AS12" s="41" t="s">
        <v>289</v>
      </c>
      <c r="AT12" s="41" t="s">
        <v>290</v>
      </c>
      <c r="AU12" s="41" t="s">
        <v>291</v>
      </c>
      <c r="AV12" s="41" t="s">
        <v>292</v>
      </c>
      <c r="AW12" s="41" t="s">
        <v>293</v>
      </c>
      <c r="AX12" s="41" t="s">
        <v>294</v>
      </c>
      <c r="AY12" s="41" t="s">
        <v>295</v>
      </c>
      <c r="AZ12" s="41" t="s">
        <v>296</v>
      </c>
      <c r="BA12" s="41" t="s">
        <v>297</v>
      </c>
      <c r="BB12" s="41" t="s">
        <v>298</v>
      </c>
      <c r="BC12" s="41" t="s">
        <v>299</v>
      </c>
      <c r="BD12" s="41" t="s">
        <v>300</v>
      </c>
      <c r="BE12" s="41" t="s">
        <v>301</v>
      </c>
      <c r="BF12" s="41" t="s">
        <v>302</v>
      </c>
      <c r="BG12" s="41" t="s">
        <v>303</v>
      </c>
      <c r="BH12" s="41" t="s">
        <v>304</v>
      </c>
      <c r="BI12" s="41" t="s">
        <v>305</v>
      </c>
      <c r="BJ12" s="41" t="s">
        <v>306</v>
      </c>
      <c r="BK12" s="41" t="s">
        <v>307</v>
      </c>
      <c r="BL12" s="41" t="s">
        <v>308</v>
      </c>
      <c r="BM12" s="41" t="s">
        <v>309</v>
      </c>
      <c r="BN12" s="41" t="s">
        <v>310</v>
      </c>
      <c r="BO12" s="41" t="s">
        <v>311</v>
      </c>
      <c r="BP12" s="41" t="s">
        <v>312</v>
      </c>
      <c r="BQ12" s="41" t="s">
        <v>313</v>
      </c>
      <c r="BR12" s="41" t="s">
        <v>314</v>
      </c>
      <c r="BS12" s="41" t="s">
        <v>315</v>
      </c>
      <c r="BT12" s="41" t="s">
        <v>316</v>
      </c>
      <c r="BU12" s="41" t="s">
        <v>317</v>
      </c>
      <c r="BV12" s="41" t="s">
        <v>318</v>
      </c>
      <c r="BW12" s="41" t="s">
        <v>319</v>
      </c>
      <c r="BX12" s="41" t="s">
        <v>320</v>
      </c>
      <c r="BY12" s="41" t="s">
        <v>321</v>
      </c>
      <c r="BZ12" s="41" t="s">
        <v>322</v>
      </c>
      <c r="CA12" s="41" t="s">
        <v>323</v>
      </c>
      <c r="CB12" s="41" t="s">
        <v>324</v>
      </c>
      <c r="CC12" s="41" t="s">
        <v>325</v>
      </c>
      <c r="CD12" s="41" t="s">
        <v>326</v>
      </c>
      <c r="CE12" s="41" t="s">
        <v>327</v>
      </c>
      <c r="CF12" s="41" t="s">
        <v>328</v>
      </c>
      <c r="CG12" s="41" t="s">
        <v>329</v>
      </c>
      <c r="CH12" s="41" t="s">
        <v>330</v>
      </c>
      <c r="CI12" s="41" t="s">
        <v>331</v>
      </c>
      <c r="CJ12" s="41" t="s">
        <v>332</v>
      </c>
      <c r="CK12" s="41" t="s">
        <v>333</v>
      </c>
      <c r="CL12" s="41" t="s">
        <v>334</v>
      </c>
      <c r="CM12" s="41" t="s">
        <v>335</v>
      </c>
      <c r="CN12" s="41" t="s">
        <v>336</v>
      </c>
      <c r="CO12" s="41" t="s">
        <v>337</v>
      </c>
      <c r="CP12" s="41" t="s">
        <v>338</v>
      </c>
      <c r="CQ12" s="41" t="s">
        <v>339</v>
      </c>
      <c r="CR12" s="41" t="s">
        <v>340</v>
      </c>
      <c r="CS12" s="41" t="s">
        <v>341</v>
      </c>
      <c r="CT12" s="41" t="s">
        <v>342</v>
      </c>
      <c r="CU12" s="41" t="s">
        <v>343</v>
      </c>
      <c r="CV12" s="41" t="s">
        <v>344</v>
      </c>
      <c r="CW12" s="41" t="s">
        <v>345</v>
      </c>
      <c r="CX12" s="41" t="s">
        <v>346</v>
      </c>
      <c r="CY12" s="41" t="s">
        <v>347</v>
      </c>
      <c r="CZ12" s="41" t="s">
        <v>348</v>
      </c>
      <c r="DA12" s="41" t="s">
        <v>349</v>
      </c>
      <c r="DB12" s="41" t="s">
        <v>350</v>
      </c>
      <c r="DC12" s="41" t="s">
        <v>351</v>
      </c>
      <c r="DD12" s="41" t="s">
        <v>352</v>
      </c>
      <c r="DE12" s="41" t="s">
        <v>353</v>
      </c>
      <c r="DF12" s="41" t="s">
        <v>354</v>
      </c>
      <c r="DG12" s="41" t="s">
        <v>355</v>
      </c>
      <c r="DH12" s="41" t="s">
        <v>356</v>
      </c>
      <c r="DI12" s="41" t="s">
        <v>357</v>
      </c>
      <c r="DJ12" s="41" t="s">
        <v>358</v>
      </c>
      <c r="DK12" s="41" t="s">
        <v>359</v>
      </c>
      <c r="DL12" s="41" t="s">
        <v>360</v>
      </c>
      <c r="DM12" s="41" t="s">
        <v>361</v>
      </c>
      <c r="DN12" s="41" t="s">
        <v>362</v>
      </c>
      <c r="DO12" s="41" t="s">
        <v>363</v>
      </c>
      <c r="DP12" s="41" t="s">
        <v>364</v>
      </c>
      <c r="DQ12" s="41" t="s">
        <v>365</v>
      </c>
      <c r="DR12" s="41" t="s">
        <v>366</v>
      </c>
      <c r="DS12" s="41" t="s">
        <v>367</v>
      </c>
      <c r="DT12" s="41" t="s">
        <v>368</v>
      </c>
      <c r="DU12" s="41" t="s">
        <v>369</v>
      </c>
      <c r="DV12" s="41" t="s">
        <v>370</v>
      </c>
      <c r="DW12" s="41" t="s">
        <v>371</v>
      </c>
      <c r="DX12" s="41" t="s">
        <v>372</v>
      </c>
      <c r="DY12" s="41" t="s">
        <v>373</v>
      </c>
      <c r="DZ12" s="41" t="s">
        <v>374</v>
      </c>
      <c r="EA12" s="41" t="s">
        <v>375</v>
      </c>
      <c r="EB12" s="41" t="s">
        <v>376</v>
      </c>
      <c r="EC12" s="41" t="s">
        <v>377</v>
      </c>
      <c r="ED12" s="41" t="s">
        <v>378</v>
      </c>
      <c r="EE12" s="41" t="s">
        <v>379</v>
      </c>
      <c r="EF12" s="41" t="s">
        <v>380</v>
      </c>
      <c r="EG12" s="41" t="s">
        <v>381</v>
      </c>
      <c r="EH12" s="41" t="s">
        <v>382</v>
      </c>
      <c r="EI12" s="41" t="s">
        <v>383</v>
      </c>
      <c r="EJ12" s="41" t="s">
        <v>384</v>
      </c>
      <c r="EK12" s="41" t="s">
        <v>385</v>
      </c>
      <c r="EL12" s="41" t="s">
        <v>386</v>
      </c>
      <c r="EM12" s="41" t="s">
        <v>387</v>
      </c>
      <c r="EN12" s="41" t="s">
        <v>388</v>
      </c>
      <c r="EO12" s="41" t="s">
        <v>389</v>
      </c>
      <c r="EP12" s="41" t="s">
        <v>208</v>
      </c>
      <c r="EQ12" s="41" t="s">
        <v>209</v>
      </c>
      <c r="ER12" s="41" t="s">
        <v>210</v>
      </c>
      <c r="ES12" s="41" t="s">
        <v>211</v>
      </c>
      <c r="ET12" s="41" t="s">
        <v>212</v>
      </c>
      <c r="EU12" s="41" t="s">
        <v>213</v>
      </c>
      <c r="EV12" s="41" t="s">
        <v>214</v>
      </c>
      <c r="EW12" s="41" t="s">
        <v>215</v>
      </c>
      <c r="EX12" s="41" t="s">
        <v>216</v>
      </c>
      <c r="EY12" s="41" t="s">
        <v>217</v>
      </c>
      <c r="EZ12" s="41" t="s">
        <v>218</v>
      </c>
      <c r="FA12" s="41" t="s">
        <v>219</v>
      </c>
    </row>
    <row r="13" spans="1:157" ht="20.149999999999999" customHeight="1">
      <c r="A13" s="42" t="s">
        <v>198</v>
      </c>
      <c r="B13" s="42" t="s">
        <v>9</v>
      </c>
      <c r="C13" s="43">
        <v>595272320</v>
      </c>
      <c r="D13" s="43">
        <v>621239664</v>
      </c>
      <c r="E13" s="43">
        <v>700344184</v>
      </c>
      <c r="F13" s="43">
        <v>567023195</v>
      </c>
      <c r="G13" s="43">
        <v>567344200</v>
      </c>
      <c r="H13" s="43">
        <v>676315453</v>
      </c>
      <c r="I13" s="43">
        <v>721822691</v>
      </c>
      <c r="J13" s="43">
        <v>772444316</v>
      </c>
      <c r="K13" s="43">
        <v>758315596</v>
      </c>
      <c r="L13" s="43">
        <v>679412965</v>
      </c>
      <c r="M13" s="43">
        <v>687451212</v>
      </c>
      <c r="N13" s="43">
        <v>56080572</v>
      </c>
      <c r="O13" s="43">
        <v>54825756</v>
      </c>
      <c r="P13" s="43">
        <v>57161659</v>
      </c>
      <c r="Q13" s="43">
        <v>58392931</v>
      </c>
      <c r="R13" s="43">
        <v>59763150</v>
      </c>
      <c r="S13" s="43">
        <v>58231499</v>
      </c>
      <c r="T13" s="43">
        <v>56572624</v>
      </c>
      <c r="U13" s="43">
        <v>56112587</v>
      </c>
      <c r="V13" s="43">
        <v>58516121</v>
      </c>
      <c r="W13" s="43">
        <v>60695990</v>
      </c>
      <c r="X13" s="43">
        <v>57461547</v>
      </c>
      <c r="Y13" s="43">
        <v>56964040</v>
      </c>
      <c r="Z13" s="43">
        <v>57950364</v>
      </c>
      <c r="AA13" s="43">
        <v>56843979</v>
      </c>
      <c r="AB13" s="43">
        <v>59369471</v>
      </c>
      <c r="AC13" s="43">
        <v>59748875</v>
      </c>
      <c r="AD13" s="43">
        <v>60576452</v>
      </c>
      <c r="AE13" s="43">
        <v>60353498</v>
      </c>
      <c r="AF13" s="43">
        <v>58712222</v>
      </c>
      <c r="AG13" s="43">
        <v>58989227</v>
      </c>
      <c r="AH13" s="43">
        <v>59909506</v>
      </c>
      <c r="AI13" s="43">
        <v>61361275</v>
      </c>
      <c r="AJ13" s="43">
        <v>60401219</v>
      </c>
      <c r="AK13" s="43">
        <v>61005759</v>
      </c>
      <c r="AL13" s="43">
        <v>59137520</v>
      </c>
      <c r="AM13" s="43">
        <v>57871646</v>
      </c>
      <c r="AN13" s="43">
        <v>61509159</v>
      </c>
      <c r="AO13" s="43">
        <v>61243019</v>
      </c>
      <c r="AP13" s="43">
        <v>61659465</v>
      </c>
      <c r="AQ13" s="43">
        <v>60761327</v>
      </c>
      <c r="AR13" s="43">
        <v>61119952</v>
      </c>
      <c r="AS13" s="43">
        <v>60613441</v>
      </c>
      <c r="AT13" s="43">
        <v>61386242</v>
      </c>
      <c r="AU13" s="43">
        <v>63231326</v>
      </c>
      <c r="AV13" s="43">
        <v>61043684</v>
      </c>
      <c r="AW13" s="43">
        <v>60248745</v>
      </c>
      <c r="AX13" s="43">
        <v>60376458</v>
      </c>
      <c r="AY13" s="43">
        <v>60263022</v>
      </c>
      <c r="AZ13" s="43">
        <v>63981588</v>
      </c>
      <c r="BA13" s="43">
        <v>64934061</v>
      </c>
      <c r="BB13" s="43">
        <v>64980430</v>
      </c>
      <c r="BC13" s="43">
        <v>63467496</v>
      </c>
      <c r="BD13" s="43">
        <v>64075052</v>
      </c>
      <c r="BE13" s="43">
        <v>63653300</v>
      </c>
      <c r="BF13" s="43">
        <v>65302883</v>
      </c>
      <c r="BG13" s="43">
        <v>66251299</v>
      </c>
      <c r="BH13" s="43">
        <v>65174664</v>
      </c>
      <c r="BI13" s="43">
        <v>64218363</v>
      </c>
      <c r="BJ13" s="43">
        <v>63186365</v>
      </c>
      <c r="BK13" s="43">
        <v>61698492</v>
      </c>
      <c r="BL13" s="43">
        <v>66151489</v>
      </c>
      <c r="BM13" s="43">
        <v>66261054</v>
      </c>
      <c r="BN13" s="43">
        <v>66599215</v>
      </c>
      <c r="BO13" s="43">
        <v>65608968</v>
      </c>
      <c r="BP13" s="43">
        <v>64398781</v>
      </c>
      <c r="BQ13" s="43">
        <v>63039418</v>
      </c>
      <c r="BR13" s="43">
        <v>63092034</v>
      </c>
      <c r="BS13" s="43">
        <v>64569496</v>
      </c>
      <c r="BT13" s="43">
        <v>67948877</v>
      </c>
      <c r="BU13" s="43">
        <v>65476342</v>
      </c>
      <c r="BV13" s="43">
        <v>62449195</v>
      </c>
      <c r="BW13" s="43">
        <v>61414084</v>
      </c>
      <c r="BX13" s="43">
        <v>66930418</v>
      </c>
      <c r="BY13" s="43">
        <v>66790386</v>
      </c>
      <c r="BZ13" s="43">
        <v>66599215</v>
      </c>
      <c r="CA13" s="43">
        <v>65945949</v>
      </c>
      <c r="CB13" s="43">
        <v>64398781</v>
      </c>
      <c r="CC13" s="43">
        <v>64218520</v>
      </c>
      <c r="CD13" s="43">
        <v>64814588</v>
      </c>
      <c r="CE13" s="43">
        <v>67411275</v>
      </c>
      <c r="CF13" s="43">
        <v>67948877</v>
      </c>
      <c r="CG13" s="43">
        <v>65839355</v>
      </c>
      <c r="CH13" s="43">
        <v>73499611</v>
      </c>
      <c r="CI13" s="43">
        <v>70705774</v>
      </c>
      <c r="CJ13" s="43">
        <v>76095011</v>
      </c>
      <c r="CK13" s="43">
        <v>75129468</v>
      </c>
      <c r="CL13" s="43">
        <v>75656868</v>
      </c>
      <c r="CM13" s="43">
        <v>75000303</v>
      </c>
      <c r="CN13" s="43">
        <v>75662591</v>
      </c>
      <c r="CO13" s="43">
        <v>70169560</v>
      </c>
      <c r="CP13" s="43">
        <v>74179930</v>
      </c>
      <c r="CQ13" s="43">
        <v>77235033</v>
      </c>
      <c r="CR13" s="43">
        <v>75518286</v>
      </c>
      <c r="CS13" s="43">
        <v>73697996</v>
      </c>
      <c r="CT13" s="43">
        <v>71911186</v>
      </c>
      <c r="CU13" s="43">
        <v>68666202</v>
      </c>
      <c r="CV13" s="43">
        <v>75157956</v>
      </c>
      <c r="CW13" s="43">
        <v>73568520</v>
      </c>
      <c r="CX13" s="43">
        <v>74040388</v>
      </c>
      <c r="CY13" s="43">
        <v>75119275</v>
      </c>
      <c r="CZ13" s="43">
        <v>72126529</v>
      </c>
      <c r="DA13" s="43">
        <v>72852462</v>
      </c>
      <c r="DB13" s="43">
        <v>72402080</v>
      </c>
      <c r="DC13" s="43">
        <v>75075197</v>
      </c>
      <c r="DD13" s="43">
        <v>75000710</v>
      </c>
      <c r="DE13" s="43">
        <v>73391281</v>
      </c>
      <c r="DF13" s="43">
        <v>63388271</v>
      </c>
      <c r="DG13" s="43">
        <v>60760139</v>
      </c>
      <c r="DH13" s="43">
        <v>65784262</v>
      </c>
      <c r="DI13" s="43">
        <v>65547050</v>
      </c>
      <c r="DJ13" s="43">
        <v>65998059</v>
      </c>
      <c r="DK13" s="43">
        <v>66001586</v>
      </c>
      <c r="DL13" s="43">
        <v>65240808</v>
      </c>
      <c r="DM13" s="43">
        <v>63564047</v>
      </c>
      <c r="DN13" s="43">
        <v>64859702</v>
      </c>
      <c r="DO13" s="43">
        <v>77642564</v>
      </c>
      <c r="DP13" s="43">
        <v>76890838</v>
      </c>
      <c r="DQ13" s="43">
        <v>74950685</v>
      </c>
      <c r="DR13" s="43" t="s">
        <v>191</v>
      </c>
      <c r="DS13" s="43" t="s">
        <v>191</v>
      </c>
      <c r="DT13" s="43" t="s">
        <v>191</v>
      </c>
      <c r="DU13" s="43" t="s">
        <v>191</v>
      </c>
      <c r="DV13" s="43" t="s">
        <v>191</v>
      </c>
      <c r="DW13" s="43" t="s">
        <v>191</v>
      </c>
      <c r="DX13" s="43" t="s">
        <v>191</v>
      </c>
      <c r="DY13" s="43" t="s">
        <v>191</v>
      </c>
      <c r="DZ13" s="43" t="s">
        <v>191</v>
      </c>
      <c r="EA13" s="43" t="s">
        <v>191</v>
      </c>
      <c r="EB13" s="43" t="s">
        <v>191</v>
      </c>
      <c r="EC13" s="43" t="s">
        <v>191</v>
      </c>
      <c r="ED13" s="43" t="s">
        <v>191</v>
      </c>
      <c r="EE13" s="43" t="s">
        <v>191</v>
      </c>
      <c r="EF13" s="43" t="s">
        <v>191</v>
      </c>
      <c r="EG13" s="43" t="s">
        <v>191</v>
      </c>
      <c r="EH13" s="43" t="s">
        <v>191</v>
      </c>
      <c r="EI13" s="43" t="s">
        <v>191</v>
      </c>
      <c r="EJ13" s="43" t="s">
        <v>191</v>
      </c>
      <c r="EK13" s="43" t="s">
        <v>191</v>
      </c>
      <c r="EL13" s="43" t="s">
        <v>191</v>
      </c>
      <c r="EM13" s="43" t="s">
        <v>191</v>
      </c>
      <c r="EN13" s="43" t="s">
        <v>191</v>
      </c>
      <c r="EO13" s="43" t="s">
        <v>191</v>
      </c>
      <c r="EP13" s="43" t="s">
        <v>191</v>
      </c>
      <c r="EQ13" s="43" t="s">
        <v>191</v>
      </c>
      <c r="ER13" s="43" t="s">
        <v>191</v>
      </c>
      <c r="ES13" s="43" t="s">
        <v>191</v>
      </c>
      <c r="ET13" s="43" t="s">
        <v>191</v>
      </c>
      <c r="EU13" s="43" t="s">
        <v>191</v>
      </c>
      <c r="EV13" s="43" t="s">
        <v>191</v>
      </c>
      <c r="EW13" s="43" t="s">
        <v>191</v>
      </c>
      <c r="EX13" s="43" t="s">
        <v>191</v>
      </c>
      <c r="EY13" s="43" t="s">
        <v>191</v>
      </c>
      <c r="EZ13" s="43" t="s">
        <v>191</v>
      </c>
      <c r="FA13" s="43" t="s">
        <v>191</v>
      </c>
    </row>
    <row r="14" spans="1:157" ht="20.149999999999999" customHeight="1">
      <c r="A14" s="44" t="s">
        <v>190</v>
      </c>
      <c r="B14" s="42" t="s">
        <v>197</v>
      </c>
      <c r="C14" s="43">
        <v>57469339</v>
      </c>
      <c r="D14" s="43">
        <v>53526971</v>
      </c>
      <c r="E14" s="43">
        <v>53827826</v>
      </c>
      <c r="F14" s="43">
        <v>43344820</v>
      </c>
      <c r="G14" s="43">
        <v>42080967</v>
      </c>
      <c r="H14" s="43">
        <v>45239839</v>
      </c>
      <c r="I14" s="43">
        <v>45122332</v>
      </c>
      <c r="J14" s="43">
        <v>45732629</v>
      </c>
      <c r="K14" s="43">
        <v>47109970</v>
      </c>
      <c r="L14" s="43">
        <v>44512467</v>
      </c>
      <c r="M14" s="43">
        <v>41668802</v>
      </c>
      <c r="N14" s="43">
        <v>3000989</v>
      </c>
      <c r="O14" s="43">
        <v>3058861</v>
      </c>
      <c r="P14" s="43">
        <v>3632421</v>
      </c>
      <c r="Q14" s="43">
        <v>3874998</v>
      </c>
      <c r="R14" s="43">
        <v>3908205</v>
      </c>
      <c r="S14" s="43">
        <v>3723069</v>
      </c>
      <c r="T14" s="43">
        <v>3035281</v>
      </c>
      <c r="U14" s="43">
        <v>3582249</v>
      </c>
      <c r="V14" s="43">
        <v>3865430</v>
      </c>
      <c r="W14" s="43">
        <v>3663709</v>
      </c>
      <c r="X14" s="43">
        <v>4060887</v>
      </c>
      <c r="Y14" s="43">
        <v>3934481</v>
      </c>
      <c r="Z14" s="43">
        <v>3319263</v>
      </c>
      <c r="AA14" s="43">
        <v>2974849</v>
      </c>
      <c r="AB14" s="43">
        <v>3914912</v>
      </c>
      <c r="AC14" s="43">
        <v>3924455</v>
      </c>
      <c r="AD14" s="43">
        <v>3895774</v>
      </c>
      <c r="AE14" s="43">
        <v>3703086</v>
      </c>
      <c r="AF14" s="43">
        <v>3476431</v>
      </c>
      <c r="AG14" s="43">
        <v>3444103</v>
      </c>
      <c r="AH14" s="43">
        <v>3235934</v>
      </c>
      <c r="AI14" s="43">
        <v>4309512</v>
      </c>
      <c r="AJ14" s="43">
        <v>4230336</v>
      </c>
      <c r="AK14" s="43">
        <v>4133124</v>
      </c>
      <c r="AL14" s="43">
        <v>3419470</v>
      </c>
      <c r="AM14" s="43">
        <v>3070669</v>
      </c>
      <c r="AN14" s="43">
        <v>4048396</v>
      </c>
      <c r="AO14" s="43">
        <v>4239781</v>
      </c>
      <c r="AP14" s="43">
        <v>4417651</v>
      </c>
      <c r="AQ14" s="43">
        <v>4193394</v>
      </c>
      <c r="AR14" s="43">
        <v>4096204</v>
      </c>
      <c r="AS14" s="43">
        <v>3809148</v>
      </c>
      <c r="AT14" s="43">
        <v>3863128</v>
      </c>
      <c r="AU14" s="43">
        <v>4322695</v>
      </c>
      <c r="AV14" s="43">
        <v>3876609</v>
      </c>
      <c r="AW14" s="43">
        <v>3448543</v>
      </c>
      <c r="AX14" s="43">
        <v>2346643</v>
      </c>
      <c r="AY14" s="43">
        <v>2621495</v>
      </c>
      <c r="AZ14" s="43">
        <v>3438099</v>
      </c>
      <c r="BA14" s="43">
        <v>3572112</v>
      </c>
      <c r="BB14" s="43">
        <v>3666841</v>
      </c>
      <c r="BC14" s="43">
        <v>3591244</v>
      </c>
      <c r="BD14" s="43">
        <v>3280017</v>
      </c>
      <c r="BE14" s="43">
        <v>3288796</v>
      </c>
      <c r="BF14" s="43">
        <v>3463755</v>
      </c>
      <c r="BG14" s="43">
        <v>3426784</v>
      </c>
      <c r="BH14" s="43">
        <v>2994640</v>
      </c>
      <c r="BI14" s="43">
        <v>3207278</v>
      </c>
      <c r="BJ14" s="43">
        <v>2588834</v>
      </c>
      <c r="BK14" s="43">
        <v>2590708</v>
      </c>
      <c r="BL14" s="43">
        <v>3510581</v>
      </c>
      <c r="BM14" s="43">
        <v>3754282</v>
      </c>
      <c r="BN14" s="43">
        <v>3674631</v>
      </c>
      <c r="BO14" s="43">
        <v>3651789</v>
      </c>
      <c r="BP14" s="43">
        <v>3360575</v>
      </c>
      <c r="BQ14" s="43">
        <v>3058764</v>
      </c>
      <c r="BR14" s="43">
        <v>2759690</v>
      </c>
      <c r="BS14" s="43">
        <v>3460098</v>
      </c>
      <c r="BT14" s="43">
        <v>3542581</v>
      </c>
      <c r="BU14" s="43">
        <v>3264912</v>
      </c>
      <c r="BV14" s="43">
        <v>2567788</v>
      </c>
      <c r="BW14" s="43">
        <v>2470106</v>
      </c>
      <c r="BX14" s="43">
        <v>3675088</v>
      </c>
      <c r="BY14" s="43">
        <v>3757325</v>
      </c>
      <c r="BZ14" s="43">
        <v>3674631</v>
      </c>
      <c r="CA14" s="43">
        <v>3605712</v>
      </c>
      <c r="CB14" s="43">
        <v>3360575</v>
      </c>
      <c r="CC14" s="43">
        <v>3227277</v>
      </c>
      <c r="CD14" s="43">
        <v>3298026</v>
      </c>
      <c r="CE14" s="43">
        <v>3635453</v>
      </c>
      <c r="CF14" s="43">
        <v>3542581</v>
      </c>
      <c r="CG14" s="43">
        <v>3469153</v>
      </c>
      <c r="CH14" s="43">
        <v>2689011</v>
      </c>
      <c r="CI14" s="43">
        <v>2933099</v>
      </c>
      <c r="CJ14" s="43">
        <v>3605834</v>
      </c>
      <c r="CK14" s="43">
        <v>3557410</v>
      </c>
      <c r="CL14" s="43">
        <v>3807425</v>
      </c>
      <c r="CM14" s="43">
        <v>3731815</v>
      </c>
      <c r="CN14" s="43">
        <v>3506984</v>
      </c>
      <c r="CO14" s="43">
        <v>3046520</v>
      </c>
      <c r="CP14" s="43">
        <v>3080181</v>
      </c>
      <c r="CQ14" s="43">
        <v>3592844</v>
      </c>
      <c r="CR14" s="43">
        <v>3592416</v>
      </c>
      <c r="CS14" s="43">
        <v>3165389</v>
      </c>
      <c r="CT14" s="43">
        <v>2909186</v>
      </c>
      <c r="CU14" s="43">
        <v>2717781</v>
      </c>
      <c r="CV14" s="43">
        <v>3639589</v>
      </c>
      <c r="CW14" s="43">
        <v>3807309</v>
      </c>
      <c r="CX14" s="43">
        <v>3984681</v>
      </c>
      <c r="CY14" s="43">
        <v>3565386</v>
      </c>
      <c r="CZ14" s="43">
        <v>3437362</v>
      </c>
      <c r="DA14" s="43">
        <v>3313811</v>
      </c>
      <c r="DB14" s="43">
        <v>3026376</v>
      </c>
      <c r="DC14" s="43">
        <v>3689731</v>
      </c>
      <c r="DD14" s="43">
        <v>3587288</v>
      </c>
      <c r="DE14" s="43">
        <v>2143770</v>
      </c>
      <c r="DF14" s="43">
        <v>2534655</v>
      </c>
      <c r="DG14" s="43">
        <v>2602407</v>
      </c>
      <c r="DH14" s="43">
        <v>3382487</v>
      </c>
      <c r="DI14" s="43">
        <v>3450747</v>
      </c>
      <c r="DJ14" s="43">
        <v>3362860</v>
      </c>
      <c r="DK14" s="43">
        <v>3210007</v>
      </c>
      <c r="DL14" s="43">
        <v>3314427</v>
      </c>
      <c r="DM14" s="43">
        <v>3008351</v>
      </c>
      <c r="DN14" s="43">
        <v>2892065</v>
      </c>
      <c r="DO14" s="43">
        <v>3346101</v>
      </c>
      <c r="DP14" s="43">
        <v>3224812</v>
      </c>
      <c r="DQ14" s="43">
        <v>3050249</v>
      </c>
      <c r="DR14" s="43">
        <v>2734664</v>
      </c>
      <c r="DS14" s="43">
        <v>2344967</v>
      </c>
      <c r="DT14" s="43">
        <v>3251254</v>
      </c>
      <c r="DU14" s="43">
        <v>3250163</v>
      </c>
      <c r="DV14" s="43">
        <v>3217001</v>
      </c>
      <c r="DW14" s="43">
        <v>3287290</v>
      </c>
      <c r="DX14" s="43">
        <v>3274352</v>
      </c>
      <c r="DY14" s="43">
        <v>3014957</v>
      </c>
      <c r="DZ14" s="43">
        <v>2907906</v>
      </c>
      <c r="EA14" s="43">
        <v>3409564</v>
      </c>
      <c r="EB14" s="43">
        <v>3167879</v>
      </c>
      <c r="EC14" s="43">
        <v>3233645</v>
      </c>
      <c r="ED14" s="43">
        <v>2622245</v>
      </c>
      <c r="EE14" s="43">
        <v>2471111</v>
      </c>
      <c r="EF14" s="43">
        <v>3286290</v>
      </c>
      <c r="EG14" s="43">
        <v>3118350</v>
      </c>
      <c r="EH14" s="43">
        <v>3188390</v>
      </c>
      <c r="EI14" s="43">
        <v>3105722</v>
      </c>
      <c r="EJ14" s="43">
        <v>3009458</v>
      </c>
      <c r="EK14" s="43">
        <v>3024435</v>
      </c>
      <c r="EL14" s="43">
        <v>2527637</v>
      </c>
      <c r="EM14" s="43">
        <v>1883222</v>
      </c>
      <c r="EN14" s="43">
        <v>1898447</v>
      </c>
      <c r="EO14" s="43">
        <v>2420134</v>
      </c>
      <c r="EP14" s="43">
        <v>2151665</v>
      </c>
      <c r="EQ14" s="43">
        <v>2402359</v>
      </c>
      <c r="ER14" s="43">
        <v>2905635</v>
      </c>
      <c r="ES14" s="43">
        <v>2868040</v>
      </c>
      <c r="ET14" s="43">
        <v>2890323</v>
      </c>
      <c r="EU14" s="43">
        <v>2775104</v>
      </c>
      <c r="EV14" s="43">
        <v>2525432</v>
      </c>
      <c r="EW14" s="43">
        <v>2505020</v>
      </c>
      <c r="EX14" s="43">
        <v>2783365</v>
      </c>
      <c r="EY14" s="43">
        <v>2429279</v>
      </c>
      <c r="EZ14" s="43">
        <v>2860412</v>
      </c>
      <c r="FA14" s="43">
        <v>2572976</v>
      </c>
    </row>
    <row r="15" spans="1:157" ht="20.149999999999999" customHeight="1">
      <c r="A15" s="44" t="s">
        <v>190</v>
      </c>
      <c r="B15" s="42" t="s">
        <v>390</v>
      </c>
      <c r="C15" s="43">
        <v>408368372</v>
      </c>
      <c r="D15" s="43">
        <v>426413788</v>
      </c>
      <c r="E15" s="43">
        <v>499083185</v>
      </c>
      <c r="F15" s="43">
        <v>408136000</v>
      </c>
      <c r="G15" s="43">
        <v>401177000</v>
      </c>
      <c r="H15" s="43">
        <v>496174000</v>
      </c>
      <c r="I15" s="43">
        <v>535725000</v>
      </c>
      <c r="J15" s="43">
        <v>584573000</v>
      </c>
      <c r="K15" s="43">
        <v>565456252</v>
      </c>
      <c r="L15" s="43">
        <v>518855708</v>
      </c>
      <c r="M15" s="43">
        <v>526000147</v>
      </c>
      <c r="N15" s="43">
        <v>43309017</v>
      </c>
      <c r="O15" s="43">
        <v>42999385</v>
      </c>
      <c r="P15" s="43">
        <v>43331211</v>
      </c>
      <c r="Q15" s="43">
        <v>44167415</v>
      </c>
      <c r="R15" s="43">
        <v>44953006</v>
      </c>
      <c r="S15" s="43">
        <v>44307841</v>
      </c>
      <c r="T15" s="43">
        <v>44590048</v>
      </c>
      <c r="U15" s="43">
        <v>42994062</v>
      </c>
      <c r="V15" s="43">
        <v>44998500</v>
      </c>
      <c r="W15" s="43">
        <v>46923771</v>
      </c>
      <c r="X15" s="43">
        <v>43894486</v>
      </c>
      <c r="Y15" s="43">
        <v>42809129</v>
      </c>
      <c r="Z15" s="43">
        <v>44917100</v>
      </c>
      <c r="AA15" s="43">
        <v>45536597</v>
      </c>
      <c r="AB15" s="43">
        <v>45393591</v>
      </c>
      <c r="AC15" s="43">
        <v>45896203</v>
      </c>
      <c r="AD15" s="43">
        <v>45883342</v>
      </c>
      <c r="AE15" s="43">
        <v>45791504</v>
      </c>
      <c r="AF15" s="43">
        <v>45166795</v>
      </c>
      <c r="AG15" s="43">
        <v>45996175</v>
      </c>
      <c r="AH15" s="43">
        <v>46793231</v>
      </c>
      <c r="AI15" s="43">
        <v>46658698</v>
      </c>
      <c r="AJ15" s="43">
        <v>45879483</v>
      </c>
      <c r="AK15" s="43">
        <v>46351752</v>
      </c>
      <c r="AL15" s="43">
        <v>45005689</v>
      </c>
      <c r="AM15" s="43">
        <v>45383050</v>
      </c>
      <c r="AN15" s="43">
        <v>46158592</v>
      </c>
      <c r="AO15" s="43">
        <v>46365508</v>
      </c>
      <c r="AP15" s="43">
        <v>46236132</v>
      </c>
      <c r="AQ15" s="43">
        <v>46508927</v>
      </c>
      <c r="AR15" s="43">
        <v>46595820</v>
      </c>
      <c r="AS15" s="43">
        <v>46217048</v>
      </c>
      <c r="AT15" s="43">
        <v>47109328</v>
      </c>
      <c r="AU15" s="43">
        <v>47749743</v>
      </c>
      <c r="AV15" s="43">
        <v>46588269</v>
      </c>
      <c r="AW15" s="43">
        <v>45883239</v>
      </c>
      <c r="AX15" s="43">
        <v>49031750</v>
      </c>
      <c r="AY15" s="43">
        <v>48637977</v>
      </c>
      <c r="AZ15" s="43">
        <v>50507890</v>
      </c>
      <c r="BA15" s="43">
        <v>50561749</v>
      </c>
      <c r="BB15" s="43">
        <v>50283974</v>
      </c>
      <c r="BC15" s="43">
        <v>50536333</v>
      </c>
      <c r="BD15" s="43">
        <v>50545724</v>
      </c>
      <c r="BE15" s="43">
        <v>50508637</v>
      </c>
      <c r="BF15" s="43">
        <v>51113078</v>
      </c>
      <c r="BG15" s="43">
        <v>52749720</v>
      </c>
      <c r="BH15" s="43">
        <v>51842183</v>
      </c>
      <c r="BI15" s="43">
        <v>51161310</v>
      </c>
      <c r="BJ15" s="43">
        <v>51144826</v>
      </c>
      <c r="BK15" s="43">
        <v>50764398</v>
      </c>
      <c r="BL15" s="43">
        <v>52494343</v>
      </c>
      <c r="BM15" s="43">
        <v>51933773</v>
      </c>
      <c r="BN15" s="43">
        <v>51570955</v>
      </c>
      <c r="BO15" s="43">
        <v>51673455</v>
      </c>
      <c r="BP15" s="43">
        <v>51564008</v>
      </c>
      <c r="BQ15" s="43">
        <v>50778956</v>
      </c>
      <c r="BR15" s="43">
        <v>51643833</v>
      </c>
      <c r="BS15" s="43">
        <v>50654485</v>
      </c>
      <c r="BT15" s="43">
        <v>53367764</v>
      </c>
      <c r="BU15" s="43">
        <v>51938851</v>
      </c>
      <c r="BV15" s="43">
        <v>51385569</v>
      </c>
      <c r="BW15" s="43">
        <v>51228249</v>
      </c>
      <c r="BX15" s="43">
        <v>53250737</v>
      </c>
      <c r="BY15" s="43">
        <v>53084007</v>
      </c>
      <c r="BZ15" s="43">
        <v>51570955</v>
      </c>
      <c r="CA15" s="43">
        <v>52801732</v>
      </c>
      <c r="CB15" s="43">
        <v>51564008</v>
      </c>
      <c r="CC15" s="43">
        <v>52036861</v>
      </c>
      <c r="CD15" s="43">
        <v>53242152</v>
      </c>
      <c r="CE15" s="43">
        <v>54581252</v>
      </c>
      <c r="CF15" s="43">
        <v>53367764</v>
      </c>
      <c r="CG15" s="43">
        <v>53061782</v>
      </c>
      <c r="CH15" s="43">
        <v>60713663</v>
      </c>
      <c r="CI15" s="43">
        <v>58612836</v>
      </c>
      <c r="CJ15" s="43">
        <v>62357794</v>
      </c>
      <c r="CK15" s="43">
        <v>61080942</v>
      </c>
      <c r="CL15" s="43">
        <v>61000089</v>
      </c>
      <c r="CM15" s="43">
        <v>60632011</v>
      </c>
      <c r="CN15" s="43">
        <v>61612048</v>
      </c>
      <c r="CO15" s="43">
        <v>58311599</v>
      </c>
      <c r="CP15" s="43">
        <v>61772727</v>
      </c>
      <c r="CQ15" s="43">
        <v>63544929</v>
      </c>
      <c r="CR15" s="43">
        <v>61876148</v>
      </c>
      <c r="CS15" s="43">
        <v>61404133</v>
      </c>
      <c r="CT15" s="43">
        <v>60029250</v>
      </c>
      <c r="CU15" s="43">
        <v>57908135</v>
      </c>
      <c r="CV15" s="43">
        <v>61166814</v>
      </c>
      <c r="CW15" s="43">
        <v>59638979</v>
      </c>
      <c r="CX15" s="43">
        <v>59697842</v>
      </c>
      <c r="CY15" s="43">
        <v>60980828</v>
      </c>
      <c r="CZ15" s="43">
        <v>58956901</v>
      </c>
      <c r="DA15" s="43">
        <v>59527635</v>
      </c>
      <c r="DB15" s="43">
        <v>60060883</v>
      </c>
      <c r="DC15" s="43">
        <v>61429400</v>
      </c>
      <c r="DD15" s="43">
        <v>60949738</v>
      </c>
      <c r="DE15" s="43">
        <v>61030314</v>
      </c>
      <c r="DF15" s="43">
        <v>50748466</v>
      </c>
      <c r="DG15" s="43">
        <v>49637621</v>
      </c>
      <c r="DH15" s="43">
        <v>51867701</v>
      </c>
      <c r="DI15" s="43">
        <v>51806931</v>
      </c>
      <c r="DJ15" s="43">
        <v>52512074</v>
      </c>
      <c r="DK15" s="43">
        <v>52459071</v>
      </c>
      <c r="DL15" s="43">
        <v>52125555</v>
      </c>
      <c r="DM15" s="43">
        <v>51221834</v>
      </c>
      <c r="DN15" s="43">
        <v>53274948</v>
      </c>
      <c r="DO15" s="43">
        <v>63839968</v>
      </c>
      <c r="DP15" s="43">
        <v>63077511</v>
      </c>
      <c r="DQ15" s="43">
        <v>62473956</v>
      </c>
      <c r="DR15" s="43" t="s">
        <v>191</v>
      </c>
      <c r="DS15" s="43" t="s">
        <v>191</v>
      </c>
      <c r="DT15" s="43" t="s">
        <v>191</v>
      </c>
      <c r="DU15" s="43" t="s">
        <v>191</v>
      </c>
      <c r="DV15" s="43" t="s">
        <v>191</v>
      </c>
      <c r="DW15" s="43" t="s">
        <v>191</v>
      </c>
      <c r="DX15" s="43" t="s">
        <v>191</v>
      </c>
      <c r="DY15" s="43" t="s">
        <v>191</v>
      </c>
      <c r="DZ15" s="43" t="s">
        <v>191</v>
      </c>
      <c r="EA15" s="43" t="s">
        <v>191</v>
      </c>
      <c r="EB15" s="43" t="s">
        <v>191</v>
      </c>
      <c r="EC15" s="43" t="s">
        <v>191</v>
      </c>
      <c r="ED15" s="43" t="s">
        <v>191</v>
      </c>
      <c r="EE15" s="43" t="s">
        <v>191</v>
      </c>
      <c r="EF15" s="43" t="s">
        <v>191</v>
      </c>
      <c r="EG15" s="43" t="s">
        <v>191</v>
      </c>
      <c r="EH15" s="43" t="s">
        <v>191</v>
      </c>
      <c r="EI15" s="43" t="s">
        <v>191</v>
      </c>
      <c r="EJ15" s="43" t="s">
        <v>191</v>
      </c>
      <c r="EK15" s="43" t="s">
        <v>191</v>
      </c>
      <c r="EL15" s="43" t="s">
        <v>191</v>
      </c>
      <c r="EM15" s="43" t="s">
        <v>191</v>
      </c>
      <c r="EN15" s="43" t="s">
        <v>191</v>
      </c>
      <c r="EO15" s="43" t="s">
        <v>191</v>
      </c>
      <c r="EP15" s="43" t="s">
        <v>191</v>
      </c>
      <c r="EQ15" s="43" t="s">
        <v>191</v>
      </c>
      <c r="ER15" s="43" t="s">
        <v>191</v>
      </c>
      <c r="ES15" s="43" t="s">
        <v>191</v>
      </c>
      <c r="ET15" s="43" t="s">
        <v>191</v>
      </c>
      <c r="EU15" s="43" t="s">
        <v>191</v>
      </c>
      <c r="EV15" s="43" t="s">
        <v>191</v>
      </c>
      <c r="EW15" s="43" t="s">
        <v>191</v>
      </c>
      <c r="EX15" s="43" t="s">
        <v>191</v>
      </c>
      <c r="EY15" s="43" t="s">
        <v>191</v>
      </c>
      <c r="EZ15" s="43" t="s">
        <v>191</v>
      </c>
      <c r="FA15" s="43" t="s">
        <v>191</v>
      </c>
    </row>
    <row r="16" spans="1:157" ht="20.149999999999999" customHeight="1">
      <c r="A16" s="44" t="s">
        <v>190</v>
      </c>
      <c r="B16" s="42" t="s">
        <v>196</v>
      </c>
      <c r="C16" s="43">
        <v>129111889</v>
      </c>
      <c r="D16" s="43">
        <v>140947542</v>
      </c>
      <c r="E16" s="43">
        <v>147045854</v>
      </c>
      <c r="F16" s="43">
        <v>115178828</v>
      </c>
      <c r="G16" s="43">
        <v>123692958</v>
      </c>
      <c r="H16" s="43">
        <v>134467386</v>
      </c>
      <c r="I16" s="43">
        <v>140544327</v>
      </c>
      <c r="J16" s="43">
        <v>141705985</v>
      </c>
      <c r="K16" s="43">
        <v>145326809</v>
      </c>
      <c r="L16" s="43">
        <v>115635806</v>
      </c>
      <c r="M16" s="43">
        <v>119409878</v>
      </c>
      <c r="N16" s="43">
        <v>9738061</v>
      </c>
      <c r="O16" s="43">
        <v>8736249</v>
      </c>
      <c r="P16" s="43">
        <v>10159869</v>
      </c>
      <c r="Q16" s="43">
        <v>10318433</v>
      </c>
      <c r="R16" s="43">
        <v>10875542</v>
      </c>
      <c r="S16" s="43">
        <v>10176447</v>
      </c>
      <c r="T16" s="43">
        <v>8922508</v>
      </c>
      <c r="U16" s="43">
        <v>9508569</v>
      </c>
      <c r="V16" s="43">
        <v>9623495</v>
      </c>
      <c r="W16" s="43">
        <v>10080784</v>
      </c>
      <c r="X16" s="43">
        <v>9476104</v>
      </c>
      <c r="Y16" s="43">
        <v>10188715</v>
      </c>
      <c r="Z16" s="43">
        <v>9683037</v>
      </c>
      <c r="AA16" s="43">
        <v>8303819</v>
      </c>
      <c r="AB16" s="43">
        <v>10030594</v>
      </c>
      <c r="AC16" s="43">
        <v>9901094</v>
      </c>
      <c r="AD16" s="43">
        <v>10773610</v>
      </c>
      <c r="AE16" s="43">
        <v>10836921</v>
      </c>
      <c r="AF16" s="43">
        <v>10045722</v>
      </c>
      <c r="AG16" s="43">
        <v>9523785</v>
      </c>
      <c r="AH16" s="43">
        <v>9855583</v>
      </c>
      <c r="AI16" s="43">
        <v>10364414</v>
      </c>
      <c r="AJ16" s="43">
        <v>10264772</v>
      </c>
      <c r="AK16" s="43">
        <v>10495848</v>
      </c>
      <c r="AL16" s="43">
        <v>10688920</v>
      </c>
      <c r="AM16" s="43">
        <v>9393702</v>
      </c>
      <c r="AN16" s="43">
        <v>11280292</v>
      </c>
      <c r="AO16" s="43">
        <v>10617605</v>
      </c>
      <c r="AP16" s="43">
        <v>10986885</v>
      </c>
      <c r="AQ16" s="43">
        <v>10042801</v>
      </c>
      <c r="AR16" s="43">
        <v>10412026</v>
      </c>
      <c r="AS16" s="43">
        <v>10565833</v>
      </c>
      <c r="AT16" s="43">
        <v>10392834</v>
      </c>
      <c r="AU16" s="43">
        <v>11133933</v>
      </c>
      <c r="AV16" s="43">
        <v>10555440</v>
      </c>
      <c r="AW16" s="43">
        <v>10893983</v>
      </c>
      <c r="AX16" s="43">
        <v>8974859</v>
      </c>
      <c r="AY16" s="43">
        <v>8981640</v>
      </c>
      <c r="AZ16" s="43">
        <v>10011138</v>
      </c>
      <c r="BA16" s="43">
        <v>10778696</v>
      </c>
      <c r="BB16" s="43">
        <v>11010533</v>
      </c>
      <c r="BC16" s="43">
        <v>9320761</v>
      </c>
      <c r="BD16" s="43">
        <v>10229614</v>
      </c>
      <c r="BE16" s="43">
        <v>9832618</v>
      </c>
      <c r="BF16" s="43">
        <v>10702641</v>
      </c>
      <c r="BG16" s="43">
        <v>10051092</v>
      </c>
      <c r="BH16" s="43">
        <v>10313579</v>
      </c>
      <c r="BI16" s="43">
        <v>9824739</v>
      </c>
      <c r="BJ16" s="43">
        <v>9430070</v>
      </c>
      <c r="BK16" s="43">
        <v>8320019</v>
      </c>
      <c r="BL16" s="43">
        <v>10121805</v>
      </c>
      <c r="BM16" s="43">
        <v>10549394</v>
      </c>
      <c r="BN16" s="43">
        <v>11332909</v>
      </c>
      <c r="BO16" s="43">
        <v>10265194</v>
      </c>
      <c r="BP16" s="43">
        <v>9454720</v>
      </c>
      <c r="BQ16" s="43">
        <v>9179380</v>
      </c>
      <c r="BR16" s="43">
        <v>8666415</v>
      </c>
      <c r="BS16" s="43">
        <v>10431587</v>
      </c>
      <c r="BT16" s="43">
        <v>11017860</v>
      </c>
      <c r="BU16" s="43">
        <v>10252227</v>
      </c>
      <c r="BV16" s="43">
        <v>8476082</v>
      </c>
      <c r="BW16" s="43">
        <v>7694920</v>
      </c>
      <c r="BX16" s="43">
        <v>9977314</v>
      </c>
      <c r="BY16" s="43">
        <v>9924708</v>
      </c>
      <c r="BZ16" s="43">
        <v>11332909</v>
      </c>
      <c r="CA16" s="43">
        <v>9518360</v>
      </c>
      <c r="CB16" s="43">
        <v>9454720</v>
      </c>
      <c r="CC16" s="43">
        <v>8930073</v>
      </c>
      <c r="CD16" s="43">
        <v>8250502</v>
      </c>
      <c r="CE16" s="43">
        <v>9168212</v>
      </c>
      <c r="CF16" s="43">
        <v>11017860</v>
      </c>
      <c r="CG16" s="43">
        <v>9282482</v>
      </c>
      <c r="CH16" s="43">
        <v>10071298</v>
      </c>
      <c r="CI16" s="43">
        <v>9136628</v>
      </c>
      <c r="CJ16" s="43">
        <v>10105857</v>
      </c>
      <c r="CK16" s="43">
        <v>10466553</v>
      </c>
      <c r="CL16" s="43">
        <v>10826504</v>
      </c>
      <c r="CM16" s="43">
        <v>10615448</v>
      </c>
      <c r="CN16" s="43">
        <v>10522564</v>
      </c>
      <c r="CO16" s="43">
        <v>8789748</v>
      </c>
      <c r="CP16" s="43">
        <v>9307097</v>
      </c>
      <c r="CQ16" s="43">
        <v>10075289</v>
      </c>
      <c r="CR16" s="43">
        <v>10030050</v>
      </c>
      <c r="CS16" s="43">
        <v>9110271</v>
      </c>
      <c r="CT16" s="43">
        <v>8952710</v>
      </c>
      <c r="CU16" s="43">
        <v>8020408</v>
      </c>
      <c r="CV16" s="43">
        <v>10328866</v>
      </c>
      <c r="CW16" s="43">
        <v>10099682</v>
      </c>
      <c r="CX16" s="43">
        <v>10338088</v>
      </c>
      <c r="CY16" s="43">
        <v>10554611</v>
      </c>
      <c r="CZ16" s="43">
        <v>9712420</v>
      </c>
      <c r="DA16" s="43">
        <v>9989191</v>
      </c>
      <c r="DB16" s="43">
        <v>9293279</v>
      </c>
      <c r="DC16" s="43">
        <v>9933424</v>
      </c>
      <c r="DD16" s="43">
        <v>10441517</v>
      </c>
      <c r="DE16" s="43">
        <v>10195914</v>
      </c>
      <c r="DF16" s="43">
        <v>10082417</v>
      </c>
      <c r="DG16" s="43">
        <v>8498818</v>
      </c>
      <c r="DH16" s="43">
        <v>10511377</v>
      </c>
      <c r="DI16" s="43">
        <v>10266192</v>
      </c>
      <c r="DJ16" s="43">
        <v>10102259</v>
      </c>
      <c r="DK16" s="43">
        <v>10311627</v>
      </c>
      <c r="DL16" s="43">
        <v>9776873</v>
      </c>
      <c r="DM16" s="43">
        <v>9307408</v>
      </c>
      <c r="DN16" s="43">
        <v>8666943</v>
      </c>
      <c r="DO16" s="43">
        <v>10430332</v>
      </c>
      <c r="DP16" s="43">
        <v>10564679</v>
      </c>
      <c r="DQ16" s="43">
        <v>9401163</v>
      </c>
      <c r="DR16" s="43">
        <v>9634525</v>
      </c>
      <c r="DS16" s="43">
        <v>8554106</v>
      </c>
      <c r="DT16" s="43">
        <v>10026694</v>
      </c>
      <c r="DU16" s="43">
        <v>10476782</v>
      </c>
      <c r="DV16" s="43">
        <v>10655900</v>
      </c>
      <c r="DW16" s="43">
        <v>10763392</v>
      </c>
      <c r="DX16" s="43">
        <v>10480933</v>
      </c>
      <c r="DY16" s="43">
        <v>10933588</v>
      </c>
      <c r="DZ16" s="43">
        <v>10979171</v>
      </c>
      <c r="EA16" s="43">
        <v>12016779</v>
      </c>
      <c r="EB16" s="43">
        <v>11687739</v>
      </c>
      <c r="EC16" s="43">
        <v>12401621</v>
      </c>
      <c r="ED16" s="43">
        <v>12107753</v>
      </c>
      <c r="EE16" s="43">
        <v>10375643</v>
      </c>
      <c r="EF16" s="43">
        <v>12883162</v>
      </c>
      <c r="EG16" s="43">
        <v>12080222</v>
      </c>
      <c r="EH16" s="43">
        <v>12258058</v>
      </c>
      <c r="EI16" s="43">
        <v>12188677</v>
      </c>
      <c r="EJ16" s="43">
        <v>11901355</v>
      </c>
      <c r="EK16" s="43">
        <v>11685562</v>
      </c>
      <c r="EL16" s="43">
        <v>10862620</v>
      </c>
      <c r="EM16" s="43">
        <v>12544187</v>
      </c>
      <c r="EN16" s="43">
        <v>12229103</v>
      </c>
      <c r="EO16" s="43">
        <v>12111006</v>
      </c>
      <c r="EP16" s="43">
        <v>15872211</v>
      </c>
      <c r="EQ16" s="43">
        <v>13216846</v>
      </c>
      <c r="ER16" s="43">
        <v>12398437</v>
      </c>
      <c r="ES16" s="43">
        <v>12014717</v>
      </c>
      <c r="ET16" s="43">
        <v>12453431</v>
      </c>
      <c r="EU16" s="43">
        <v>11960941</v>
      </c>
      <c r="EV16" s="43">
        <v>10973679</v>
      </c>
      <c r="EW16" s="43">
        <v>11180290</v>
      </c>
      <c r="EX16" s="43">
        <v>10516491</v>
      </c>
      <c r="EY16" s="43">
        <v>9820041</v>
      </c>
      <c r="EZ16" s="43">
        <v>11024011</v>
      </c>
      <c r="FA16" s="43">
        <v>11156212</v>
      </c>
    </row>
    <row r="17" spans="1:157" ht="20.149999999999999" customHeight="1">
      <c r="A17" s="44" t="s">
        <v>190</v>
      </c>
      <c r="B17" s="42" t="s">
        <v>195</v>
      </c>
      <c r="C17" s="43">
        <v>322720</v>
      </c>
      <c r="D17" s="43">
        <v>351363</v>
      </c>
      <c r="E17" s="43">
        <v>387319</v>
      </c>
      <c r="F17" s="43">
        <v>363547</v>
      </c>
      <c r="G17" s="43">
        <v>393275</v>
      </c>
      <c r="H17" s="43">
        <v>434228</v>
      </c>
      <c r="I17" s="43">
        <v>431032</v>
      </c>
      <c r="J17" s="43">
        <v>432702</v>
      </c>
      <c r="K17" s="43">
        <v>422565</v>
      </c>
      <c r="L17" s="43">
        <v>408984</v>
      </c>
      <c r="M17" s="43">
        <v>372385</v>
      </c>
      <c r="N17" s="43">
        <v>32505</v>
      </c>
      <c r="O17" s="43">
        <v>31261</v>
      </c>
      <c r="P17" s="43">
        <v>38158</v>
      </c>
      <c r="Q17" s="43">
        <v>32085</v>
      </c>
      <c r="R17" s="43">
        <v>26397</v>
      </c>
      <c r="S17" s="43">
        <v>24142</v>
      </c>
      <c r="T17" s="43">
        <v>24787</v>
      </c>
      <c r="U17" s="43">
        <v>27707</v>
      </c>
      <c r="V17" s="43">
        <v>28696</v>
      </c>
      <c r="W17" s="43">
        <v>27726</v>
      </c>
      <c r="X17" s="43">
        <v>30070</v>
      </c>
      <c r="Y17" s="43">
        <v>31715</v>
      </c>
      <c r="Z17" s="43">
        <v>30964</v>
      </c>
      <c r="AA17" s="43">
        <v>28714</v>
      </c>
      <c r="AB17" s="43">
        <v>30374</v>
      </c>
      <c r="AC17" s="43">
        <v>27123</v>
      </c>
      <c r="AD17" s="43">
        <v>23726</v>
      </c>
      <c r="AE17" s="43">
        <v>21987</v>
      </c>
      <c r="AF17" s="43">
        <v>23274</v>
      </c>
      <c r="AG17" s="43">
        <v>25164</v>
      </c>
      <c r="AH17" s="43">
        <v>24758</v>
      </c>
      <c r="AI17" s="43">
        <v>28651</v>
      </c>
      <c r="AJ17" s="43">
        <v>26628</v>
      </c>
      <c r="AK17" s="43">
        <v>25035</v>
      </c>
      <c r="AL17" s="43">
        <v>23441</v>
      </c>
      <c r="AM17" s="43">
        <v>24225</v>
      </c>
      <c r="AN17" s="43">
        <v>21879</v>
      </c>
      <c r="AO17" s="43">
        <v>20125</v>
      </c>
      <c r="AP17" s="43">
        <v>18797</v>
      </c>
      <c r="AQ17" s="43">
        <v>16205</v>
      </c>
      <c r="AR17" s="43">
        <v>15902</v>
      </c>
      <c r="AS17" s="43">
        <v>21412</v>
      </c>
      <c r="AT17" s="43">
        <v>20952</v>
      </c>
      <c r="AU17" s="43">
        <v>24955</v>
      </c>
      <c r="AV17" s="43">
        <v>23366</v>
      </c>
      <c r="AW17" s="43">
        <v>22980</v>
      </c>
      <c r="AX17" s="43">
        <v>23206</v>
      </c>
      <c r="AY17" s="43">
        <v>21910</v>
      </c>
      <c r="AZ17" s="43">
        <v>24461</v>
      </c>
      <c r="BA17" s="43">
        <v>21504</v>
      </c>
      <c r="BB17" s="43">
        <v>19082</v>
      </c>
      <c r="BC17" s="43">
        <v>19158</v>
      </c>
      <c r="BD17" s="43">
        <v>19697</v>
      </c>
      <c r="BE17" s="43">
        <v>23249</v>
      </c>
      <c r="BF17" s="43">
        <v>23409</v>
      </c>
      <c r="BG17" s="43">
        <v>23703</v>
      </c>
      <c r="BH17" s="43">
        <v>24262</v>
      </c>
      <c r="BI17" s="43">
        <v>25036</v>
      </c>
      <c r="BJ17" s="43">
        <v>22635</v>
      </c>
      <c r="BK17" s="43">
        <v>23367</v>
      </c>
      <c r="BL17" s="43">
        <v>24760</v>
      </c>
      <c r="BM17" s="43">
        <v>23605</v>
      </c>
      <c r="BN17" s="43">
        <v>20720</v>
      </c>
      <c r="BO17" s="43">
        <v>18530</v>
      </c>
      <c r="BP17" s="43">
        <v>19478</v>
      </c>
      <c r="BQ17" s="43">
        <v>22318</v>
      </c>
      <c r="BR17" s="43">
        <v>22096</v>
      </c>
      <c r="BS17" s="43">
        <v>23326</v>
      </c>
      <c r="BT17" s="43">
        <v>20672</v>
      </c>
      <c r="BU17" s="43">
        <v>20352</v>
      </c>
      <c r="BV17" s="43">
        <v>19756</v>
      </c>
      <c r="BW17" s="43">
        <v>20809</v>
      </c>
      <c r="BX17" s="43">
        <v>27279</v>
      </c>
      <c r="BY17" s="43">
        <v>24346</v>
      </c>
      <c r="BZ17" s="43">
        <v>20720</v>
      </c>
      <c r="CA17" s="43">
        <v>20145</v>
      </c>
      <c r="CB17" s="43">
        <v>19478</v>
      </c>
      <c r="CC17" s="43">
        <v>24309</v>
      </c>
      <c r="CD17" s="43">
        <v>23908</v>
      </c>
      <c r="CE17" s="43">
        <v>26358</v>
      </c>
      <c r="CF17" s="43">
        <v>20672</v>
      </c>
      <c r="CG17" s="43">
        <v>25938</v>
      </c>
      <c r="CH17" s="43">
        <v>25639</v>
      </c>
      <c r="CI17" s="43">
        <v>23211</v>
      </c>
      <c r="CJ17" s="43">
        <v>25526</v>
      </c>
      <c r="CK17" s="43">
        <v>24563</v>
      </c>
      <c r="CL17" s="43">
        <v>22850</v>
      </c>
      <c r="CM17" s="43">
        <v>21029</v>
      </c>
      <c r="CN17" s="43">
        <v>20995</v>
      </c>
      <c r="CO17" s="43">
        <v>21693</v>
      </c>
      <c r="CP17" s="43">
        <v>19925</v>
      </c>
      <c r="CQ17" s="43">
        <v>21971</v>
      </c>
      <c r="CR17" s="43">
        <v>19672</v>
      </c>
      <c r="CS17" s="43">
        <v>18203</v>
      </c>
      <c r="CT17" s="43">
        <v>20040</v>
      </c>
      <c r="CU17" s="43">
        <v>19878</v>
      </c>
      <c r="CV17" s="43">
        <v>22687</v>
      </c>
      <c r="CW17" s="43">
        <v>22550</v>
      </c>
      <c r="CX17" s="43">
        <v>19777</v>
      </c>
      <c r="CY17" s="43">
        <v>18450</v>
      </c>
      <c r="CZ17" s="43">
        <v>19846</v>
      </c>
      <c r="DA17" s="43">
        <v>21825</v>
      </c>
      <c r="DB17" s="43">
        <v>21542</v>
      </c>
      <c r="DC17" s="43">
        <v>22642</v>
      </c>
      <c r="DD17" s="43">
        <v>22167</v>
      </c>
      <c r="DE17" s="43">
        <v>21283</v>
      </c>
      <c r="DF17" s="43">
        <v>22733</v>
      </c>
      <c r="DG17" s="43">
        <v>21293</v>
      </c>
      <c r="DH17" s="43">
        <v>22697</v>
      </c>
      <c r="DI17" s="43">
        <v>23180</v>
      </c>
      <c r="DJ17" s="43">
        <v>20866</v>
      </c>
      <c r="DK17" s="43">
        <v>20881</v>
      </c>
      <c r="DL17" s="43">
        <v>23953</v>
      </c>
      <c r="DM17" s="43">
        <v>26454</v>
      </c>
      <c r="DN17" s="43">
        <v>25746</v>
      </c>
      <c r="DO17" s="43">
        <v>26163</v>
      </c>
      <c r="DP17" s="43">
        <v>23836</v>
      </c>
      <c r="DQ17" s="43">
        <v>25317</v>
      </c>
      <c r="DR17" s="43">
        <v>24502</v>
      </c>
      <c r="DS17" s="43">
        <v>25316</v>
      </c>
      <c r="DT17" s="43">
        <v>25026</v>
      </c>
      <c r="DU17" s="43">
        <v>24622</v>
      </c>
      <c r="DV17" s="43">
        <v>23458</v>
      </c>
      <c r="DW17" s="43">
        <v>18814</v>
      </c>
      <c r="DX17" s="43">
        <v>21312</v>
      </c>
      <c r="DY17" s="43">
        <v>25130</v>
      </c>
      <c r="DZ17" s="43">
        <v>24803</v>
      </c>
      <c r="EA17" s="43">
        <v>25921</v>
      </c>
      <c r="EB17" s="43">
        <v>23847</v>
      </c>
      <c r="EC17" s="43">
        <v>25031</v>
      </c>
      <c r="ED17" s="43">
        <v>24933</v>
      </c>
      <c r="EE17" s="43">
        <v>24549</v>
      </c>
      <c r="EF17" s="43">
        <v>24435</v>
      </c>
      <c r="EG17" s="43">
        <v>23540</v>
      </c>
      <c r="EH17" s="43">
        <v>22778</v>
      </c>
      <c r="EI17" s="43">
        <v>22597</v>
      </c>
      <c r="EJ17" s="43">
        <v>25134</v>
      </c>
      <c r="EK17" s="43">
        <v>25654</v>
      </c>
      <c r="EL17" s="43">
        <v>25674</v>
      </c>
      <c r="EM17" s="43">
        <v>26830</v>
      </c>
      <c r="EN17" s="43">
        <v>23002</v>
      </c>
      <c r="EO17" s="43">
        <v>23758</v>
      </c>
      <c r="EP17" s="43">
        <v>26368</v>
      </c>
      <c r="EQ17" s="43">
        <v>23154</v>
      </c>
      <c r="ER17" s="43">
        <v>24160</v>
      </c>
      <c r="ES17" s="43">
        <v>23379</v>
      </c>
      <c r="ET17" s="43">
        <v>23574</v>
      </c>
      <c r="EU17" s="43">
        <v>22570</v>
      </c>
      <c r="EV17" s="43">
        <v>24120</v>
      </c>
      <c r="EW17" s="43">
        <v>26200</v>
      </c>
      <c r="EX17" s="43">
        <v>26053</v>
      </c>
      <c r="EY17" s="43">
        <v>25548</v>
      </c>
      <c r="EZ17" s="43">
        <v>22547</v>
      </c>
      <c r="FA17" s="43">
        <v>22454</v>
      </c>
    </row>
    <row r="18" spans="1:157" ht="20.149999999999999" customHeight="1">
      <c r="A18" s="42" t="s">
        <v>199</v>
      </c>
      <c r="B18" s="42" t="s">
        <v>9</v>
      </c>
      <c r="C18" s="43">
        <v>405714274</v>
      </c>
      <c r="D18" s="43">
        <v>442551230</v>
      </c>
      <c r="E18" s="43">
        <v>486661311</v>
      </c>
      <c r="F18" s="43">
        <v>476222728</v>
      </c>
      <c r="G18" s="43">
        <v>533902560</v>
      </c>
      <c r="H18" s="43">
        <v>571548755</v>
      </c>
      <c r="I18" s="43">
        <v>612773903</v>
      </c>
      <c r="J18" s="43">
        <v>637622077</v>
      </c>
      <c r="K18" s="43">
        <v>669816827</v>
      </c>
      <c r="L18" s="43">
        <v>735946247</v>
      </c>
      <c r="M18" s="43">
        <v>757553023</v>
      </c>
      <c r="N18" s="43">
        <v>71712480</v>
      </c>
      <c r="O18" s="43">
        <v>60371386</v>
      </c>
      <c r="P18" s="43">
        <v>69621029</v>
      </c>
      <c r="Q18" s="43">
        <v>66572995</v>
      </c>
      <c r="R18" s="43">
        <v>69341698</v>
      </c>
      <c r="S18" s="43">
        <v>65346873</v>
      </c>
      <c r="T18" s="43">
        <v>67351512</v>
      </c>
      <c r="U18" s="43">
        <v>66247601</v>
      </c>
      <c r="V18" s="43">
        <v>68907654</v>
      </c>
      <c r="W18" s="43">
        <v>66330190</v>
      </c>
      <c r="X18" s="43">
        <v>67877209</v>
      </c>
      <c r="Y18" s="43">
        <v>73002511</v>
      </c>
      <c r="Z18" s="43">
        <v>69823227</v>
      </c>
      <c r="AA18" s="43">
        <v>64765263</v>
      </c>
      <c r="AB18" s="43">
        <v>72893625</v>
      </c>
      <c r="AC18" s="43">
        <v>73768125</v>
      </c>
      <c r="AD18" s="43">
        <v>76886281</v>
      </c>
      <c r="AE18" s="43">
        <v>71823800</v>
      </c>
      <c r="AF18" s="43">
        <v>74787624</v>
      </c>
      <c r="AG18" s="43">
        <v>70166140</v>
      </c>
      <c r="AH18" s="43">
        <v>69525067</v>
      </c>
      <c r="AI18" s="43">
        <v>73019869</v>
      </c>
      <c r="AJ18" s="43">
        <v>69080081</v>
      </c>
      <c r="AK18" s="43">
        <v>79122341</v>
      </c>
      <c r="AL18" s="43">
        <v>76217972</v>
      </c>
      <c r="AM18" s="43">
        <v>68383491</v>
      </c>
      <c r="AN18" s="43">
        <v>80098146</v>
      </c>
      <c r="AO18" s="43">
        <v>75323826</v>
      </c>
      <c r="AP18" s="43">
        <v>78086486</v>
      </c>
      <c r="AQ18" s="43">
        <v>71914259</v>
      </c>
      <c r="AR18" s="43">
        <v>81232962</v>
      </c>
      <c r="AS18" s="43">
        <v>75588855</v>
      </c>
      <c r="AT18" s="43">
        <v>74979218</v>
      </c>
      <c r="AU18" s="43">
        <v>75772750</v>
      </c>
      <c r="AV18" s="43">
        <v>71295784</v>
      </c>
      <c r="AW18" s="43">
        <v>67040000</v>
      </c>
      <c r="AX18" s="43">
        <v>65569343</v>
      </c>
      <c r="AY18" s="43">
        <v>61834770</v>
      </c>
      <c r="AZ18" s="43">
        <v>70424452</v>
      </c>
      <c r="BA18" s="43">
        <v>65689263</v>
      </c>
      <c r="BB18" s="43">
        <v>70037813</v>
      </c>
      <c r="BC18" s="43">
        <v>67870082</v>
      </c>
      <c r="BD18" s="43">
        <v>72048511</v>
      </c>
      <c r="BE18" s="43">
        <v>71855645</v>
      </c>
      <c r="BF18" s="43">
        <v>73407082</v>
      </c>
      <c r="BG18" s="43">
        <v>80797905</v>
      </c>
      <c r="BH18" s="43">
        <v>74599247</v>
      </c>
      <c r="BI18" s="43">
        <v>77037000</v>
      </c>
      <c r="BJ18" s="43">
        <v>79753982</v>
      </c>
      <c r="BK18" s="43">
        <v>70655920</v>
      </c>
      <c r="BL18" s="43">
        <v>83172463</v>
      </c>
      <c r="BM18" s="43">
        <v>79083912</v>
      </c>
      <c r="BN18" s="43">
        <v>84226201</v>
      </c>
      <c r="BO18" s="43">
        <v>80146202</v>
      </c>
      <c r="BP18" s="43">
        <v>82414666</v>
      </c>
      <c r="BQ18" s="43">
        <v>79967287</v>
      </c>
      <c r="BR18" s="43">
        <v>78656024</v>
      </c>
      <c r="BS18" s="43">
        <v>82449817</v>
      </c>
      <c r="BT18" s="43">
        <v>86266955</v>
      </c>
      <c r="BU18" s="43">
        <v>82726797</v>
      </c>
      <c r="BV18" s="43">
        <v>89570617</v>
      </c>
      <c r="BW18" s="43">
        <v>78587466</v>
      </c>
      <c r="BX18" s="43">
        <v>92243362</v>
      </c>
      <c r="BY18" s="43">
        <v>89599038</v>
      </c>
      <c r="BZ18" s="43">
        <v>84226201</v>
      </c>
      <c r="CA18" s="43">
        <v>85373450</v>
      </c>
      <c r="CB18" s="43">
        <v>82414666</v>
      </c>
      <c r="CC18" s="43">
        <v>88260910</v>
      </c>
      <c r="CD18" s="43">
        <v>85833636</v>
      </c>
      <c r="CE18" s="43">
        <v>92305861</v>
      </c>
      <c r="CF18" s="43">
        <v>86266955</v>
      </c>
      <c r="CG18" s="43">
        <v>96588328</v>
      </c>
      <c r="CH18" s="43">
        <v>95141585</v>
      </c>
      <c r="CI18" s="43">
        <v>86679451</v>
      </c>
      <c r="CJ18" s="43">
        <v>95604137</v>
      </c>
      <c r="CK18" s="43">
        <v>92108043</v>
      </c>
      <c r="CL18" s="43">
        <v>95001421</v>
      </c>
      <c r="CM18" s="43">
        <v>90663146</v>
      </c>
      <c r="CN18" s="43">
        <v>94259481</v>
      </c>
      <c r="CO18" s="43">
        <v>84101404</v>
      </c>
      <c r="CP18" s="43">
        <v>96606494</v>
      </c>
      <c r="CQ18" s="43">
        <v>94290831</v>
      </c>
      <c r="CR18" s="43">
        <v>93160394</v>
      </c>
      <c r="CS18" s="43">
        <v>94130663</v>
      </c>
      <c r="CT18" s="43">
        <v>98476563</v>
      </c>
      <c r="CU18" s="43">
        <v>84993652</v>
      </c>
      <c r="CV18" s="43">
        <v>99928409</v>
      </c>
      <c r="CW18" s="43">
        <v>92464787</v>
      </c>
      <c r="CX18" s="43">
        <v>91080175</v>
      </c>
      <c r="CY18" s="43">
        <v>93047685</v>
      </c>
      <c r="CZ18" s="43">
        <v>94901896</v>
      </c>
      <c r="DA18" s="43">
        <v>91665688</v>
      </c>
      <c r="DB18" s="43">
        <v>90190630</v>
      </c>
      <c r="DC18" s="43">
        <v>93990009</v>
      </c>
      <c r="DD18" s="43">
        <v>94976891</v>
      </c>
      <c r="DE18" s="43">
        <v>100734923</v>
      </c>
      <c r="DF18" s="43">
        <v>104668191</v>
      </c>
      <c r="DG18" s="43">
        <v>88531214</v>
      </c>
      <c r="DH18" s="43">
        <v>105712440</v>
      </c>
      <c r="DI18" s="43">
        <v>98444070</v>
      </c>
      <c r="DJ18" s="43">
        <v>97944495</v>
      </c>
      <c r="DK18" s="43">
        <v>96424428</v>
      </c>
      <c r="DL18" s="43">
        <v>99657093</v>
      </c>
      <c r="DM18" s="43">
        <v>97870590</v>
      </c>
      <c r="DN18" s="43">
        <v>95267783</v>
      </c>
      <c r="DO18" s="43">
        <v>101918922</v>
      </c>
      <c r="DP18" s="43">
        <v>99645838</v>
      </c>
      <c r="DQ18" s="43">
        <v>101966872</v>
      </c>
      <c r="DR18" s="43">
        <v>106393448</v>
      </c>
      <c r="DS18" s="43">
        <v>95823656</v>
      </c>
      <c r="DT18" s="43">
        <v>104300962</v>
      </c>
      <c r="DU18" s="43">
        <v>100643276</v>
      </c>
      <c r="DV18" s="43">
        <v>102262911</v>
      </c>
      <c r="DW18" s="43">
        <v>100526977</v>
      </c>
      <c r="DX18" s="43">
        <v>101861350</v>
      </c>
      <c r="DY18" s="43">
        <v>101383136</v>
      </c>
      <c r="DZ18" s="43">
        <v>99204577</v>
      </c>
      <c r="EA18" s="43">
        <v>102969388</v>
      </c>
      <c r="EB18" s="43">
        <v>98207343</v>
      </c>
      <c r="EC18" s="43">
        <v>106723474</v>
      </c>
      <c r="ED18" s="43">
        <v>105610122</v>
      </c>
      <c r="EE18" s="43">
        <v>96221146</v>
      </c>
      <c r="EF18" s="43">
        <v>108494284</v>
      </c>
      <c r="EG18" s="43">
        <v>99251751</v>
      </c>
      <c r="EH18" s="43">
        <v>106800199</v>
      </c>
      <c r="EI18" s="43">
        <v>100979850</v>
      </c>
      <c r="EJ18" s="43">
        <v>105802676</v>
      </c>
      <c r="EK18" s="43">
        <v>98031206</v>
      </c>
      <c r="EL18" s="43">
        <v>102167608</v>
      </c>
      <c r="EM18" s="43">
        <v>108983802</v>
      </c>
      <c r="EN18" s="43">
        <v>103444358</v>
      </c>
      <c r="EO18" s="43">
        <v>110590967</v>
      </c>
      <c r="EP18" s="43">
        <v>109874598</v>
      </c>
      <c r="EQ18" s="43">
        <v>95966406</v>
      </c>
      <c r="ER18" s="43">
        <v>115933464</v>
      </c>
      <c r="ES18" s="43">
        <v>109383174</v>
      </c>
      <c r="ET18" s="43">
        <v>108440461</v>
      </c>
      <c r="EU18" s="43">
        <v>114766282</v>
      </c>
      <c r="EV18" s="43">
        <v>114130689</v>
      </c>
      <c r="EW18" s="43">
        <v>108142899</v>
      </c>
      <c r="EX18" s="43">
        <v>106043438</v>
      </c>
      <c r="EY18" s="43">
        <v>107899248</v>
      </c>
      <c r="EZ18" s="43">
        <v>110895591</v>
      </c>
      <c r="FA18" s="43">
        <v>115044738</v>
      </c>
    </row>
    <row r="19" spans="1:157" ht="20.149999999999999" customHeight="1">
      <c r="A19" s="44" t="s">
        <v>190</v>
      </c>
      <c r="B19" s="42" t="s">
        <v>196</v>
      </c>
      <c r="C19" s="43">
        <v>404423525</v>
      </c>
      <c r="D19" s="43">
        <v>441120256</v>
      </c>
      <c r="E19" s="43">
        <v>485030237</v>
      </c>
      <c r="F19" s="43">
        <v>474751966</v>
      </c>
      <c r="G19" s="43">
        <v>532183132</v>
      </c>
      <c r="H19" s="43">
        <v>569599403</v>
      </c>
      <c r="I19" s="43">
        <v>610910071</v>
      </c>
      <c r="J19" s="43">
        <v>635545272</v>
      </c>
      <c r="K19" s="43">
        <v>667608033</v>
      </c>
      <c r="L19" s="43">
        <v>733377114</v>
      </c>
      <c r="M19" s="43">
        <v>754936409</v>
      </c>
      <c r="N19" s="43">
        <v>71498130</v>
      </c>
      <c r="O19" s="43">
        <v>60166069</v>
      </c>
      <c r="P19" s="43">
        <v>69374069</v>
      </c>
      <c r="Q19" s="43">
        <v>66339706</v>
      </c>
      <c r="R19" s="43">
        <v>69117840</v>
      </c>
      <c r="S19" s="43">
        <v>65117487</v>
      </c>
      <c r="T19" s="43">
        <v>67115143</v>
      </c>
      <c r="U19" s="43">
        <v>66003023</v>
      </c>
      <c r="V19" s="43">
        <v>68654939</v>
      </c>
      <c r="W19" s="43">
        <v>66074528</v>
      </c>
      <c r="X19" s="43">
        <v>67618421</v>
      </c>
      <c r="Y19" s="43">
        <v>72750249</v>
      </c>
      <c r="Z19" s="43">
        <v>69590357</v>
      </c>
      <c r="AA19" s="43">
        <v>64537815</v>
      </c>
      <c r="AB19" s="43">
        <v>72622148</v>
      </c>
      <c r="AC19" s="43">
        <v>73509257</v>
      </c>
      <c r="AD19" s="43">
        <v>76631162</v>
      </c>
      <c r="AE19" s="43">
        <v>71565233</v>
      </c>
      <c r="AF19" s="43">
        <v>74523211</v>
      </c>
      <c r="AG19" s="43">
        <v>69898301</v>
      </c>
      <c r="AH19" s="43">
        <v>69256753</v>
      </c>
      <c r="AI19" s="43">
        <v>72739050</v>
      </c>
      <c r="AJ19" s="43">
        <v>68798775</v>
      </c>
      <c r="AK19" s="43">
        <v>78851416</v>
      </c>
      <c r="AL19" s="43">
        <v>75959392</v>
      </c>
      <c r="AM19" s="43">
        <v>68140334</v>
      </c>
      <c r="AN19" s="43">
        <v>79822102</v>
      </c>
      <c r="AO19" s="43">
        <v>75061658</v>
      </c>
      <c r="AP19" s="43">
        <v>77827643</v>
      </c>
      <c r="AQ19" s="43">
        <v>71656309</v>
      </c>
      <c r="AR19" s="43">
        <v>80974587</v>
      </c>
      <c r="AS19" s="43">
        <v>75332082</v>
      </c>
      <c r="AT19" s="43">
        <v>74737590</v>
      </c>
      <c r="AU19" s="43">
        <v>75520078</v>
      </c>
      <c r="AV19" s="43">
        <v>71068306</v>
      </c>
      <c r="AW19" s="43">
        <v>66836301</v>
      </c>
      <c r="AX19" s="43">
        <v>65372953</v>
      </c>
      <c r="AY19" s="43">
        <v>61631352</v>
      </c>
      <c r="AZ19" s="43">
        <v>70188547</v>
      </c>
      <c r="BA19" s="43">
        <v>65463381</v>
      </c>
      <c r="BB19" s="43">
        <v>69809347</v>
      </c>
      <c r="BC19" s="43">
        <v>67640916</v>
      </c>
      <c r="BD19" s="43">
        <v>71802669</v>
      </c>
      <c r="BE19" s="43">
        <v>71606954</v>
      </c>
      <c r="BF19" s="43">
        <v>73154152</v>
      </c>
      <c r="BG19" s="43">
        <v>80532236</v>
      </c>
      <c r="BH19" s="43">
        <v>74325677</v>
      </c>
      <c r="BI19" s="43">
        <v>76770460</v>
      </c>
      <c r="BJ19" s="43">
        <v>79496585</v>
      </c>
      <c r="BK19" s="43">
        <v>70408567</v>
      </c>
      <c r="BL19" s="43">
        <v>82877407</v>
      </c>
      <c r="BM19" s="43">
        <v>78804243</v>
      </c>
      <c r="BN19" s="43">
        <v>83933977</v>
      </c>
      <c r="BO19" s="43">
        <v>79870634</v>
      </c>
      <c r="BP19" s="43">
        <v>82128859</v>
      </c>
      <c r="BQ19" s="43">
        <v>79693904</v>
      </c>
      <c r="BR19" s="43">
        <v>78388759</v>
      </c>
      <c r="BS19" s="43">
        <v>82156187</v>
      </c>
      <c r="BT19" s="43">
        <v>85987952</v>
      </c>
      <c r="BU19" s="43">
        <v>82446268</v>
      </c>
      <c r="BV19" s="43">
        <v>89299706</v>
      </c>
      <c r="BW19" s="43">
        <v>78345814</v>
      </c>
      <c r="BX19" s="43">
        <v>91950050</v>
      </c>
      <c r="BY19" s="43">
        <v>89330061</v>
      </c>
      <c r="BZ19" s="43">
        <v>83933977</v>
      </c>
      <c r="CA19" s="43">
        <v>85107490</v>
      </c>
      <c r="CB19" s="43">
        <v>82128859</v>
      </c>
      <c r="CC19" s="43">
        <v>87989584</v>
      </c>
      <c r="CD19" s="43">
        <v>85571617</v>
      </c>
      <c r="CE19" s="43">
        <v>92026295</v>
      </c>
      <c r="CF19" s="43">
        <v>85987952</v>
      </c>
      <c r="CG19" s="43">
        <v>96314793</v>
      </c>
      <c r="CH19" s="43">
        <v>94896714</v>
      </c>
      <c r="CI19" s="43">
        <v>86421173</v>
      </c>
      <c r="CJ19" s="43">
        <v>95324695</v>
      </c>
      <c r="CK19" s="43">
        <v>91848315</v>
      </c>
      <c r="CL19" s="43">
        <v>94739877</v>
      </c>
      <c r="CM19" s="43">
        <v>90395008</v>
      </c>
      <c r="CN19" s="43">
        <v>93986459</v>
      </c>
      <c r="CO19" s="43">
        <v>83830349</v>
      </c>
      <c r="CP19" s="43">
        <v>96334454</v>
      </c>
      <c r="CQ19" s="43">
        <v>94013869</v>
      </c>
      <c r="CR19" s="43">
        <v>92884917</v>
      </c>
      <c r="CS19" s="43">
        <v>93862440</v>
      </c>
      <c r="CT19" s="43">
        <v>98223778</v>
      </c>
      <c r="CU19" s="43">
        <v>84760248</v>
      </c>
      <c r="CV19" s="43">
        <v>99639144</v>
      </c>
      <c r="CW19" s="43">
        <v>92195514</v>
      </c>
      <c r="CX19" s="43">
        <v>90811456</v>
      </c>
      <c r="CY19" s="43">
        <v>92780740</v>
      </c>
      <c r="CZ19" s="43">
        <v>94631597</v>
      </c>
      <c r="DA19" s="43">
        <v>91391060</v>
      </c>
      <c r="DB19" s="43">
        <v>89923450</v>
      </c>
      <c r="DC19" s="43">
        <v>93702614</v>
      </c>
      <c r="DD19" s="43">
        <v>94690782</v>
      </c>
      <c r="DE19" s="43">
        <v>100454672</v>
      </c>
      <c r="DF19" s="43">
        <v>104396105</v>
      </c>
      <c r="DG19" s="43">
        <v>88282914</v>
      </c>
      <c r="DH19" s="43">
        <v>105411161</v>
      </c>
      <c r="DI19" s="43">
        <v>98161977</v>
      </c>
      <c r="DJ19" s="43">
        <v>97666692</v>
      </c>
      <c r="DK19" s="43">
        <v>96148308</v>
      </c>
      <c r="DL19" s="43">
        <v>99369439</v>
      </c>
      <c r="DM19" s="43">
        <v>97579420</v>
      </c>
      <c r="DN19" s="43">
        <v>94990644</v>
      </c>
      <c r="DO19" s="43">
        <v>101618359</v>
      </c>
      <c r="DP19" s="43">
        <v>99343048</v>
      </c>
      <c r="DQ19" s="43">
        <v>101673127</v>
      </c>
      <c r="DR19" s="43">
        <v>106111429</v>
      </c>
      <c r="DS19" s="43">
        <v>95552893</v>
      </c>
      <c r="DT19" s="43">
        <v>103983109</v>
      </c>
      <c r="DU19" s="43">
        <v>100344125</v>
      </c>
      <c r="DV19" s="43">
        <v>101967710</v>
      </c>
      <c r="DW19" s="43">
        <v>100255921</v>
      </c>
      <c r="DX19" s="43">
        <v>101580882</v>
      </c>
      <c r="DY19" s="43">
        <v>101090659</v>
      </c>
      <c r="DZ19" s="43">
        <v>98915618</v>
      </c>
      <c r="EA19" s="43">
        <v>102656683</v>
      </c>
      <c r="EB19" s="43">
        <v>97901217</v>
      </c>
      <c r="EC19" s="43">
        <v>106421480</v>
      </c>
      <c r="ED19" s="43">
        <v>105315336</v>
      </c>
      <c r="EE19" s="43">
        <v>95956187</v>
      </c>
      <c r="EF19" s="43">
        <v>108177404</v>
      </c>
      <c r="EG19" s="43">
        <v>98943999</v>
      </c>
      <c r="EH19" s="43">
        <v>106497406</v>
      </c>
      <c r="EI19" s="43">
        <v>100665074</v>
      </c>
      <c r="EJ19" s="43">
        <v>105480287</v>
      </c>
      <c r="EK19" s="43">
        <v>97716091</v>
      </c>
      <c r="EL19" s="43">
        <v>101849677</v>
      </c>
      <c r="EM19" s="43">
        <v>108638653</v>
      </c>
      <c r="EN19" s="43">
        <v>103108914</v>
      </c>
      <c r="EO19" s="43">
        <v>110248033</v>
      </c>
      <c r="EP19" s="43">
        <v>109551763</v>
      </c>
      <c r="EQ19" s="43">
        <v>95660622</v>
      </c>
      <c r="ER19" s="43">
        <v>115581807</v>
      </c>
      <c r="ES19" s="43">
        <v>109053490</v>
      </c>
      <c r="ET19" s="43">
        <v>108120113</v>
      </c>
      <c r="EU19" s="43">
        <v>114441570</v>
      </c>
      <c r="EV19" s="43">
        <v>113793969</v>
      </c>
      <c r="EW19" s="43">
        <v>107805399</v>
      </c>
      <c r="EX19" s="43">
        <v>105698271</v>
      </c>
      <c r="EY19" s="43">
        <v>107560077</v>
      </c>
      <c r="EZ19" s="43">
        <v>110537249</v>
      </c>
      <c r="FA19" s="43">
        <v>114685144</v>
      </c>
    </row>
    <row r="20" spans="1:157" ht="20.149999999999999" customHeight="1">
      <c r="A20" s="64" t="s">
        <v>190</v>
      </c>
      <c r="B20" s="45" t="s">
        <v>195</v>
      </c>
      <c r="C20" s="43">
        <v>1290749</v>
      </c>
      <c r="D20" s="43">
        <v>1430974</v>
      </c>
      <c r="E20" s="43">
        <v>1631074</v>
      </c>
      <c r="F20" s="43">
        <v>1470762</v>
      </c>
      <c r="G20" s="43">
        <v>1719428</v>
      </c>
      <c r="H20" s="43">
        <v>1949352</v>
      </c>
      <c r="I20" s="43">
        <v>1863832</v>
      </c>
      <c r="J20" s="43">
        <v>2076805</v>
      </c>
      <c r="K20" s="43">
        <v>2208794</v>
      </c>
      <c r="L20" s="43">
        <v>2569133</v>
      </c>
      <c r="M20" s="43">
        <v>2616614</v>
      </c>
      <c r="N20" s="43">
        <v>214350</v>
      </c>
      <c r="O20" s="43">
        <v>205317</v>
      </c>
      <c r="P20" s="43">
        <v>246960</v>
      </c>
      <c r="Q20" s="43">
        <v>233289</v>
      </c>
      <c r="R20" s="43">
        <v>223858</v>
      </c>
      <c r="S20" s="43">
        <v>229386</v>
      </c>
      <c r="T20" s="43">
        <v>236369</v>
      </c>
      <c r="U20" s="43">
        <v>244578</v>
      </c>
      <c r="V20" s="43">
        <v>252715</v>
      </c>
      <c r="W20" s="43">
        <v>255662</v>
      </c>
      <c r="X20" s="43">
        <v>258788</v>
      </c>
      <c r="Y20" s="43">
        <v>252262</v>
      </c>
      <c r="Z20" s="43">
        <v>232870</v>
      </c>
      <c r="AA20" s="43">
        <v>227448</v>
      </c>
      <c r="AB20" s="43">
        <v>271477</v>
      </c>
      <c r="AC20" s="43">
        <v>258868</v>
      </c>
      <c r="AD20" s="43">
        <v>255119</v>
      </c>
      <c r="AE20" s="43">
        <v>258567</v>
      </c>
      <c r="AF20" s="43">
        <v>264413</v>
      </c>
      <c r="AG20" s="43">
        <v>267839</v>
      </c>
      <c r="AH20" s="43">
        <v>268314</v>
      </c>
      <c r="AI20" s="43">
        <v>280819</v>
      </c>
      <c r="AJ20" s="43">
        <v>281306</v>
      </c>
      <c r="AK20" s="43">
        <v>270925</v>
      </c>
      <c r="AL20" s="43">
        <v>258580</v>
      </c>
      <c r="AM20" s="43">
        <v>243157</v>
      </c>
      <c r="AN20" s="43">
        <v>276044</v>
      </c>
      <c r="AO20" s="43">
        <v>262168</v>
      </c>
      <c r="AP20" s="43">
        <v>258843</v>
      </c>
      <c r="AQ20" s="43">
        <v>257950</v>
      </c>
      <c r="AR20" s="43">
        <v>258375</v>
      </c>
      <c r="AS20" s="43">
        <v>256773</v>
      </c>
      <c r="AT20" s="43">
        <v>241628</v>
      </c>
      <c r="AU20" s="43">
        <v>252672</v>
      </c>
      <c r="AV20" s="43">
        <v>227478</v>
      </c>
      <c r="AW20" s="43">
        <v>203699</v>
      </c>
      <c r="AX20" s="43">
        <v>196390</v>
      </c>
      <c r="AY20" s="43">
        <v>203418</v>
      </c>
      <c r="AZ20" s="43">
        <v>235905</v>
      </c>
      <c r="BA20" s="43">
        <v>225882</v>
      </c>
      <c r="BB20" s="43">
        <v>228466</v>
      </c>
      <c r="BC20" s="43">
        <v>229166</v>
      </c>
      <c r="BD20" s="43">
        <v>245842</v>
      </c>
      <c r="BE20" s="43">
        <v>248691</v>
      </c>
      <c r="BF20" s="43">
        <v>252930</v>
      </c>
      <c r="BG20" s="43">
        <v>265669</v>
      </c>
      <c r="BH20" s="43">
        <v>273570</v>
      </c>
      <c r="BI20" s="43">
        <v>266540</v>
      </c>
      <c r="BJ20" s="43">
        <v>257397</v>
      </c>
      <c r="BK20" s="43">
        <v>247353</v>
      </c>
      <c r="BL20" s="43">
        <v>295056</v>
      </c>
      <c r="BM20" s="43">
        <v>279669</v>
      </c>
      <c r="BN20" s="43">
        <v>292224</v>
      </c>
      <c r="BO20" s="43">
        <v>275568</v>
      </c>
      <c r="BP20" s="43">
        <v>285807</v>
      </c>
      <c r="BQ20" s="43">
        <v>273383</v>
      </c>
      <c r="BR20" s="43">
        <v>267265</v>
      </c>
      <c r="BS20" s="43">
        <v>293630</v>
      </c>
      <c r="BT20" s="43">
        <v>279003</v>
      </c>
      <c r="BU20" s="43">
        <v>280529</v>
      </c>
      <c r="BV20" s="43">
        <v>270911</v>
      </c>
      <c r="BW20" s="43">
        <v>241652</v>
      </c>
      <c r="BX20" s="43">
        <v>293312</v>
      </c>
      <c r="BY20" s="43">
        <v>268977</v>
      </c>
      <c r="BZ20" s="43">
        <v>292224</v>
      </c>
      <c r="CA20" s="43">
        <v>265960</v>
      </c>
      <c r="CB20" s="43">
        <v>285807</v>
      </c>
      <c r="CC20" s="43">
        <v>271326</v>
      </c>
      <c r="CD20" s="43">
        <v>262019</v>
      </c>
      <c r="CE20" s="43">
        <v>279566</v>
      </c>
      <c r="CF20" s="43">
        <v>279003</v>
      </c>
      <c r="CG20" s="43">
        <v>273535</v>
      </c>
      <c r="CH20" s="43">
        <v>244871</v>
      </c>
      <c r="CI20" s="43">
        <v>258278</v>
      </c>
      <c r="CJ20" s="43">
        <v>279442</v>
      </c>
      <c r="CK20" s="43">
        <v>259728</v>
      </c>
      <c r="CL20" s="43">
        <v>261544</v>
      </c>
      <c r="CM20" s="43">
        <v>268138</v>
      </c>
      <c r="CN20" s="43">
        <v>273022</v>
      </c>
      <c r="CO20" s="43">
        <v>271055</v>
      </c>
      <c r="CP20" s="43">
        <v>272040</v>
      </c>
      <c r="CQ20" s="43">
        <v>276962</v>
      </c>
      <c r="CR20" s="43">
        <v>275477</v>
      </c>
      <c r="CS20" s="43">
        <v>268223</v>
      </c>
      <c r="CT20" s="43">
        <v>252785</v>
      </c>
      <c r="CU20" s="43">
        <v>233404</v>
      </c>
      <c r="CV20" s="43">
        <v>289265</v>
      </c>
      <c r="CW20" s="43">
        <v>269273</v>
      </c>
      <c r="CX20" s="43">
        <v>268719</v>
      </c>
      <c r="CY20" s="43">
        <v>266945</v>
      </c>
      <c r="CZ20" s="43">
        <v>270299</v>
      </c>
      <c r="DA20" s="43">
        <v>274628</v>
      </c>
      <c r="DB20" s="43">
        <v>267180</v>
      </c>
      <c r="DC20" s="43">
        <v>287395</v>
      </c>
      <c r="DD20" s="43">
        <v>286109</v>
      </c>
      <c r="DE20" s="43">
        <v>280251</v>
      </c>
      <c r="DF20" s="43">
        <v>272086</v>
      </c>
      <c r="DG20" s="43">
        <v>248300</v>
      </c>
      <c r="DH20" s="43">
        <v>301279</v>
      </c>
      <c r="DI20" s="43">
        <v>282093</v>
      </c>
      <c r="DJ20" s="43">
        <v>277803</v>
      </c>
      <c r="DK20" s="43">
        <v>276120</v>
      </c>
      <c r="DL20" s="43">
        <v>287654</v>
      </c>
      <c r="DM20" s="43">
        <v>291170</v>
      </c>
      <c r="DN20" s="43">
        <v>277139</v>
      </c>
      <c r="DO20" s="43">
        <v>300563</v>
      </c>
      <c r="DP20" s="43">
        <v>302790</v>
      </c>
      <c r="DQ20" s="43">
        <v>293745</v>
      </c>
      <c r="DR20" s="43">
        <v>282019</v>
      </c>
      <c r="DS20" s="43">
        <v>270763</v>
      </c>
      <c r="DT20" s="43">
        <v>317853</v>
      </c>
      <c r="DU20" s="43">
        <v>299151</v>
      </c>
      <c r="DV20" s="43">
        <v>295201</v>
      </c>
      <c r="DW20" s="43">
        <v>271056</v>
      </c>
      <c r="DX20" s="43">
        <v>280468</v>
      </c>
      <c r="DY20" s="43">
        <v>292477</v>
      </c>
      <c r="DZ20" s="43">
        <v>288959</v>
      </c>
      <c r="EA20" s="43">
        <v>312705</v>
      </c>
      <c r="EB20" s="43">
        <v>306126</v>
      </c>
      <c r="EC20" s="43">
        <v>301994</v>
      </c>
      <c r="ED20" s="43">
        <v>294786</v>
      </c>
      <c r="EE20" s="43">
        <v>264959</v>
      </c>
      <c r="EF20" s="43">
        <v>316880</v>
      </c>
      <c r="EG20" s="43">
        <v>307752</v>
      </c>
      <c r="EH20" s="43">
        <v>302793</v>
      </c>
      <c r="EI20" s="43">
        <v>314776</v>
      </c>
      <c r="EJ20" s="43">
        <v>322389</v>
      </c>
      <c r="EK20" s="43">
        <v>315115</v>
      </c>
      <c r="EL20" s="43">
        <v>317931</v>
      </c>
      <c r="EM20" s="43">
        <v>345149</v>
      </c>
      <c r="EN20" s="43">
        <v>335444</v>
      </c>
      <c r="EO20" s="43">
        <v>342934</v>
      </c>
      <c r="EP20" s="43">
        <v>322835</v>
      </c>
      <c r="EQ20" s="43">
        <v>305784</v>
      </c>
      <c r="ER20" s="43">
        <v>351657</v>
      </c>
      <c r="ES20" s="43">
        <v>329684</v>
      </c>
      <c r="ET20" s="43">
        <v>320348</v>
      </c>
      <c r="EU20" s="43">
        <v>324712</v>
      </c>
      <c r="EV20" s="43">
        <v>336720</v>
      </c>
      <c r="EW20" s="43">
        <v>337500</v>
      </c>
      <c r="EX20" s="43">
        <v>345167</v>
      </c>
      <c r="EY20" s="43">
        <v>339171</v>
      </c>
      <c r="EZ20" s="43">
        <v>358342</v>
      </c>
      <c r="FA20" s="43">
        <v>359594</v>
      </c>
    </row>
    <row r="21" spans="1:157" ht="20.149999999999999" customHeight="1">
      <c r="A21" s="48" t="s">
        <v>395</v>
      </c>
      <c r="B21" s="72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</row>
    <row r="22" spans="1:157" ht="20.149999999999999" customHeight="1">
      <c r="A22" s="75" t="s">
        <v>206</v>
      </c>
      <c r="B22" s="75" t="s">
        <v>207</v>
      </c>
      <c r="C22" s="76">
        <v>1995</v>
      </c>
      <c r="D22" s="76">
        <v>1996</v>
      </c>
      <c r="E22" s="76">
        <v>1997</v>
      </c>
      <c r="F22" s="76">
        <v>1998</v>
      </c>
      <c r="G22" s="76">
        <v>1999</v>
      </c>
      <c r="H22" s="76">
        <v>2000</v>
      </c>
      <c r="I22" s="76">
        <v>2001</v>
      </c>
      <c r="J22" s="76">
        <v>2002</v>
      </c>
      <c r="K22" s="76">
        <v>2003</v>
      </c>
      <c r="L22" s="76">
        <v>2004</v>
      </c>
      <c r="M22" s="76">
        <v>2005</v>
      </c>
      <c r="N22" s="77">
        <v>2006</v>
      </c>
      <c r="O22" s="77">
        <v>2007</v>
      </c>
      <c r="P22" s="77">
        <v>2008</v>
      </c>
      <c r="Q22" s="77">
        <v>2009</v>
      </c>
      <c r="R22" s="77">
        <v>2010</v>
      </c>
      <c r="S22" s="77">
        <v>2011</v>
      </c>
      <c r="T22" s="77">
        <v>2012</v>
      </c>
      <c r="U22" s="77">
        <v>2013</v>
      </c>
      <c r="V22" s="77">
        <v>2014</v>
      </c>
      <c r="W22" s="77">
        <v>2015</v>
      </c>
      <c r="X22" s="77">
        <v>2016</v>
      </c>
      <c r="Y22" s="77">
        <v>2017</v>
      </c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</row>
    <row r="23" spans="1:157" ht="20.149999999999999" customHeight="1">
      <c r="A23" s="199" t="s">
        <v>198</v>
      </c>
      <c r="B23" s="42" t="s">
        <v>9</v>
      </c>
      <c r="C23" s="43">
        <v>595272320</v>
      </c>
      <c r="D23" s="43">
        <v>621239664</v>
      </c>
      <c r="E23" s="43">
        <v>700344184</v>
      </c>
      <c r="F23" s="43">
        <v>567023195</v>
      </c>
      <c r="G23" s="43">
        <v>567344200</v>
      </c>
      <c r="H23" s="43">
        <v>676315453</v>
      </c>
      <c r="I23" s="43">
        <v>721822691</v>
      </c>
      <c r="J23" s="43">
        <v>772444316</v>
      </c>
      <c r="K23" s="43">
        <v>758315596</v>
      </c>
      <c r="L23" s="43">
        <v>679412965</v>
      </c>
      <c r="M23" s="43">
        <v>687451212</v>
      </c>
      <c r="N23" s="74">
        <f>SUM(N13:Y13)</f>
        <v>690778476</v>
      </c>
      <c r="O23" s="74">
        <f>SUM(Z13:AK13)</f>
        <v>715221847</v>
      </c>
      <c r="P23" s="74">
        <f>SUM(AL13:AW13)</f>
        <v>729825526</v>
      </c>
      <c r="Q23" s="74">
        <f>SUM(AX13:BI13)</f>
        <v>766678616</v>
      </c>
      <c r="R23" s="74">
        <f>SUM(BJ13:BU13)</f>
        <v>778030531</v>
      </c>
      <c r="S23" s="74">
        <f>SUM(BV13:CG13)</f>
        <v>784760643</v>
      </c>
      <c r="T23" s="74">
        <f>SUM(CH13:CS13)</f>
        <v>892550431</v>
      </c>
      <c r="U23" s="74">
        <f>SUM(CT13:DE13)</f>
        <v>879311786</v>
      </c>
      <c r="V23" s="74">
        <f>SUM(DF13:DQ13)</f>
        <v>810628011</v>
      </c>
      <c r="W23" s="74">
        <f>SUM(DR13:EC13)</f>
        <v>0</v>
      </c>
      <c r="X23" s="74">
        <f>SUM(ED13:EO13)</f>
        <v>0</v>
      </c>
      <c r="Y23" s="74">
        <f>SUM(EP13:FA13)</f>
        <v>0</v>
      </c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</row>
    <row r="24" spans="1:157" ht="20.149999999999999" customHeight="1">
      <c r="A24" s="200"/>
      <c r="B24" s="42" t="s">
        <v>197</v>
      </c>
      <c r="C24" s="43">
        <v>57469339</v>
      </c>
      <c r="D24" s="43">
        <v>53526971</v>
      </c>
      <c r="E24" s="43">
        <v>53827826</v>
      </c>
      <c r="F24" s="43">
        <v>43344820</v>
      </c>
      <c r="G24" s="43">
        <v>42080967</v>
      </c>
      <c r="H24" s="43">
        <v>45239839</v>
      </c>
      <c r="I24" s="43">
        <v>45122332</v>
      </c>
      <c r="J24" s="43">
        <v>45732629</v>
      </c>
      <c r="K24" s="43">
        <v>47109970</v>
      </c>
      <c r="L24" s="43">
        <v>44512467</v>
      </c>
      <c r="M24" s="43">
        <v>41668802</v>
      </c>
      <c r="N24" s="74">
        <f t="shared" ref="N24:N30" si="0">SUM(N14:Y14)</f>
        <v>43340580</v>
      </c>
      <c r="O24" s="74">
        <f t="shared" ref="O24:O30" si="1">SUM(Z14:AK14)</f>
        <v>44561779</v>
      </c>
      <c r="P24" s="74">
        <f t="shared" ref="P24:P30" si="2">SUM(AL14:AW14)</f>
        <v>46805688</v>
      </c>
      <c r="Q24" s="74">
        <f t="shared" ref="Q24:Q30" si="3">SUM(AX14:BI14)</f>
        <v>38897704</v>
      </c>
      <c r="R24" s="74">
        <f t="shared" ref="R24:R30" si="4">SUM(BJ14:BU14)</f>
        <v>39217445</v>
      </c>
      <c r="S24" s="74">
        <f t="shared" ref="S24:S30" si="5">SUM(BV14:CG14)</f>
        <v>40283715</v>
      </c>
      <c r="T24" s="74">
        <f t="shared" ref="T24:T30" si="6">SUM(CH14:CS14)</f>
        <v>40308928</v>
      </c>
      <c r="U24" s="74">
        <f t="shared" ref="U24:U30" si="7">SUM(CT14:DE14)</f>
        <v>39822270</v>
      </c>
      <c r="V24" s="74">
        <f t="shared" ref="V24:V30" si="8">SUM(DF14:DQ14)</f>
        <v>37379168</v>
      </c>
      <c r="W24" s="74">
        <f t="shared" ref="W24:W30" si="9">SUM(DR14:EC14)</f>
        <v>37093642</v>
      </c>
      <c r="X24" s="74">
        <f t="shared" ref="X24:X30" si="10">SUM(ED14:EO14)</f>
        <v>32555441</v>
      </c>
      <c r="Y24" s="74">
        <f t="shared" ref="Y24:Y30" si="11">SUM(EP14:FA14)</f>
        <v>31669610</v>
      </c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</row>
    <row r="25" spans="1:157" ht="20.149999999999999" customHeight="1">
      <c r="A25" s="200"/>
      <c r="B25" s="42" t="s">
        <v>390</v>
      </c>
      <c r="C25" s="43">
        <v>408368372</v>
      </c>
      <c r="D25" s="43">
        <v>426413788</v>
      </c>
      <c r="E25" s="43">
        <v>499083185</v>
      </c>
      <c r="F25" s="43">
        <v>408136000</v>
      </c>
      <c r="G25" s="43">
        <v>401177000</v>
      </c>
      <c r="H25" s="43">
        <v>496174000</v>
      </c>
      <c r="I25" s="43">
        <v>535725000</v>
      </c>
      <c r="J25" s="43">
        <v>584573000</v>
      </c>
      <c r="K25" s="43">
        <v>565456252</v>
      </c>
      <c r="L25" s="43">
        <v>518855708</v>
      </c>
      <c r="M25" s="43">
        <v>526000147</v>
      </c>
      <c r="N25" s="74">
        <f t="shared" si="0"/>
        <v>529277871</v>
      </c>
      <c r="O25" s="74">
        <f t="shared" si="1"/>
        <v>550264471</v>
      </c>
      <c r="P25" s="74">
        <f t="shared" si="2"/>
        <v>555801345</v>
      </c>
      <c r="Q25" s="74">
        <f t="shared" si="3"/>
        <v>607480325</v>
      </c>
      <c r="R25" s="74">
        <f t="shared" si="4"/>
        <v>619529647</v>
      </c>
      <c r="S25" s="74">
        <f t="shared" si="5"/>
        <v>631175068</v>
      </c>
      <c r="T25" s="74">
        <f t="shared" si="6"/>
        <v>732918919</v>
      </c>
      <c r="U25" s="74">
        <f t="shared" si="7"/>
        <v>721376719</v>
      </c>
      <c r="V25" s="74">
        <f t="shared" si="8"/>
        <v>655045636</v>
      </c>
      <c r="W25" s="74">
        <f t="shared" si="9"/>
        <v>0</v>
      </c>
      <c r="X25" s="74">
        <f t="shared" si="10"/>
        <v>0</v>
      </c>
      <c r="Y25" s="74">
        <f t="shared" si="11"/>
        <v>0</v>
      </c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</row>
    <row r="26" spans="1:157" ht="20.149999999999999" customHeight="1">
      <c r="A26" s="200"/>
      <c r="B26" s="42" t="s">
        <v>196</v>
      </c>
      <c r="C26" s="43">
        <v>129111889</v>
      </c>
      <c r="D26" s="43">
        <v>140947542</v>
      </c>
      <c r="E26" s="43">
        <v>147045854</v>
      </c>
      <c r="F26" s="43">
        <v>115178828</v>
      </c>
      <c r="G26" s="43">
        <v>123692958</v>
      </c>
      <c r="H26" s="43">
        <v>134467386</v>
      </c>
      <c r="I26" s="43">
        <v>140544327</v>
      </c>
      <c r="J26" s="43">
        <v>141705985</v>
      </c>
      <c r="K26" s="43">
        <v>145326809</v>
      </c>
      <c r="L26" s="43">
        <v>115635806</v>
      </c>
      <c r="M26" s="43">
        <v>119409878</v>
      </c>
      <c r="N26" s="74">
        <f t="shared" si="0"/>
        <v>117804776</v>
      </c>
      <c r="O26" s="74">
        <f t="shared" si="1"/>
        <v>120079199</v>
      </c>
      <c r="P26" s="74">
        <f t="shared" si="2"/>
        <v>126964254</v>
      </c>
      <c r="Q26" s="74">
        <f t="shared" si="3"/>
        <v>120031910</v>
      </c>
      <c r="R26" s="74">
        <f t="shared" si="4"/>
        <v>119021580</v>
      </c>
      <c r="S26" s="74">
        <f t="shared" si="5"/>
        <v>113028142</v>
      </c>
      <c r="T26" s="74">
        <f t="shared" si="6"/>
        <v>119057307</v>
      </c>
      <c r="U26" s="74">
        <f t="shared" si="7"/>
        <v>117860110</v>
      </c>
      <c r="V26" s="74">
        <f t="shared" si="8"/>
        <v>117920088</v>
      </c>
      <c r="W26" s="74">
        <f t="shared" si="9"/>
        <v>128611230</v>
      </c>
      <c r="X26" s="74">
        <f t="shared" si="10"/>
        <v>143227348</v>
      </c>
      <c r="Y26" s="74">
        <f t="shared" si="11"/>
        <v>142587307</v>
      </c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</row>
    <row r="27" spans="1:157" ht="20.149999999999999" customHeight="1">
      <c r="A27" s="201"/>
      <c r="B27" s="42" t="s">
        <v>195</v>
      </c>
      <c r="C27" s="43">
        <v>322720</v>
      </c>
      <c r="D27" s="43">
        <v>351363</v>
      </c>
      <c r="E27" s="43">
        <v>387319</v>
      </c>
      <c r="F27" s="43">
        <v>363547</v>
      </c>
      <c r="G27" s="43">
        <v>393275</v>
      </c>
      <c r="H27" s="43">
        <v>434228</v>
      </c>
      <c r="I27" s="43">
        <v>431032</v>
      </c>
      <c r="J27" s="43">
        <v>432702</v>
      </c>
      <c r="K27" s="43">
        <v>422565</v>
      </c>
      <c r="L27" s="43">
        <v>408984</v>
      </c>
      <c r="M27" s="43">
        <v>372385</v>
      </c>
      <c r="N27" s="74">
        <f t="shared" si="0"/>
        <v>355249</v>
      </c>
      <c r="O27" s="74">
        <f t="shared" si="1"/>
        <v>316398</v>
      </c>
      <c r="P27" s="74">
        <f t="shared" si="2"/>
        <v>254239</v>
      </c>
      <c r="Q27" s="74">
        <f t="shared" si="3"/>
        <v>268677</v>
      </c>
      <c r="R27" s="74">
        <f t="shared" si="4"/>
        <v>261859</v>
      </c>
      <c r="S27" s="74">
        <f t="shared" si="5"/>
        <v>273718</v>
      </c>
      <c r="T27" s="74">
        <f t="shared" si="6"/>
        <v>265277</v>
      </c>
      <c r="U27" s="74">
        <f t="shared" si="7"/>
        <v>252687</v>
      </c>
      <c r="V27" s="74">
        <f t="shared" si="8"/>
        <v>283119</v>
      </c>
      <c r="W27" s="74">
        <f t="shared" si="9"/>
        <v>287782</v>
      </c>
      <c r="X27" s="74">
        <f t="shared" si="10"/>
        <v>292884</v>
      </c>
      <c r="Y27" s="74">
        <f t="shared" si="11"/>
        <v>290127</v>
      </c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</row>
    <row r="28" spans="1:157" ht="20.149999999999999" customHeight="1">
      <c r="A28" s="199" t="s">
        <v>199</v>
      </c>
      <c r="B28" s="42" t="s">
        <v>9</v>
      </c>
      <c r="C28" s="43">
        <v>405714274</v>
      </c>
      <c r="D28" s="43">
        <v>442551230</v>
      </c>
      <c r="E28" s="43">
        <v>486661311</v>
      </c>
      <c r="F28" s="43">
        <v>476222728</v>
      </c>
      <c r="G28" s="43">
        <v>533902560</v>
      </c>
      <c r="H28" s="43">
        <v>571548755</v>
      </c>
      <c r="I28" s="43">
        <v>612773903</v>
      </c>
      <c r="J28" s="43">
        <v>637622077</v>
      </c>
      <c r="K28" s="43">
        <v>669816827</v>
      </c>
      <c r="L28" s="43">
        <v>735946247</v>
      </c>
      <c r="M28" s="43">
        <v>757553023</v>
      </c>
      <c r="N28" s="74">
        <f t="shared" si="0"/>
        <v>812683138</v>
      </c>
      <c r="O28" s="74">
        <f t="shared" si="1"/>
        <v>865661443</v>
      </c>
      <c r="P28" s="74">
        <f t="shared" si="2"/>
        <v>895933749</v>
      </c>
      <c r="Q28" s="74">
        <f t="shared" si="3"/>
        <v>851171113</v>
      </c>
      <c r="R28" s="74">
        <f t="shared" si="4"/>
        <v>969520226</v>
      </c>
      <c r="S28" s="74">
        <f t="shared" si="5"/>
        <v>1051270490</v>
      </c>
      <c r="T28" s="74">
        <f t="shared" si="6"/>
        <v>1111747050</v>
      </c>
      <c r="U28" s="74">
        <f t="shared" si="7"/>
        <v>1126451308</v>
      </c>
      <c r="V28" s="74">
        <f t="shared" si="8"/>
        <v>1188051936</v>
      </c>
      <c r="W28" s="74">
        <f t="shared" si="9"/>
        <v>1220300498</v>
      </c>
      <c r="X28" s="74">
        <f t="shared" si="10"/>
        <v>1246377969</v>
      </c>
      <c r="Y28" s="74">
        <f t="shared" si="11"/>
        <v>1316520988</v>
      </c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</row>
    <row r="29" spans="1:157" ht="20.149999999999999" customHeight="1">
      <c r="A29" s="200"/>
      <c r="B29" s="42" t="s">
        <v>196</v>
      </c>
      <c r="C29" s="43">
        <v>404423525</v>
      </c>
      <c r="D29" s="43">
        <v>441120256</v>
      </c>
      <c r="E29" s="43">
        <v>485030237</v>
      </c>
      <c r="F29" s="43">
        <v>474751966</v>
      </c>
      <c r="G29" s="43">
        <v>532183132</v>
      </c>
      <c r="H29" s="43">
        <v>569599403</v>
      </c>
      <c r="I29" s="43">
        <v>610910071</v>
      </c>
      <c r="J29" s="43">
        <v>635545272</v>
      </c>
      <c r="K29" s="43">
        <v>667608033</v>
      </c>
      <c r="L29" s="43">
        <v>733377114</v>
      </c>
      <c r="M29" s="43">
        <v>754936409</v>
      </c>
      <c r="N29" s="74">
        <f t="shared" si="0"/>
        <v>809829604</v>
      </c>
      <c r="O29" s="74">
        <f t="shared" si="1"/>
        <v>862523478</v>
      </c>
      <c r="P29" s="74">
        <f t="shared" si="2"/>
        <v>892936382</v>
      </c>
      <c r="Q29" s="74">
        <f t="shared" si="3"/>
        <v>848298644</v>
      </c>
      <c r="R29" s="74">
        <f t="shared" si="4"/>
        <v>966193342</v>
      </c>
      <c r="S29" s="74">
        <f t="shared" si="5"/>
        <v>1047986198</v>
      </c>
      <c r="T29" s="74">
        <f t="shared" si="6"/>
        <v>1108538270</v>
      </c>
      <c r="U29" s="74">
        <f t="shared" si="7"/>
        <v>1123205055</v>
      </c>
      <c r="V29" s="74">
        <f t="shared" si="8"/>
        <v>1184641194</v>
      </c>
      <c r="W29" s="74">
        <f t="shared" si="9"/>
        <v>1216781726</v>
      </c>
      <c r="X29" s="74">
        <f t="shared" si="10"/>
        <v>1242597061</v>
      </c>
      <c r="Y29" s="74">
        <f t="shared" si="11"/>
        <v>1312489474</v>
      </c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</row>
    <row r="30" spans="1:157" ht="20.149999999999999" customHeight="1">
      <c r="A30" s="201"/>
      <c r="B30" s="45" t="s">
        <v>195</v>
      </c>
      <c r="C30" s="43">
        <v>1290749</v>
      </c>
      <c r="D30" s="43">
        <v>1430974</v>
      </c>
      <c r="E30" s="43">
        <v>1631074</v>
      </c>
      <c r="F30" s="43">
        <v>1470762</v>
      </c>
      <c r="G30" s="43">
        <v>1719428</v>
      </c>
      <c r="H30" s="43">
        <v>1949352</v>
      </c>
      <c r="I30" s="43">
        <v>1863832</v>
      </c>
      <c r="J30" s="43">
        <v>2076805</v>
      </c>
      <c r="K30" s="43">
        <v>2208794</v>
      </c>
      <c r="L30" s="43">
        <v>2569133</v>
      </c>
      <c r="M30" s="43">
        <v>2616614</v>
      </c>
      <c r="N30" s="74">
        <f t="shared" si="0"/>
        <v>2853534</v>
      </c>
      <c r="O30" s="74">
        <f t="shared" si="1"/>
        <v>3137965</v>
      </c>
      <c r="P30" s="74">
        <f t="shared" si="2"/>
        <v>2997367</v>
      </c>
      <c r="Q30" s="74">
        <f t="shared" si="3"/>
        <v>2872469</v>
      </c>
      <c r="R30" s="74">
        <f t="shared" si="4"/>
        <v>3326884</v>
      </c>
      <c r="S30" s="74">
        <f t="shared" si="5"/>
        <v>3284292</v>
      </c>
      <c r="T30" s="74">
        <f t="shared" si="6"/>
        <v>3208780</v>
      </c>
      <c r="U30" s="74">
        <f t="shared" si="7"/>
        <v>3246253</v>
      </c>
      <c r="V30" s="74">
        <f t="shared" si="8"/>
        <v>3410742</v>
      </c>
      <c r="W30" s="74">
        <f t="shared" si="9"/>
        <v>3518772</v>
      </c>
      <c r="X30" s="74">
        <f t="shared" si="10"/>
        <v>3780908</v>
      </c>
      <c r="Y30" s="74">
        <f t="shared" si="11"/>
        <v>4031514</v>
      </c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</row>
    <row r="31" spans="1:157" ht="20.149999999999999" customHeight="1">
      <c r="A31" s="198" t="s">
        <v>241</v>
      </c>
      <c r="B31" s="45" t="s">
        <v>392</v>
      </c>
      <c r="C31" s="73">
        <f>SUM(C26,C29)</f>
        <v>533535414</v>
      </c>
      <c r="D31" s="73">
        <f t="shared" ref="D31:Y31" si="12">SUM(D26,D29)</f>
        <v>582067798</v>
      </c>
      <c r="E31" s="73">
        <f t="shared" si="12"/>
        <v>632076091</v>
      </c>
      <c r="F31" s="73">
        <f t="shared" si="12"/>
        <v>589930794</v>
      </c>
      <c r="G31" s="73">
        <f t="shared" si="12"/>
        <v>655876090</v>
      </c>
      <c r="H31" s="73">
        <f t="shared" si="12"/>
        <v>704066789</v>
      </c>
      <c r="I31" s="73">
        <f t="shared" si="12"/>
        <v>751454398</v>
      </c>
      <c r="J31" s="73">
        <f t="shared" si="12"/>
        <v>777251257</v>
      </c>
      <c r="K31" s="73">
        <f t="shared" si="12"/>
        <v>812934842</v>
      </c>
      <c r="L31" s="73">
        <f t="shared" si="12"/>
        <v>849012920</v>
      </c>
      <c r="M31" s="73">
        <f t="shared" si="12"/>
        <v>874346287</v>
      </c>
      <c r="N31" s="73">
        <f t="shared" si="12"/>
        <v>927634380</v>
      </c>
      <c r="O31" s="73">
        <f t="shared" si="12"/>
        <v>982602677</v>
      </c>
      <c r="P31" s="73">
        <f t="shared" si="12"/>
        <v>1019900636</v>
      </c>
      <c r="Q31" s="73">
        <f t="shared" si="12"/>
        <v>968330554</v>
      </c>
      <c r="R31" s="73">
        <f t="shared" si="12"/>
        <v>1085214922</v>
      </c>
      <c r="S31" s="73">
        <f t="shared" si="12"/>
        <v>1161014340</v>
      </c>
      <c r="T31" s="73">
        <f t="shared" si="12"/>
        <v>1227595577</v>
      </c>
      <c r="U31" s="73">
        <f t="shared" si="12"/>
        <v>1241065165</v>
      </c>
      <c r="V31" s="73">
        <f t="shared" si="12"/>
        <v>1302561282</v>
      </c>
      <c r="W31" s="73">
        <f t="shared" si="12"/>
        <v>1345392956</v>
      </c>
      <c r="X31" s="73">
        <f t="shared" si="12"/>
        <v>1385824409</v>
      </c>
      <c r="Y31" s="73">
        <f t="shared" si="12"/>
        <v>1455076781</v>
      </c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</row>
    <row r="32" spans="1:157" ht="20.149999999999999" customHeight="1">
      <c r="A32" s="198"/>
      <c r="B32" s="45" t="s">
        <v>391</v>
      </c>
      <c r="C32" s="73">
        <f>SUM(C27,C30)</f>
        <v>1613469</v>
      </c>
      <c r="D32" s="73">
        <f t="shared" ref="D32:Y32" si="13">SUM(D27,D30)</f>
        <v>1782337</v>
      </c>
      <c r="E32" s="73">
        <f t="shared" si="13"/>
        <v>2018393</v>
      </c>
      <c r="F32" s="73">
        <f t="shared" si="13"/>
        <v>1834309</v>
      </c>
      <c r="G32" s="73">
        <f t="shared" si="13"/>
        <v>2112703</v>
      </c>
      <c r="H32" s="73">
        <f t="shared" si="13"/>
        <v>2383580</v>
      </c>
      <c r="I32" s="73">
        <f t="shared" si="13"/>
        <v>2294864</v>
      </c>
      <c r="J32" s="73">
        <f t="shared" si="13"/>
        <v>2509507</v>
      </c>
      <c r="K32" s="73">
        <f t="shared" si="13"/>
        <v>2631359</v>
      </c>
      <c r="L32" s="73">
        <f t="shared" si="13"/>
        <v>2978117</v>
      </c>
      <c r="M32" s="73">
        <f t="shared" si="13"/>
        <v>2988999</v>
      </c>
      <c r="N32" s="73">
        <f t="shared" si="13"/>
        <v>3208783</v>
      </c>
      <c r="O32" s="73">
        <f t="shared" si="13"/>
        <v>3454363</v>
      </c>
      <c r="P32" s="73">
        <f t="shared" si="13"/>
        <v>3251606</v>
      </c>
      <c r="Q32" s="73">
        <f t="shared" si="13"/>
        <v>3141146</v>
      </c>
      <c r="R32" s="73">
        <f t="shared" si="13"/>
        <v>3588743</v>
      </c>
      <c r="S32" s="73">
        <f t="shared" si="13"/>
        <v>3558010</v>
      </c>
      <c r="T32" s="73">
        <f t="shared" si="13"/>
        <v>3474057</v>
      </c>
      <c r="U32" s="73">
        <f t="shared" si="13"/>
        <v>3498940</v>
      </c>
      <c r="V32" s="73">
        <f t="shared" si="13"/>
        <v>3693861</v>
      </c>
      <c r="W32" s="73">
        <f t="shared" si="13"/>
        <v>3806554</v>
      </c>
      <c r="X32" s="73">
        <f t="shared" si="13"/>
        <v>4073792</v>
      </c>
      <c r="Y32" s="73">
        <f t="shared" si="13"/>
        <v>4321641</v>
      </c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</row>
    <row r="33" spans="1:21">
      <c r="J33" s="48" t="s">
        <v>235</v>
      </c>
      <c r="K33" s="48" t="s">
        <v>236</v>
      </c>
    </row>
    <row r="34" spans="1:21">
      <c r="A34" s="67" t="s">
        <v>244</v>
      </c>
      <c r="B34" s="203" t="s">
        <v>240</v>
      </c>
      <c r="C34" s="203"/>
      <c r="D34" s="203" t="s">
        <v>237</v>
      </c>
      <c r="E34" s="203"/>
      <c r="F34" s="203" t="s">
        <v>241</v>
      </c>
      <c r="G34" s="203"/>
      <c r="I34" s="58" t="s">
        <v>243</v>
      </c>
      <c r="J34" s="204" t="s">
        <v>240</v>
      </c>
      <c r="K34" s="204"/>
      <c r="L34" s="202" t="s">
        <v>237</v>
      </c>
      <c r="M34" s="202"/>
      <c r="N34" s="202" t="s">
        <v>241</v>
      </c>
      <c r="O34" s="202"/>
      <c r="P34" s="48"/>
      <c r="Q34" s="48"/>
      <c r="T34" s="48"/>
      <c r="U34" s="48"/>
    </row>
    <row r="35" spans="1:21">
      <c r="A35" s="68" t="s">
        <v>183</v>
      </c>
      <c r="B35" s="69" t="s">
        <v>245</v>
      </c>
      <c r="C35" s="69" t="s">
        <v>246</v>
      </c>
      <c r="D35" s="69" t="s">
        <v>245</v>
      </c>
      <c r="E35" s="69" t="s">
        <v>246</v>
      </c>
      <c r="F35" s="69" t="s">
        <v>245</v>
      </c>
      <c r="G35" s="69" t="s">
        <v>246</v>
      </c>
      <c r="I35" s="65" t="s">
        <v>232</v>
      </c>
      <c r="J35" s="65" t="s">
        <v>238</v>
      </c>
      <c r="K35" s="65" t="s">
        <v>239</v>
      </c>
      <c r="L35" s="65" t="s">
        <v>233</v>
      </c>
      <c r="M35" s="65" t="s">
        <v>242</v>
      </c>
      <c r="N35" s="65" t="s">
        <v>238</v>
      </c>
      <c r="O35" s="65" t="s">
        <v>239</v>
      </c>
      <c r="P35" s="65" t="s">
        <v>234</v>
      </c>
    </row>
    <row r="36" spans="1:21">
      <c r="A36" s="70">
        <v>1990</v>
      </c>
      <c r="B36" s="55">
        <v>8260</v>
      </c>
      <c r="C36" s="55">
        <v>520</v>
      </c>
      <c r="D36" s="55">
        <v>236</v>
      </c>
      <c r="E36" s="55">
        <v>84</v>
      </c>
      <c r="F36" s="55">
        <f>SUM(B36,D36)</f>
        <v>8496</v>
      </c>
      <c r="G36" s="55">
        <f>SUM(C36,E36)</f>
        <v>604</v>
      </c>
      <c r="I36" s="6">
        <v>1990</v>
      </c>
      <c r="J36" s="57">
        <v>63914</v>
      </c>
      <c r="K36" s="57">
        <v>21127</v>
      </c>
      <c r="L36" s="57">
        <v>219781</v>
      </c>
      <c r="M36" s="57">
        <v>1833650</v>
      </c>
      <c r="N36" s="57">
        <f>SUM(J36,L36)</f>
        <v>283695</v>
      </c>
      <c r="O36" s="57">
        <f>SUM(K36,M36)</f>
        <v>1854777</v>
      </c>
      <c r="P36" s="56">
        <f t="shared" ref="P36:P46" si="14">M36/L36</f>
        <v>8.3430778820735192</v>
      </c>
    </row>
    <row r="37" spans="1:21">
      <c r="A37" s="70">
        <v>1991</v>
      </c>
      <c r="B37" s="55">
        <v>8485</v>
      </c>
      <c r="C37" s="55">
        <v>524</v>
      </c>
      <c r="D37" s="55">
        <v>335</v>
      </c>
      <c r="E37" s="55">
        <v>113</v>
      </c>
      <c r="F37" s="55">
        <f t="shared" ref="F37:F65" si="15">SUM(B37,D37)</f>
        <v>8820</v>
      </c>
      <c r="G37" s="55">
        <f t="shared" ref="G37:G65" si="16">SUM(C37,E37)</f>
        <v>637</v>
      </c>
      <c r="I37" s="6">
        <v>1991</v>
      </c>
      <c r="J37" s="57">
        <v>76124</v>
      </c>
      <c r="K37" s="57">
        <v>24737</v>
      </c>
      <c r="L37" s="57">
        <v>262972</v>
      </c>
      <c r="M37" s="57">
        <v>2168582</v>
      </c>
      <c r="N37" s="57">
        <f t="shared" ref="N37:N62" si="17">SUM(J37,L37)</f>
        <v>339096</v>
      </c>
      <c r="O37" s="57">
        <f t="shared" ref="O37:O62" si="18">SUM(K37,M37)</f>
        <v>2193319</v>
      </c>
      <c r="P37" s="56">
        <f t="shared" si="14"/>
        <v>8.2464368830141606</v>
      </c>
    </row>
    <row r="38" spans="1:21">
      <c r="A38" s="70">
        <v>1992</v>
      </c>
      <c r="B38" s="55">
        <v>8733</v>
      </c>
      <c r="C38" s="55">
        <v>525</v>
      </c>
      <c r="D38" s="55">
        <v>338</v>
      </c>
      <c r="E38" s="55">
        <v>130</v>
      </c>
      <c r="F38" s="55">
        <f t="shared" si="15"/>
        <v>9071</v>
      </c>
      <c r="G38" s="55">
        <f t="shared" si="16"/>
        <v>655</v>
      </c>
      <c r="I38" s="6">
        <v>1992</v>
      </c>
      <c r="J38" s="57">
        <v>85589</v>
      </c>
      <c r="K38" s="57">
        <v>36008</v>
      </c>
      <c r="L38" s="57">
        <v>285573</v>
      </c>
      <c r="M38" s="57">
        <v>2457145</v>
      </c>
      <c r="N38" s="57">
        <f t="shared" si="17"/>
        <v>371162</v>
      </c>
      <c r="O38" s="57">
        <f t="shared" si="18"/>
        <v>2493153</v>
      </c>
      <c r="P38" s="56">
        <f t="shared" si="14"/>
        <v>8.6042623077111635</v>
      </c>
    </row>
    <row r="39" spans="1:21">
      <c r="A39" s="70">
        <v>1993</v>
      </c>
      <c r="B39" s="55">
        <v>7990</v>
      </c>
      <c r="C39" s="55">
        <v>468</v>
      </c>
      <c r="D39" s="55">
        <v>296</v>
      </c>
      <c r="E39" s="55">
        <v>112</v>
      </c>
      <c r="F39" s="55">
        <f t="shared" si="15"/>
        <v>8286</v>
      </c>
      <c r="G39" s="55">
        <f t="shared" si="16"/>
        <v>580</v>
      </c>
      <c r="I39" s="6">
        <v>1993</v>
      </c>
      <c r="J39" s="57">
        <v>96196</v>
      </c>
      <c r="K39" s="57">
        <v>38765</v>
      </c>
      <c r="L39" s="57">
        <v>316872</v>
      </c>
      <c r="M39" s="57">
        <v>2768396</v>
      </c>
      <c r="N39" s="57">
        <f t="shared" si="17"/>
        <v>413068</v>
      </c>
      <c r="O39" s="57">
        <f t="shared" si="18"/>
        <v>2807161</v>
      </c>
      <c r="P39" s="56">
        <f t="shared" si="14"/>
        <v>8.736638137796966</v>
      </c>
    </row>
    <row r="40" spans="1:21">
      <c r="A40" s="70">
        <v>1994</v>
      </c>
      <c r="B40" s="55">
        <v>7869</v>
      </c>
      <c r="C40" s="55">
        <v>436</v>
      </c>
      <c r="D40" s="55">
        <v>411</v>
      </c>
      <c r="E40" s="55">
        <v>163</v>
      </c>
      <c r="F40" s="55">
        <f t="shared" si="15"/>
        <v>8280</v>
      </c>
      <c r="G40" s="55">
        <f t="shared" si="16"/>
        <v>599</v>
      </c>
      <c r="I40" s="6">
        <v>1994</v>
      </c>
      <c r="J40" s="57">
        <v>117694</v>
      </c>
      <c r="K40" s="57">
        <v>34935</v>
      </c>
      <c r="L40" s="57">
        <v>353428</v>
      </c>
      <c r="M40" s="57">
        <v>2881696</v>
      </c>
      <c r="N40" s="57">
        <f t="shared" si="17"/>
        <v>471122</v>
      </c>
      <c r="O40" s="57">
        <f t="shared" si="18"/>
        <v>2916631</v>
      </c>
      <c r="P40" s="56">
        <f t="shared" si="14"/>
        <v>8.1535588578154528</v>
      </c>
    </row>
    <row r="41" spans="1:21">
      <c r="A41" s="70">
        <v>1995</v>
      </c>
      <c r="B41" s="55">
        <v>8702</v>
      </c>
      <c r="C41" s="55">
        <v>502</v>
      </c>
      <c r="D41" s="55">
        <v>395</v>
      </c>
      <c r="E41" s="55">
        <v>136</v>
      </c>
      <c r="F41" s="55">
        <f t="shared" si="15"/>
        <v>9097</v>
      </c>
      <c r="G41" s="55">
        <f t="shared" si="16"/>
        <v>638</v>
      </c>
      <c r="I41" s="6">
        <v>1995</v>
      </c>
      <c r="J41" s="57">
        <v>129112</v>
      </c>
      <c r="K41" s="57">
        <v>43936</v>
      </c>
      <c r="L41" s="57">
        <v>404424</v>
      </c>
      <c r="M41" s="57">
        <v>3263717</v>
      </c>
      <c r="N41" s="57">
        <f t="shared" si="17"/>
        <v>533536</v>
      </c>
      <c r="O41" s="57">
        <f t="shared" si="18"/>
        <v>3307653</v>
      </c>
      <c r="P41" s="56">
        <f t="shared" si="14"/>
        <v>8.0700378810357449</v>
      </c>
    </row>
    <row r="42" spans="1:21">
      <c r="A42" s="70">
        <v>1996</v>
      </c>
      <c r="B42" s="55">
        <v>9413</v>
      </c>
      <c r="C42" s="55">
        <v>547</v>
      </c>
      <c r="D42" s="55">
        <v>523</v>
      </c>
      <c r="E42" s="55">
        <v>198</v>
      </c>
      <c r="F42" s="55">
        <f t="shared" si="15"/>
        <v>9936</v>
      </c>
      <c r="G42" s="55">
        <f t="shared" si="16"/>
        <v>745</v>
      </c>
      <c r="I42" s="6">
        <v>1996</v>
      </c>
      <c r="J42" s="57">
        <v>140948</v>
      </c>
      <c r="K42" s="57">
        <v>46452</v>
      </c>
      <c r="L42" s="57">
        <v>441120</v>
      </c>
      <c r="M42" s="57">
        <v>3575745</v>
      </c>
      <c r="N42" s="57">
        <f t="shared" si="17"/>
        <v>582068</v>
      </c>
      <c r="O42" s="57">
        <f t="shared" si="18"/>
        <v>3622197</v>
      </c>
      <c r="P42" s="56">
        <f t="shared" si="14"/>
        <v>8.1060595756256806</v>
      </c>
    </row>
    <row r="43" spans="1:21">
      <c r="A43" s="70">
        <v>1997</v>
      </c>
      <c r="B43" s="55">
        <v>9899</v>
      </c>
      <c r="C43" s="55">
        <v>571</v>
      </c>
      <c r="D43" s="55">
        <v>564</v>
      </c>
      <c r="E43" s="55">
        <v>214</v>
      </c>
      <c r="F43" s="55">
        <f t="shared" si="15"/>
        <v>10463</v>
      </c>
      <c r="G43" s="55">
        <f t="shared" si="16"/>
        <v>785</v>
      </c>
      <c r="I43" s="6">
        <v>1997</v>
      </c>
      <c r="J43" s="57">
        <v>147046</v>
      </c>
      <c r="K43" s="57">
        <v>45299</v>
      </c>
      <c r="L43" s="57">
        <v>485030</v>
      </c>
      <c r="M43" s="57">
        <v>4170203</v>
      </c>
      <c r="N43" s="57">
        <f t="shared" si="17"/>
        <v>632076</v>
      </c>
      <c r="O43" s="57">
        <f t="shared" si="18"/>
        <v>4215502</v>
      </c>
      <c r="P43" s="56">
        <f t="shared" si="14"/>
        <v>8.5978248768117442</v>
      </c>
    </row>
    <row r="44" spans="1:21">
      <c r="A44" s="70">
        <v>1998</v>
      </c>
      <c r="B44" s="55">
        <v>8277</v>
      </c>
      <c r="C44" s="55">
        <v>434</v>
      </c>
      <c r="D44" s="55">
        <v>538</v>
      </c>
      <c r="E44" s="55">
        <v>200</v>
      </c>
      <c r="F44" s="55">
        <f t="shared" si="15"/>
        <v>8815</v>
      </c>
      <c r="G44" s="55">
        <f t="shared" si="16"/>
        <v>634</v>
      </c>
      <c r="I44" s="6">
        <v>1998</v>
      </c>
      <c r="J44" s="57">
        <v>115179</v>
      </c>
      <c r="K44" s="57">
        <v>33462</v>
      </c>
      <c r="L44" s="57">
        <v>474752</v>
      </c>
      <c r="M44" s="57">
        <v>4215379</v>
      </c>
      <c r="N44" s="57">
        <f t="shared" si="17"/>
        <v>589931</v>
      </c>
      <c r="O44" s="57">
        <f t="shared" si="18"/>
        <v>4248841</v>
      </c>
      <c r="P44" s="56">
        <f t="shared" si="14"/>
        <v>8.8791179394715556</v>
      </c>
    </row>
    <row r="45" spans="1:21">
      <c r="A45" s="70">
        <v>1999</v>
      </c>
      <c r="B45" s="55">
        <v>9052</v>
      </c>
      <c r="C45" s="55">
        <v>543</v>
      </c>
      <c r="D45" s="55">
        <v>805</v>
      </c>
      <c r="E45" s="55">
        <v>299</v>
      </c>
      <c r="F45" s="55">
        <f t="shared" si="15"/>
        <v>9857</v>
      </c>
      <c r="G45" s="55">
        <f t="shared" si="16"/>
        <v>842</v>
      </c>
      <c r="I45" s="6">
        <v>1999</v>
      </c>
      <c r="J45" s="57">
        <v>123693</v>
      </c>
      <c r="K45" s="57">
        <v>33699</v>
      </c>
      <c r="L45" s="57">
        <v>532183</v>
      </c>
      <c r="M45" s="57">
        <v>4670305</v>
      </c>
      <c r="N45" s="57">
        <f t="shared" si="17"/>
        <v>655876</v>
      </c>
      <c r="O45" s="57">
        <f t="shared" si="18"/>
        <v>4704004</v>
      </c>
      <c r="P45" s="56">
        <f t="shared" si="14"/>
        <v>8.7757500709342455</v>
      </c>
    </row>
    <row r="46" spans="1:21">
      <c r="A46" s="70">
        <v>2000</v>
      </c>
      <c r="B46" s="55">
        <v>9702</v>
      </c>
      <c r="C46" s="55">
        <v>672</v>
      </c>
      <c r="D46" s="55">
        <v>999</v>
      </c>
      <c r="E46" s="55">
        <v>398</v>
      </c>
      <c r="F46" s="55">
        <f t="shared" si="15"/>
        <v>10701</v>
      </c>
      <c r="G46" s="55">
        <f t="shared" si="16"/>
        <v>1070</v>
      </c>
      <c r="I46" s="6">
        <v>2000</v>
      </c>
      <c r="J46" s="57">
        <v>131987</v>
      </c>
      <c r="K46" s="57">
        <v>38298</v>
      </c>
      <c r="L46" s="57">
        <v>569599</v>
      </c>
      <c r="M46" s="57">
        <v>4362779</v>
      </c>
      <c r="N46" s="57">
        <f t="shared" si="17"/>
        <v>701586</v>
      </c>
      <c r="O46" s="57">
        <f t="shared" si="18"/>
        <v>4401077</v>
      </c>
      <c r="P46" s="56">
        <f t="shared" si="14"/>
        <v>7.6593866913389945</v>
      </c>
    </row>
    <row r="47" spans="1:21">
      <c r="A47" s="70">
        <v>2001</v>
      </c>
      <c r="B47" s="55">
        <v>9340</v>
      </c>
      <c r="C47" s="55">
        <v>555</v>
      </c>
      <c r="D47" s="55">
        <v>1075</v>
      </c>
      <c r="E47" s="55">
        <v>401</v>
      </c>
      <c r="F47" s="55">
        <f t="shared" si="15"/>
        <v>10415</v>
      </c>
      <c r="G47" s="55">
        <f t="shared" si="16"/>
        <v>956</v>
      </c>
      <c r="I47" s="6">
        <v>2001</v>
      </c>
      <c r="J47" s="57">
        <v>140544</v>
      </c>
      <c r="K47" s="57">
        <v>36443</v>
      </c>
      <c r="L47" s="78">
        <f>INDEX($C$29:$Y$29,MATCH('BAADTbVT_Ships-Cal psgr CAGR'!I47,'BAADTbVT_Ships-Cal psgr CAGR'!$C$22:$Y$22,0))/1000</f>
        <v>610910.071</v>
      </c>
      <c r="M47" s="60">
        <f t="shared" ref="M47:M65" si="19">L47*P47</f>
        <v>5717844.0674915109</v>
      </c>
      <c r="N47" s="57">
        <f t="shared" si="17"/>
        <v>751454.071</v>
      </c>
      <c r="O47" s="60">
        <f t="shared" si="18"/>
        <v>5754287.0674915109</v>
      </c>
      <c r="P47" s="61">
        <f t="shared" ref="P47:P65" si="20">TREND($P$41:$P$45,$I$41:$I$45,I47)</f>
        <v>9.3595511662329614</v>
      </c>
    </row>
    <row r="48" spans="1:21">
      <c r="A48" s="70">
        <v>2002</v>
      </c>
      <c r="B48" s="55">
        <v>9460</v>
      </c>
      <c r="C48" s="55">
        <v>565</v>
      </c>
      <c r="D48" s="55">
        <v>1253</v>
      </c>
      <c r="E48" s="55">
        <v>459</v>
      </c>
      <c r="F48" s="55">
        <f t="shared" si="15"/>
        <v>10713</v>
      </c>
      <c r="G48" s="55">
        <f t="shared" si="16"/>
        <v>1024</v>
      </c>
      <c r="I48" s="6">
        <v>2002</v>
      </c>
      <c r="J48" s="57">
        <v>141706</v>
      </c>
      <c r="K48" s="57">
        <v>38171</v>
      </c>
      <c r="L48" s="78">
        <f>INDEX($C$29:$Y$29,MATCH('BAADTbVT_Ships-Cal psgr CAGR'!I48,'BAADTbVT_Ships-Cal psgr CAGR'!$C$22:$Y$22,0))/1000</f>
        <v>635545.272</v>
      </c>
      <c r="M48" s="60">
        <f t="shared" si="19"/>
        <v>6087252.2596902195</v>
      </c>
      <c r="N48" s="57">
        <f t="shared" si="17"/>
        <v>777251.272</v>
      </c>
      <c r="O48" s="60">
        <f t="shared" si="18"/>
        <v>6125423.2596902195</v>
      </c>
      <c r="P48" s="61">
        <f t="shared" si="20"/>
        <v>9.5779994405972388</v>
      </c>
    </row>
    <row r="49" spans="1:16">
      <c r="A49" s="70">
        <v>2003</v>
      </c>
      <c r="B49" s="55">
        <v>10336</v>
      </c>
      <c r="C49" s="55">
        <v>620</v>
      </c>
      <c r="D49" s="55">
        <v>1380</v>
      </c>
      <c r="E49" s="55">
        <v>535</v>
      </c>
      <c r="F49" s="55">
        <f t="shared" si="15"/>
        <v>11716</v>
      </c>
      <c r="G49" s="55">
        <f t="shared" si="16"/>
        <v>1155</v>
      </c>
      <c r="I49" s="6">
        <v>2003</v>
      </c>
      <c r="J49" s="57">
        <v>145327</v>
      </c>
      <c r="K49" s="57">
        <v>33884</v>
      </c>
      <c r="L49" s="78">
        <f>INDEX($C$29:$Y$29,MATCH('BAADTbVT_Ships-Cal psgr CAGR'!I49,'BAADTbVT_Ships-Cal psgr CAGR'!$C$22:$Y$22,0))/1000</f>
        <v>667608.03300000005</v>
      </c>
      <c r="M49" s="60">
        <f t="shared" si="19"/>
        <v>6540187.1893728031</v>
      </c>
      <c r="N49" s="57">
        <f t="shared" si="17"/>
        <v>812935.03300000005</v>
      </c>
      <c r="O49" s="60">
        <f t="shared" si="18"/>
        <v>6574071.1893728031</v>
      </c>
      <c r="P49" s="61">
        <f t="shared" si="20"/>
        <v>9.7964477149615163</v>
      </c>
    </row>
    <row r="50" spans="1:16">
      <c r="A50" s="70">
        <v>2004</v>
      </c>
      <c r="B50" s="55">
        <v>10648</v>
      </c>
      <c r="C50" s="55">
        <v>657</v>
      </c>
      <c r="D50" s="55">
        <v>1822</v>
      </c>
      <c r="E50" s="55">
        <v>714</v>
      </c>
      <c r="F50" s="55">
        <f t="shared" si="15"/>
        <v>12470</v>
      </c>
      <c r="G50" s="55">
        <f t="shared" si="16"/>
        <v>1371</v>
      </c>
      <c r="I50" s="6">
        <v>2004</v>
      </c>
      <c r="J50" s="57">
        <v>115636</v>
      </c>
      <c r="K50" s="57">
        <v>25840</v>
      </c>
      <c r="L50" s="78">
        <f>INDEX($C$29:$Y$29,MATCH('BAADTbVT_Ships-Cal psgr CAGR'!I50,'BAADTbVT_Ships-Cal psgr CAGR'!$C$22:$Y$22,0))/1000</f>
        <v>733377.11399999994</v>
      </c>
      <c r="M50" s="60">
        <f t="shared" si="19"/>
        <v>7344695.5176619245</v>
      </c>
      <c r="N50" s="57">
        <f t="shared" si="17"/>
        <v>849013.11399999994</v>
      </c>
      <c r="O50" s="60">
        <f t="shared" si="18"/>
        <v>7370535.5176619245</v>
      </c>
      <c r="P50" s="61">
        <f t="shared" si="20"/>
        <v>10.014895989325794</v>
      </c>
    </row>
    <row r="51" spans="1:16">
      <c r="A51" s="70">
        <v>2005</v>
      </c>
      <c r="B51" s="55">
        <v>11100</v>
      </c>
      <c r="C51" s="55">
        <v>668</v>
      </c>
      <c r="D51" s="55">
        <v>2105</v>
      </c>
      <c r="E51" s="55">
        <v>857</v>
      </c>
      <c r="F51" s="55">
        <f t="shared" si="15"/>
        <v>13205</v>
      </c>
      <c r="G51" s="55">
        <f t="shared" si="16"/>
        <v>1525</v>
      </c>
      <c r="I51" s="6">
        <v>2005</v>
      </c>
      <c r="J51" s="57">
        <v>119410</v>
      </c>
      <c r="K51" s="57">
        <v>26590</v>
      </c>
      <c r="L51" s="78">
        <f>INDEX($C$29:$Y$29,MATCH('BAADTbVT_Ships-Cal psgr CAGR'!I51,'BAADTbVT_Ships-Cal psgr CAGR'!$C$22:$Y$22,0))/1000</f>
        <v>754936.40899999999</v>
      </c>
      <c r="M51" s="60">
        <f t="shared" si="19"/>
        <v>7725524.1704909317</v>
      </c>
      <c r="N51" s="57">
        <f t="shared" si="17"/>
        <v>874346.40899999999</v>
      </c>
      <c r="O51" s="60">
        <f t="shared" si="18"/>
        <v>7752114.1704909317</v>
      </c>
      <c r="P51" s="61">
        <f t="shared" si="20"/>
        <v>10.233344263690071</v>
      </c>
    </row>
    <row r="52" spans="1:16">
      <c r="A52" s="70">
        <v>2006</v>
      </c>
      <c r="B52" s="55">
        <v>11574</v>
      </c>
      <c r="C52" s="55">
        <v>709</v>
      </c>
      <c r="D52" s="55">
        <v>2385</v>
      </c>
      <c r="E52" s="55">
        <v>993</v>
      </c>
      <c r="F52" s="55">
        <f t="shared" si="15"/>
        <v>13959</v>
      </c>
      <c r="G52" s="55">
        <f t="shared" si="16"/>
        <v>1702</v>
      </c>
      <c r="I52" s="6">
        <v>2006</v>
      </c>
      <c r="J52" s="57">
        <v>117805</v>
      </c>
      <c r="K52" s="57">
        <v>26478</v>
      </c>
      <c r="L52" s="78">
        <f>INDEX($C$29:$Y$29,MATCH('BAADTbVT_Ships-Cal psgr CAGR'!I52,'BAADTbVT_Ships-Cal psgr CAGR'!$C$22:$Y$22,0))/1000</f>
        <v>809829.60400000005</v>
      </c>
      <c r="M52" s="60">
        <f t="shared" si="19"/>
        <v>8464171.0121827554</v>
      </c>
      <c r="N52" s="57">
        <f t="shared" si="17"/>
        <v>927634.60400000005</v>
      </c>
      <c r="O52" s="60">
        <f t="shared" si="18"/>
        <v>8490649.0121827554</v>
      </c>
      <c r="P52" s="61">
        <f t="shared" si="20"/>
        <v>10.451792538054406</v>
      </c>
    </row>
    <row r="53" spans="1:16">
      <c r="A53" s="70">
        <v>2007</v>
      </c>
      <c r="B53" s="55">
        <v>12634</v>
      </c>
      <c r="C53" s="55">
        <v>765</v>
      </c>
      <c r="D53" s="55">
        <v>2550</v>
      </c>
      <c r="E53" s="55">
        <v>1019</v>
      </c>
      <c r="F53" s="55">
        <f t="shared" si="15"/>
        <v>15184</v>
      </c>
      <c r="G53" s="55">
        <f t="shared" si="16"/>
        <v>1784</v>
      </c>
      <c r="I53" s="6">
        <v>2007</v>
      </c>
      <c r="J53" s="57">
        <v>120079</v>
      </c>
      <c r="K53" s="57">
        <v>27998</v>
      </c>
      <c r="L53" s="78">
        <f>INDEX($C$29:$Y$29,MATCH('BAADTbVT_Ships-Cal psgr CAGR'!I53,'BAADTbVT_Ships-Cal psgr CAGR'!$C$22:$Y$22,0))/1000</f>
        <v>862523.478</v>
      </c>
      <c r="M53" s="60">
        <f t="shared" si="19"/>
        <v>9203333.2166249081</v>
      </c>
      <c r="N53" s="57">
        <f t="shared" si="17"/>
        <v>982602.478</v>
      </c>
      <c r="O53" s="60">
        <f t="shared" si="18"/>
        <v>9231331.2166249081</v>
      </c>
      <c r="P53" s="61">
        <f t="shared" si="20"/>
        <v>10.670240812418683</v>
      </c>
    </row>
    <row r="54" spans="1:16">
      <c r="A54" s="70">
        <v>2008</v>
      </c>
      <c r="B54" s="55">
        <v>14162</v>
      </c>
      <c r="C54" s="55">
        <v>765</v>
      </c>
      <c r="D54" s="55">
        <v>2534</v>
      </c>
      <c r="E54" s="55">
        <v>1019</v>
      </c>
      <c r="F54" s="55">
        <f t="shared" si="15"/>
        <v>16696</v>
      </c>
      <c r="G54" s="55">
        <f t="shared" si="16"/>
        <v>1784</v>
      </c>
      <c r="I54" s="6">
        <v>2008</v>
      </c>
      <c r="J54" s="57">
        <v>126964</v>
      </c>
      <c r="K54" s="57">
        <v>29590</v>
      </c>
      <c r="L54" s="78">
        <f>INDEX($C$29:$Y$29,MATCH('BAADTbVT_Ships-Cal psgr CAGR'!I54,'BAADTbVT_Ships-Cal psgr CAGR'!$C$22:$Y$22,0))/1000</f>
        <v>892936.38199999998</v>
      </c>
      <c r="M54" s="60">
        <f t="shared" si="19"/>
        <v>9722906.6378748603</v>
      </c>
      <c r="N54" s="57">
        <f t="shared" si="17"/>
        <v>1019900.382</v>
      </c>
      <c r="O54" s="60">
        <f t="shared" si="18"/>
        <v>9752496.6378748603</v>
      </c>
      <c r="P54" s="61">
        <f t="shared" si="20"/>
        <v>10.888689086782961</v>
      </c>
    </row>
    <row r="55" spans="1:16">
      <c r="A55" s="70">
        <v>2009</v>
      </c>
      <c r="B55" s="55">
        <v>14868</v>
      </c>
      <c r="C55" s="55">
        <v>867</v>
      </c>
      <c r="D55" s="55">
        <v>2089</v>
      </c>
      <c r="E55" s="55">
        <v>845</v>
      </c>
      <c r="F55" s="55">
        <f t="shared" si="15"/>
        <v>16957</v>
      </c>
      <c r="G55" s="55">
        <f t="shared" si="16"/>
        <v>1712</v>
      </c>
      <c r="I55" s="6">
        <v>2009</v>
      </c>
      <c r="J55" s="57">
        <v>120032</v>
      </c>
      <c r="K55" s="57">
        <v>25249</v>
      </c>
      <c r="L55" s="78">
        <f>INDEX($C$29:$Y$29,MATCH('BAADTbVT_Ships-Cal psgr CAGR'!I55,'BAADTbVT_Ships-Cal psgr CAGR'!$C$22:$Y$22,0))/1000</f>
        <v>848298.64399999997</v>
      </c>
      <c r="M55" s="60">
        <f t="shared" si="19"/>
        <v>9422169.5621829405</v>
      </c>
      <c r="N55" s="57">
        <f t="shared" si="17"/>
        <v>968330.64399999997</v>
      </c>
      <c r="O55" s="60">
        <f t="shared" si="18"/>
        <v>9447418.5621829405</v>
      </c>
      <c r="P55" s="61">
        <f t="shared" si="20"/>
        <v>11.107137361147238</v>
      </c>
    </row>
    <row r="56" spans="1:16">
      <c r="A56" s="70">
        <v>2010</v>
      </c>
      <c r="B56" s="55">
        <v>14308</v>
      </c>
      <c r="C56" s="55">
        <v>883</v>
      </c>
      <c r="D56" s="55">
        <v>2761</v>
      </c>
      <c r="E56" s="55">
        <v>1104</v>
      </c>
      <c r="F56" s="55">
        <f t="shared" si="15"/>
        <v>17069</v>
      </c>
      <c r="G56" s="55">
        <f t="shared" si="16"/>
        <v>1987</v>
      </c>
      <c r="I56" s="6">
        <v>2010</v>
      </c>
      <c r="J56" s="57">
        <v>124225</v>
      </c>
      <c r="K56" s="57">
        <v>23281</v>
      </c>
      <c r="L56" s="78">
        <f>INDEX($C$29:$Y$29,MATCH('BAADTbVT_Ships-Cal psgr CAGR'!I56,'BAADTbVT_Ships-Cal psgr CAGR'!$C$22:$Y$22,0))/1000</f>
        <v>966193.34199999995</v>
      </c>
      <c r="M56" s="60">
        <f t="shared" si="19"/>
        <v>10942705.435282065</v>
      </c>
      <c r="N56" s="57">
        <f t="shared" si="17"/>
        <v>1090418.3419999999</v>
      </c>
      <c r="O56" s="60">
        <f t="shared" si="18"/>
        <v>10965986.435282065</v>
      </c>
      <c r="P56" s="61">
        <f t="shared" si="20"/>
        <v>11.325585635511516</v>
      </c>
    </row>
    <row r="57" spans="1:16">
      <c r="A57" s="70">
        <v>2011</v>
      </c>
      <c r="B57" s="55">
        <v>14266</v>
      </c>
      <c r="C57" s="55">
        <v>981</v>
      </c>
      <c r="D57" s="55">
        <v>2660</v>
      </c>
      <c r="E57" s="55">
        <v>1188</v>
      </c>
      <c r="F57" s="55">
        <f t="shared" si="15"/>
        <v>16926</v>
      </c>
      <c r="G57" s="55">
        <f t="shared" si="16"/>
        <v>2169</v>
      </c>
      <c r="I57" s="6">
        <v>2011</v>
      </c>
      <c r="J57" s="57">
        <v>125588</v>
      </c>
      <c r="K57" s="57">
        <v>27220</v>
      </c>
      <c r="L57" s="78">
        <f>INDEX($C$29:$Y$29,MATCH('BAADTbVT_Ships-Cal psgr CAGR'!I57,'BAADTbVT_Ships-Cal psgr CAGR'!$C$22:$Y$22,0))/1000</f>
        <v>1047986.198</v>
      </c>
      <c r="M57" s="60">
        <f t="shared" si="19"/>
        <v>12097988.206793807</v>
      </c>
      <c r="N57" s="57">
        <f t="shared" si="17"/>
        <v>1173574.1979999999</v>
      </c>
      <c r="O57" s="60">
        <f t="shared" si="18"/>
        <v>12125208.206793807</v>
      </c>
      <c r="P57" s="61">
        <f t="shared" si="20"/>
        <v>11.544033909875793</v>
      </c>
    </row>
    <row r="58" spans="1:16">
      <c r="A58" s="70">
        <v>2012</v>
      </c>
      <c r="B58" s="55">
        <v>14538</v>
      </c>
      <c r="C58" s="55">
        <v>922</v>
      </c>
      <c r="D58" s="55">
        <v>2881</v>
      </c>
      <c r="E58" s="55">
        <v>1163</v>
      </c>
      <c r="F58" s="55">
        <f t="shared" si="15"/>
        <v>17419</v>
      </c>
      <c r="G58" s="55">
        <f t="shared" si="16"/>
        <v>2085</v>
      </c>
      <c r="I58" s="6">
        <v>2012</v>
      </c>
      <c r="J58" s="57">
        <v>119057</v>
      </c>
      <c r="K58" s="57">
        <v>25804</v>
      </c>
      <c r="L58" s="78">
        <f>INDEX($C$29:$Y$29,MATCH('BAADTbVT_Ships-Cal psgr CAGR'!I58,'BAADTbVT_Ships-Cal psgr CAGR'!$C$22:$Y$22,0))/1000</f>
        <v>1108538.27</v>
      </c>
      <c r="M58" s="60">
        <f t="shared" si="19"/>
        <v>13039161.651423372</v>
      </c>
      <c r="N58" s="57">
        <f t="shared" si="17"/>
        <v>1227595.27</v>
      </c>
      <c r="O58" s="60">
        <f t="shared" si="18"/>
        <v>13064965.651423372</v>
      </c>
      <c r="P58" s="61">
        <f t="shared" si="20"/>
        <v>11.762482184240127</v>
      </c>
    </row>
    <row r="59" spans="1:16">
      <c r="A59" s="70">
        <v>2013</v>
      </c>
      <c r="B59" s="55">
        <v>16063</v>
      </c>
      <c r="C59" s="55">
        <v>1012</v>
      </c>
      <c r="D59" s="55">
        <v>2737</v>
      </c>
      <c r="E59" s="79">
        <f>1088531084/10^6</f>
        <v>1088.531084</v>
      </c>
      <c r="F59" s="55">
        <f t="shared" si="15"/>
        <v>18800</v>
      </c>
      <c r="G59" s="55">
        <f t="shared" si="16"/>
        <v>2100.5310840000002</v>
      </c>
      <c r="I59" s="6">
        <v>2013</v>
      </c>
      <c r="J59" s="57">
        <v>117860</v>
      </c>
      <c r="K59" s="57">
        <v>30476</v>
      </c>
      <c r="L59" s="78">
        <f>INDEX($C$29:$Y$29,MATCH('BAADTbVT_Ships-Cal psgr CAGR'!I59,'BAADTbVT_Ships-Cal psgr CAGR'!$C$22:$Y$22,0))/1000</f>
        <v>1123205.0549999999</v>
      </c>
      <c r="M59" s="60">
        <f t="shared" si="19"/>
        <v>13457041.654707935</v>
      </c>
      <c r="N59" s="57">
        <f t="shared" si="17"/>
        <v>1241065.0549999999</v>
      </c>
      <c r="O59" s="60">
        <f t="shared" si="18"/>
        <v>13487517.654707935</v>
      </c>
      <c r="P59" s="61">
        <f t="shared" si="20"/>
        <v>11.980930458604405</v>
      </c>
    </row>
    <row r="60" spans="1:16">
      <c r="A60" s="70">
        <v>2014</v>
      </c>
      <c r="B60" s="55">
        <v>14271</v>
      </c>
      <c r="C60" s="55">
        <v>756</v>
      </c>
      <c r="D60" s="55">
        <v>2646</v>
      </c>
      <c r="E60" s="79">
        <f>1086021774/10^6</f>
        <v>1086.0217740000001</v>
      </c>
      <c r="F60" s="55">
        <f t="shared" si="15"/>
        <v>16917</v>
      </c>
      <c r="G60" s="55">
        <f t="shared" si="16"/>
        <v>1842.0217740000001</v>
      </c>
      <c r="I60" s="6">
        <v>2014</v>
      </c>
      <c r="J60" s="57">
        <v>117920</v>
      </c>
      <c r="K60" s="57">
        <v>29900</v>
      </c>
      <c r="L60" s="78">
        <f>INDEX($C$29:$Y$29,MATCH('BAADTbVT_Ships-Cal psgr CAGR'!I60,'BAADTbVT_Ships-Cal psgr CAGR'!$C$22:$Y$22,0))/1000</f>
        <v>1184641.1939999999</v>
      </c>
      <c r="M60" s="60">
        <f t="shared" si="19"/>
        <v>14451886.588282226</v>
      </c>
      <c r="N60" s="57">
        <f t="shared" si="17"/>
        <v>1302561.1939999999</v>
      </c>
      <c r="O60" s="60">
        <f t="shared" si="18"/>
        <v>14481786.588282226</v>
      </c>
      <c r="P60" s="61">
        <f t="shared" si="20"/>
        <v>12.199378732968682</v>
      </c>
    </row>
    <row r="61" spans="1:16">
      <c r="A61" s="70">
        <v>2015</v>
      </c>
      <c r="B61" s="55">
        <v>15381</v>
      </c>
      <c r="C61" s="55">
        <v>757</v>
      </c>
      <c r="D61" s="55">
        <v>2617</v>
      </c>
      <c r="E61" s="71">
        <f>TREND($E$56:$E$60,$A$56:$A$60,A61)</f>
        <v>1085.2829612000023</v>
      </c>
      <c r="F61" s="55">
        <f t="shared" si="15"/>
        <v>17998</v>
      </c>
      <c r="G61" s="55">
        <f t="shared" si="16"/>
        <v>1842.2829612000023</v>
      </c>
      <c r="I61" s="6">
        <v>2015</v>
      </c>
      <c r="J61" s="57">
        <v>128611</v>
      </c>
      <c r="K61" s="57">
        <v>31841</v>
      </c>
      <c r="L61" s="78">
        <f>INDEX($C$29:$Y$29,MATCH('BAADTbVT_Ships-Cal psgr CAGR'!I61,'BAADTbVT_Ships-Cal psgr CAGR'!$C$22:$Y$22,0))/1000</f>
        <v>1216781.726</v>
      </c>
      <c r="M61" s="60">
        <f t="shared" si="19"/>
        <v>15109784.979152014</v>
      </c>
      <c r="N61" s="57">
        <f t="shared" si="17"/>
        <v>1345392.726</v>
      </c>
      <c r="O61" s="60">
        <f t="shared" si="18"/>
        <v>15141625.979152014</v>
      </c>
      <c r="P61" s="61">
        <f t="shared" si="20"/>
        <v>12.41782700733296</v>
      </c>
    </row>
    <row r="62" spans="1:16">
      <c r="A62" s="70">
        <v>2016</v>
      </c>
      <c r="B62" s="55">
        <v>15423</v>
      </c>
      <c r="C62" s="55">
        <v>839</v>
      </c>
      <c r="D62" s="55">
        <v>2777</v>
      </c>
      <c r="E62" s="71">
        <f t="shared" ref="E62:E65" si="21">TREND($E$56:$E$60,$A$56:$A$60,A62)</f>
        <v>1071.7404244000027</v>
      </c>
      <c r="F62" s="55">
        <f t="shared" si="15"/>
        <v>18200</v>
      </c>
      <c r="G62" s="55">
        <f t="shared" si="16"/>
        <v>1910.7404244000027</v>
      </c>
      <c r="I62" s="6">
        <v>2016</v>
      </c>
      <c r="J62" s="57">
        <v>143227</v>
      </c>
      <c r="K62" s="57">
        <v>37036</v>
      </c>
      <c r="L62" s="78">
        <f>INDEX($C$29:$Y$29,MATCH('BAADTbVT_Ships-Cal psgr CAGR'!I62,'BAADTbVT_Ships-Cal psgr CAGR'!$C$22:$Y$22,0))/1000</f>
        <v>1242597.061</v>
      </c>
      <c r="M62" s="60">
        <f t="shared" si="19"/>
        <v>15701798.527023934</v>
      </c>
      <c r="N62" s="57">
        <f t="shared" si="17"/>
        <v>1385824.061</v>
      </c>
      <c r="O62" s="60">
        <f t="shared" si="18"/>
        <v>15738834.527023934</v>
      </c>
      <c r="P62" s="61">
        <f t="shared" si="20"/>
        <v>12.636275281697237</v>
      </c>
    </row>
    <row r="63" spans="1:16">
      <c r="A63" s="70">
        <v>2017</v>
      </c>
      <c r="B63" s="55">
        <f>D3/1000</f>
        <v>16909.861000000001</v>
      </c>
      <c r="C63" s="55">
        <f>D5/10^6</f>
        <v>915.66880900000001</v>
      </c>
      <c r="D63" s="55">
        <f>D7/1000</f>
        <v>2728.1469999999999</v>
      </c>
      <c r="E63" s="71">
        <f t="shared" si="21"/>
        <v>1058.197887600003</v>
      </c>
      <c r="F63" s="55">
        <f t="shared" si="15"/>
        <v>19638.008000000002</v>
      </c>
      <c r="G63" s="55">
        <f t="shared" si="16"/>
        <v>1973.866696600003</v>
      </c>
      <c r="I63" s="6">
        <v>2017</v>
      </c>
      <c r="J63" s="57">
        <v>142587</v>
      </c>
      <c r="K63" s="62">
        <v>33855</v>
      </c>
      <c r="L63" s="78">
        <f>INDEX($C$29:$Y$29,MATCH('BAADTbVT_Ships-Cal psgr CAGR'!I63,'BAADTbVT_Ships-Cal psgr CAGR'!$C$22:$Y$22,0))/1000</f>
        <v>1312489.4739999999</v>
      </c>
      <c r="M63" s="60">
        <f t="shared" si="19"/>
        <v>16871689.358510662</v>
      </c>
      <c r="N63" s="57">
        <f t="shared" ref="N63:N65" si="22">SUM(J63,L63)</f>
        <v>1455076.4739999999</v>
      </c>
      <c r="O63" s="60">
        <f t="shared" ref="O63:O65" si="23">SUM(K63,M63)</f>
        <v>16905544.358510662</v>
      </c>
      <c r="P63" s="61">
        <f t="shared" si="20"/>
        <v>12.854723556061572</v>
      </c>
    </row>
    <row r="64" spans="1:16">
      <c r="A64" s="70">
        <v>2018</v>
      </c>
      <c r="B64" s="55">
        <f>E3/1000</f>
        <v>14625.484</v>
      </c>
      <c r="C64" s="55">
        <f>E5/10^6</f>
        <v>822.23360700000001</v>
      </c>
      <c r="D64" s="71">
        <f>TREND($D$59:$D$63,$A$59:$A$63,A64)</f>
        <v>2735.0176000000029</v>
      </c>
      <c r="E64" s="71">
        <f t="shared" si="21"/>
        <v>1044.6553508000034</v>
      </c>
      <c r="F64" s="55">
        <f t="shared" si="15"/>
        <v>17360.501600000003</v>
      </c>
      <c r="G64" s="55">
        <f t="shared" si="16"/>
        <v>1866.8889578000035</v>
      </c>
      <c r="I64" s="6">
        <v>2018</v>
      </c>
      <c r="J64" s="62">
        <f>TREND($J$59:$J$63,$I$59:$I$63,I64)</f>
        <v>152469.30000000075</v>
      </c>
      <c r="K64" s="62">
        <v>28282</v>
      </c>
      <c r="L64" s="62">
        <v>1405925</v>
      </c>
      <c r="M64" s="60">
        <f t="shared" si="19"/>
        <v>18379899.105691463</v>
      </c>
      <c r="N64" s="57">
        <f t="shared" si="22"/>
        <v>1558394.3000000007</v>
      </c>
      <c r="O64" s="60">
        <f t="shared" si="23"/>
        <v>18408181.105691463</v>
      </c>
      <c r="P64" s="61">
        <f t="shared" si="20"/>
        <v>13.073171830425849</v>
      </c>
    </row>
    <row r="65" spans="1:16">
      <c r="A65" s="70">
        <v>2019</v>
      </c>
      <c r="B65" s="71">
        <f>TREND($B$60:$B$64,$A$60:$A$64,A65)</f>
        <v>15993.417699999991</v>
      </c>
      <c r="C65" s="71">
        <f>TREND($C$60:$C$64,$B$60:$B$64,B65)</f>
        <v>853.10778614210824</v>
      </c>
      <c r="D65" s="71">
        <f>TREND($D$59:$D$63,$A$59:$A$63,A65)</f>
        <v>2746.3470000000016</v>
      </c>
      <c r="E65" s="71">
        <f t="shared" si="21"/>
        <v>1031.1128140000037</v>
      </c>
      <c r="F65" s="55">
        <f t="shared" si="15"/>
        <v>18739.764699999992</v>
      </c>
      <c r="G65" s="55">
        <f t="shared" si="16"/>
        <v>1884.2206001421118</v>
      </c>
      <c r="I65" s="6">
        <v>2019</v>
      </c>
      <c r="J65" s="60">
        <f>TREND($J$60:$J$64,$I$60:$I$64,I65)</f>
        <v>161885.24000000022</v>
      </c>
      <c r="K65" s="60">
        <f>TREND($K$60:$K$64,$I$60:$I$64,I65)</f>
        <v>31816.200000000012</v>
      </c>
      <c r="L65" s="60">
        <f>TREND($L$60:$L$64,$I$60:$I$64,I65)</f>
        <v>1433969.498999998</v>
      </c>
      <c r="M65" s="60">
        <f t="shared" si="19"/>
        <v>19059777.8225642</v>
      </c>
      <c r="N65" s="57">
        <f t="shared" si="22"/>
        <v>1595854.7389999982</v>
      </c>
      <c r="O65" s="60">
        <f t="shared" si="23"/>
        <v>19091594.022564199</v>
      </c>
      <c r="P65" s="61">
        <f t="shared" si="20"/>
        <v>13.291620104790127</v>
      </c>
    </row>
    <row r="66" spans="1:16">
      <c r="C66" s="97">
        <f>(C65/C58)^(1/7)-1</f>
        <v>-1.1032875408231391E-2</v>
      </c>
    </row>
    <row r="69" spans="1:16">
      <c r="A69" s="48" t="s">
        <v>397</v>
      </c>
    </row>
    <row r="70" spans="1:16">
      <c r="A70" s="63" t="s">
        <v>396</v>
      </c>
    </row>
    <row r="71" spans="1:16">
      <c r="A71" s="48"/>
      <c r="B71" s="49"/>
    </row>
  </sheetData>
  <mergeCells count="9">
    <mergeCell ref="A31:A32"/>
    <mergeCell ref="A23:A27"/>
    <mergeCell ref="A28:A30"/>
    <mergeCell ref="L34:M34"/>
    <mergeCell ref="N34:O34"/>
    <mergeCell ref="B34:C34"/>
    <mergeCell ref="D34:E34"/>
    <mergeCell ref="F34:G34"/>
    <mergeCell ref="J34:K34"/>
  </mergeCells>
  <phoneticPr fontId="42" type="noConversion"/>
  <pageMargins left="0.7" right="0.7" top="0.75" bottom="0.75" header="0.3" footer="0.3"/>
  <pageSetup paperSize="9" orientation="portrait" horizontalDpi="4294967292" r:id="rId1"/>
  <ignoredErrors>
    <ignoredError sqref="N23:Y30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3E7C-5EE7-4C18-89A0-01D83214687A}">
  <dimension ref="A1:V48"/>
  <sheetViews>
    <sheetView zoomScale="70" zoomScaleNormal="70" workbookViewId="0"/>
  </sheetViews>
  <sheetFormatPr defaultColWidth="9" defaultRowHeight="17"/>
  <cols>
    <col min="1" max="1" width="9" style="99"/>
    <col min="2" max="2" width="11.33203125" style="99" bestFit="1" customWidth="1"/>
    <col min="3" max="5" width="11.83203125" style="99" bestFit="1" customWidth="1"/>
    <col min="6" max="7" width="11" style="99" bestFit="1" customWidth="1"/>
    <col min="8" max="13" width="11.83203125" style="99" bestFit="1" customWidth="1"/>
    <col min="14" max="17" width="10.33203125" style="99" bestFit="1" customWidth="1"/>
    <col min="18" max="19" width="11" style="99" bestFit="1" customWidth="1"/>
    <col min="20" max="20" width="10.33203125" style="99" bestFit="1" customWidth="1"/>
    <col min="21" max="22" width="11" style="99" bestFit="1" customWidth="1"/>
    <col min="23" max="16384" width="9" style="99"/>
  </cols>
  <sheetData>
    <row r="1" spans="1:22" s="117" customFormat="1">
      <c r="A1" s="48" t="s">
        <v>702</v>
      </c>
    </row>
    <row r="2" spans="1:22">
      <c r="A2" s="205" t="s">
        <v>190</v>
      </c>
      <c r="B2" s="205"/>
      <c r="C2" s="205" t="s">
        <v>31</v>
      </c>
      <c r="D2" s="205"/>
      <c r="E2" s="205"/>
      <c r="F2" s="205"/>
      <c r="G2" s="205"/>
      <c r="H2" s="205" t="s">
        <v>671</v>
      </c>
      <c r="I2" s="205"/>
      <c r="J2" s="205"/>
      <c r="K2" s="205"/>
      <c r="L2" s="205"/>
      <c r="M2" s="205"/>
      <c r="N2" s="205"/>
      <c r="O2" s="205"/>
      <c r="P2" s="205"/>
      <c r="Q2" s="205" t="s">
        <v>672</v>
      </c>
      <c r="R2" s="205"/>
      <c r="S2" s="205"/>
      <c r="T2" s="205"/>
      <c r="U2" s="205"/>
      <c r="V2" s="205"/>
    </row>
    <row r="3" spans="1:22">
      <c r="A3" s="205"/>
      <c r="B3" s="205"/>
      <c r="C3" s="205" t="s">
        <v>190</v>
      </c>
      <c r="D3" s="205"/>
      <c r="E3" s="205"/>
      <c r="F3" s="205"/>
      <c r="G3" s="205"/>
      <c r="H3" s="205" t="s">
        <v>9</v>
      </c>
      <c r="I3" s="205"/>
      <c r="J3" s="205"/>
      <c r="K3" s="205" t="s">
        <v>673</v>
      </c>
      <c r="L3" s="205"/>
      <c r="M3" s="205"/>
      <c r="N3" s="205" t="s">
        <v>674</v>
      </c>
      <c r="O3" s="205"/>
      <c r="P3" s="205"/>
      <c r="Q3" s="205" t="s">
        <v>9</v>
      </c>
      <c r="R3" s="205"/>
      <c r="S3" s="205"/>
      <c r="T3" s="205" t="s">
        <v>675</v>
      </c>
      <c r="U3" s="205"/>
      <c r="V3" s="205"/>
    </row>
    <row r="4" spans="1:22">
      <c r="A4" s="101" t="s">
        <v>676</v>
      </c>
      <c r="B4" s="101" t="s">
        <v>677</v>
      </c>
      <c r="C4" s="101" t="s">
        <v>28</v>
      </c>
      <c r="D4" s="101" t="s">
        <v>678</v>
      </c>
      <c r="E4" s="101" t="s">
        <v>679</v>
      </c>
      <c r="F4" s="101" t="s">
        <v>680</v>
      </c>
      <c r="G4" s="101" t="s">
        <v>681</v>
      </c>
      <c r="H4" s="101" t="s">
        <v>28</v>
      </c>
      <c r="I4" s="101" t="s">
        <v>678</v>
      </c>
      <c r="J4" s="101" t="s">
        <v>679</v>
      </c>
      <c r="K4" s="101" t="s">
        <v>28</v>
      </c>
      <c r="L4" s="101" t="s">
        <v>679</v>
      </c>
      <c r="M4" s="101" t="s">
        <v>678</v>
      </c>
      <c r="N4" s="101" t="s">
        <v>28</v>
      </c>
      <c r="O4" s="101" t="s">
        <v>678</v>
      </c>
      <c r="P4" s="101" t="s">
        <v>679</v>
      </c>
      <c r="Q4" s="101" t="s">
        <v>28</v>
      </c>
      <c r="R4" s="101" t="s">
        <v>680</v>
      </c>
      <c r="S4" s="101" t="s">
        <v>681</v>
      </c>
      <c r="T4" s="101" t="s">
        <v>28</v>
      </c>
      <c r="U4" s="101" t="s">
        <v>680</v>
      </c>
      <c r="V4" s="101" t="s">
        <v>681</v>
      </c>
    </row>
    <row r="5" spans="1:22">
      <c r="A5" s="205" t="s">
        <v>9</v>
      </c>
      <c r="B5" s="205"/>
      <c r="C5" s="102">
        <v>4080872227.8000002</v>
      </c>
      <c r="D5" s="102">
        <v>1202471060</v>
      </c>
      <c r="E5" s="102">
        <v>2288324061</v>
      </c>
      <c r="F5" s="102">
        <v>567174054</v>
      </c>
      <c r="G5" s="102">
        <v>22903052.799999997</v>
      </c>
      <c r="H5" s="102">
        <v>3490795121</v>
      </c>
      <c r="I5" s="102">
        <v>1202471060</v>
      </c>
      <c r="J5" s="102">
        <v>2288324061</v>
      </c>
      <c r="K5" s="102">
        <v>3119141853</v>
      </c>
      <c r="L5" s="102">
        <v>2070251346</v>
      </c>
      <c r="M5" s="102">
        <v>1048890507</v>
      </c>
      <c r="N5" s="102">
        <v>371653268</v>
      </c>
      <c r="O5" s="102">
        <v>153580553</v>
      </c>
      <c r="P5" s="102">
        <v>218072715</v>
      </c>
      <c r="Q5" s="102">
        <v>590077106.79999995</v>
      </c>
      <c r="R5" s="102">
        <v>567174054</v>
      </c>
      <c r="S5" s="102">
        <v>22903052.799999997</v>
      </c>
      <c r="T5" s="102">
        <v>590077106.79999995</v>
      </c>
      <c r="U5" s="102">
        <v>567174054</v>
      </c>
      <c r="V5" s="102">
        <v>22903052.799999997</v>
      </c>
    </row>
    <row r="6" spans="1:22" ht="17.5" thickBot="1">
      <c r="A6" s="205" t="s">
        <v>682</v>
      </c>
      <c r="B6" s="205"/>
      <c r="C6" s="106">
        <v>1655997518</v>
      </c>
      <c r="D6" s="102">
        <v>501303813</v>
      </c>
      <c r="E6" s="102">
        <v>927845761</v>
      </c>
      <c r="F6" s="102">
        <v>214816744</v>
      </c>
      <c r="G6" s="102">
        <v>12031199.999999998</v>
      </c>
      <c r="H6" s="102">
        <v>1429149574</v>
      </c>
      <c r="I6" s="102">
        <v>501303813</v>
      </c>
      <c r="J6" s="102">
        <v>927845761</v>
      </c>
      <c r="K6" s="102">
        <v>1287227799</v>
      </c>
      <c r="L6" s="102">
        <v>848994050</v>
      </c>
      <c r="M6" s="102">
        <v>438233749</v>
      </c>
      <c r="N6" s="102">
        <v>141921775</v>
      </c>
      <c r="O6" s="102">
        <v>63070064</v>
      </c>
      <c r="P6" s="102">
        <v>78851711</v>
      </c>
      <c r="Q6" s="102">
        <v>226847944.00000006</v>
      </c>
      <c r="R6" s="102">
        <v>214816744</v>
      </c>
      <c r="S6" s="102">
        <v>12031200</v>
      </c>
      <c r="T6" s="102">
        <v>226847944</v>
      </c>
      <c r="U6" s="102">
        <v>214816744</v>
      </c>
      <c r="V6" s="102">
        <v>12031200</v>
      </c>
    </row>
    <row r="7" spans="1:22">
      <c r="A7" s="205" t="s">
        <v>683</v>
      </c>
      <c r="B7" s="104" t="s">
        <v>684</v>
      </c>
      <c r="C7" s="108">
        <v>141879802.19999999</v>
      </c>
      <c r="D7" s="105">
        <v>40206142</v>
      </c>
      <c r="E7" s="103">
        <v>81746229</v>
      </c>
      <c r="F7" s="103">
        <v>18920074</v>
      </c>
      <c r="G7" s="103">
        <v>1007357.2</v>
      </c>
      <c r="H7" s="103">
        <v>121952371</v>
      </c>
      <c r="I7" s="103">
        <v>40206142</v>
      </c>
      <c r="J7" s="103">
        <v>81746229</v>
      </c>
      <c r="K7" s="103">
        <v>110775808</v>
      </c>
      <c r="L7" s="103">
        <v>75603191</v>
      </c>
      <c r="M7" s="103">
        <v>35172617</v>
      </c>
      <c r="N7" s="103">
        <v>11176563</v>
      </c>
      <c r="O7" s="103">
        <v>5033525</v>
      </c>
      <c r="P7" s="103">
        <v>6143038</v>
      </c>
      <c r="Q7" s="103">
        <v>19927431.199999999</v>
      </c>
      <c r="R7" s="103">
        <v>18920074</v>
      </c>
      <c r="S7" s="103">
        <v>1007357.2</v>
      </c>
      <c r="T7" s="103">
        <v>19927431.199999999</v>
      </c>
      <c r="U7" s="103">
        <v>18920074</v>
      </c>
      <c r="V7" s="103">
        <v>1007357.2</v>
      </c>
    </row>
    <row r="8" spans="1:22">
      <c r="A8" s="205"/>
      <c r="B8" s="104" t="s">
        <v>685</v>
      </c>
      <c r="C8" s="109">
        <v>122901029.2</v>
      </c>
      <c r="D8" s="105">
        <v>39342779</v>
      </c>
      <c r="E8" s="103">
        <v>67179791</v>
      </c>
      <c r="F8" s="103">
        <v>15309700</v>
      </c>
      <c r="G8" s="103">
        <v>1068759.2</v>
      </c>
      <c r="H8" s="103">
        <v>106522570</v>
      </c>
      <c r="I8" s="103">
        <v>39342779</v>
      </c>
      <c r="J8" s="103">
        <v>67179791</v>
      </c>
      <c r="K8" s="103">
        <v>96535010</v>
      </c>
      <c r="L8" s="103">
        <v>61932308</v>
      </c>
      <c r="M8" s="103">
        <v>34602702</v>
      </c>
      <c r="N8" s="103">
        <v>9987560</v>
      </c>
      <c r="O8" s="103">
        <v>4740077</v>
      </c>
      <c r="P8" s="103">
        <v>5247483</v>
      </c>
      <c r="Q8" s="103">
        <v>16378459.199999999</v>
      </c>
      <c r="R8" s="103">
        <v>15309700</v>
      </c>
      <c r="S8" s="103">
        <v>1068759.2</v>
      </c>
      <c r="T8" s="103">
        <v>16378459.199999999</v>
      </c>
      <c r="U8" s="103">
        <v>15309700</v>
      </c>
      <c r="V8" s="103">
        <v>1068759.2</v>
      </c>
    </row>
    <row r="9" spans="1:22">
      <c r="A9" s="205"/>
      <c r="B9" s="104" t="s">
        <v>686</v>
      </c>
      <c r="C9" s="109">
        <v>137462172.90000001</v>
      </c>
      <c r="D9" s="105">
        <v>43941974</v>
      </c>
      <c r="E9" s="103">
        <v>75823870</v>
      </c>
      <c r="F9" s="103">
        <v>16519256</v>
      </c>
      <c r="G9" s="103">
        <v>1177072.8999999999</v>
      </c>
      <c r="H9" s="103">
        <v>119765844</v>
      </c>
      <c r="I9" s="103">
        <v>43941974</v>
      </c>
      <c r="J9" s="103">
        <v>75823870</v>
      </c>
      <c r="K9" s="103">
        <v>107257057</v>
      </c>
      <c r="L9" s="103">
        <v>69359797</v>
      </c>
      <c r="M9" s="103">
        <v>37897260</v>
      </c>
      <c r="N9" s="103">
        <v>12508787</v>
      </c>
      <c r="O9" s="103">
        <v>6044714</v>
      </c>
      <c r="P9" s="103">
        <v>6464073</v>
      </c>
      <c r="Q9" s="103">
        <v>17696328.899999999</v>
      </c>
      <c r="R9" s="103">
        <v>16519256</v>
      </c>
      <c r="S9" s="103">
        <v>1177072.8999999999</v>
      </c>
      <c r="T9" s="103">
        <v>17696328.899999999</v>
      </c>
      <c r="U9" s="103">
        <v>16519256</v>
      </c>
      <c r="V9" s="103">
        <v>1177072.8999999999</v>
      </c>
    </row>
    <row r="10" spans="1:22">
      <c r="A10" s="205"/>
      <c r="B10" s="104" t="s">
        <v>687</v>
      </c>
      <c r="C10" s="109">
        <v>134906133.80000001</v>
      </c>
      <c r="D10" s="105">
        <v>40584940</v>
      </c>
      <c r="E10" s="103">
        <v>76407179</v>
      </c>
      <c r="F10" s="103">
        <v>16771920</v>
      </c>
      <c r="G10" s="103">
        <v>1142094.8</v>
      </c>
      <c r="H10" s="103">
        <v>116992119</v>
      </c>
      <c r="I10" s="103">
        <v>40584940</v>
      </c>
      <c r="J10" s="103">
        <v>76407179</v>
      </c>
      <c r="K10" s="103">
        <v>105463822</v>
      </c>
      <c r="L10" s="103">
        <v>69703937</v>
      </c>
      <c r="M10" s="103">
        <v>35759885</v>
      </c>
      <c r="N10" s="103">
        <v>11528297</v>
      </c>
      <c r="O10" s="103">
        <v>4825055</v>
      </c>
      <c r="P10" s="103">
        <v>6703242</v>
      </c>
      <c r="Q10" s="103">
        <v>17914014.800000001</v>
      </c>
      <c r="R10" s="103">
        <v>16771920</v>
      </c>
      <c r="S10" s="103">
        <v>1142094.8</v>
      </c>
      <c r="T10" s="103">
        <v>17914014.800000001</v>
      </c>
      <c r="U10" s="103">
        <v>16771920</v>
      </c>
      <c r="V10" s="103">
        <v>1142094.8</v>
      </c>
    </row>
    <row r="11" spans="1:22">
      <c r="A11" s="205"/>
      <c r="B11" s="104" t="s">
        <v>688</v>
      </c>
      <c r="C11" s="109">
        <v>135909559.30000001</v>
      </c>
      <c r="D11" s="105">
        <v>42314187</v>
      </c>
      <c r="E11" s="103">
        <v>74341806</v>
      </c>
      <c r="F11" s="103">
        <v>18325816</v>
      </c>
      <c r="G11" s="103">
        <v>927750.3</v>
      </c>
      <c r="H11" s="103">
        <v>116655993</v>
      </c>
      <c r="I11" s="103">
        <v>42314187</v>
      </c>
      <c r="J11" s="103">
        <v>74341806</v>
      </c>
      <c r="K11" s="103">
        <v>105413524</v>
      </c>
      <c r="L11" s="103">
        <v>67983285</v>
      </c>
      <c r="M11" s="103">
        <v>37430239</v>
      </c>
      <c r="N11" s="103">
        <v>11242469</v>
      </c>
      <c r="O11" s="103">
        <v>4883948</v>
      </c>
      <c r="P11" s="103">
        <v>6358521</v>
      </c>
      <c r="Q11" s="103">
        <v>19253566.300000001</v>
      </c>
      <c r="R11" s="103">
        <v>18325816</v>
      </c>
      <c r="S11" s="103">
        <v>927750.3</v>
      </c>
      <c r="T11" s="103">
        <v>19253566.300000001</v>
      </c>
      <c r="U11" s="103">
        <v>18325816</v>
      </c>
      <c r="V11" s="103">
        <v>927750.3</v>
      </c>
    </row>
    <row r="12" spans="1:22">
      <c r="A12" s="205"/>
      <c r="B12" s="104" t="s">
        <v>689</v>
      </c>
      <c r="C12" s="109">
        <v>140568903.90000001</v>
      </c>
      <c r="D12" s="105">
        <v>45054426</v>
      </c>
      <c r="E12" s="103">
        <v>76594470</v>
      </c>
      <c r="F12" s="103">
        <v>18081540</v>
      </c>
      <c r="G12" s="103">
        <v>838467.9</v>
      </c>
      <c r="H12" s="103">
        <v>121648896</v>
      </c>
      <c r="I12" s="103">
        <v>45054426</v>
      </c>
      <c r="J12" s="103">
        <v>76594470</v>
      </c>
      <c r="K12" s="103">
        <v>110416441</v>
      </c>
      <c r="L12" s="103">
        <v>70773809</v>
      </c>
      <c r="M12" s="103">
        <v>39642632</v>
      </c>
      <c r="N12" s="103">
        <v>11232455</v>
      </c>
      <c r="O12" s="103">
        <v>5411794</v>
      </c>
      <c r="P12" s="103">
        <v>5820661</v>
      </c>
      <c r="Q12" s="103">
        <v>18920007.899999999</v>
      </c>
      <c r="R12" s="103">
        <v>18081540</v>
      </c>
      <c r="S12" s="103">
        <v>838467.9</v>
      </c>
      <c r="T12" s="103">
        <v>18920007.899999999</v>
      </c>
      <c r="U12" s="103">
        <v>18081540</v>
      </c>
      <c r="V12" s="103">
        <v>838467.9</v>
      </c>
    </row>
    <row r="13" spans="1:22" ht="17.5" thickBot="1">
      <c r="A13" s="205"/>
      <c r="B13" s="104" t="s">
        <v>690</v>
      </c>
      <c r="C13" s="110">
        <v>141716895.59999999</v>
      </c>
      <c r="D13" s="105">
        <v>44021099</v>
      </c>
      <c r="E13" s="103">
        <v>79641797</v>
      </c>
      <c r="F13" s="103">
        <v>17242094</v>
      </c>
      <c r="G13" s="103">
        <v>811905.6</v>
      </c>
      <c r="H13" s="103">
        <v>123662896</v>
      </c>
      <c r="I13" s="103">
        <v>44021099</v>
      </c>
      <c r="J13" s="103">
        <v>79641797</v>
      </c>
      <c r="K13" s="103">
        <v>111724995</v>
      </c>
      <c r="L13" s="103">
        <v>72974163</v>
      </c>
      <c r="M13" s="103">
        <v>38750832</v>
      </c>
      <c r="N13" s="103">
        <v>11937901</v>
      </c>
      <c r="O13" s="103">
        <v>5270267</v>
      </c>
      <c r="P13" s="103">
        <v>6667634</v>
      </c>
      <c r="Q13" s="103">
        <v>18053999.600000001</v>
      </c>
      <c r="R13" s="103">
        <v>17242094</v>
      </c>
      <c r="S13" s="103">
        <v>811905.6</v>
      </c>
      <c r="T13" s="103">
        <v>18053999.600000001</v>
      </c>
      <c r="U13" s="103">
        <v>17242094</v>
      </c>
      <c r="V13" s="103">
        <v>811905.6</v>
      </c>
    </row>
    <row r="14" spans="1:22">
      <c r="A14" s="205"/>
      <c r="B14" s="101" t="s">
        <v>691</v>
      </c>
      <c r="C14" s="107">
        <v>144636616.90000001</v>
      </c>
      <c r="D14" s="103">
        <v>42000091</v>
      </c>
      <c r="E14" s="103">
        <v>83597003</v>
      </c>
      <c r="F14" s="103">
        <v>17829324</v>
      </c>
      <c r="G14" s="103">
        <v>1210198.8999999999</v>
      </c>
      <c r="H14" s="103">
        <v>125597094</v>
      </c>
      <c r="I14" s="103">
        <v>42000091</v>
      </c>
      <c r="J14" s="103">
        <v>83597003</v>
      </c>
      <c r="K14" s="103">
        <v>112804299</v>
      </c>
      <c r="L14" s="103">
        <v>76377281</v>
      </c>
      <c r="M14" s="103">
        <v>36427018</v>
      </c>
      <c r="N14" s="103">
        <v>12792795</v>
      </c>
      <c r="O14" s="103">
        <v>5573073</v>
      </c>
      <c r="P14" s="103">
        <v>7219722</v>
      </c>
      <c r="Q14" s="103">
        <v>19039522.899999999</v>
      </c>
      <c r="R14" s="103">
        <v>17829324</v>
      </c>
      <c r="S14" s="103">
        <v>1210198.8999999999</v>
      </c>
      <c r="T14" s="103">
        <v>19039522.899999999</v>
      </c>
      <c r="U14" s="103">
        <v>17829324</v>
      </c>
      <c r="V14" s="103">
        <v>1210198.8999999999</v>
      </c>
    </row>
    <row r="15" spans="1:22">
      <c r="A15" s="205"/>
      <c r="B15" s="101" t="s">
        <v>692</v>
      </c>
      <c r="C15" s="103">
        <v>128724363.09999999</v>
      </c>
      <c r="D15" s="103">
        <v>38320959</v>
      </c>
      <c r="E15" s="103">
        <v>74183485</v>
      </c>
      <c r="F15" s="103">
        <v>15388082</v>
      </c>
      <c r="G15" s="103">
        <v>831837.1</v>
      </c>
      <c r="H15" s="103">
        <v>112504444</v>
      </c>
      <c r="I15" s="103">
        <v>38320959</v>
      </c>
      <c r="J15" s="103">
        <v>74183485</v>
      </c>
      <c r="K15" s="103">
        <v>100937710</v>
      </c>
      <c r="L15" s="103">
        <v>67125532</v>
      </c>
      <c r="M15" s="103">
        <v>33812178</v>
      </c>
      <c r="N15" s="103">
        <v>11566734</v>
      </c>
      <c r="O15" s="103">
        <v>4508781</v>
      </c>
      <c r="P15" s="103">
        <v>7057953</v>
      </c>
      <c r="Q15" s="103">
        <v>16219919.1</v>
      </c>
      <c r="R15" s="103">
        <v>15388082</v>
      </c>
      <c r="S15" s="103">
        <v>831837.1</v>
      </c>
      <c r="T15" s="103">
        <v>16219919.1</v>
      </c>
      <c r="U15" s="103">
        <v>15388082</v>
      </c>
      <c r="V15" s="103">
        <v>831837.1</v>
      </c>
    </row>
    <row r="16" spans="1:22">
      <c r="A16" s="205"/>
      <c r="B16" s="101" t="s">
        <v>693</v>
      </c>
      <c r="C16" s="103">
        <v>142059677</v>
      </c>
      <c r="D16" s="103">
        <v>42250195</v>
      </c>
      <c r="E16" s="103">
        <v>78656951</v>
      </c>
      <c r="F16" s="103">
        <v>20125314</v>
      </c>
      <c r="G16" s="103">
        <v>1027217</v>
      </c>
      <c r="H16" s="103">
        <v>120907146</v>
      </c>
      <c r="I16" s="103">
        <v>42250195</v>
      </c>
      <c r="J16" s="103">
        <v>78656951</v>
      </c>
      <c r="K16" s="103">
        <v>108798595</v>
      </c>
      <c r="L16" s="103">
        <v>71690379</v>
      </c>
      <c r="M16" s="103">
        <v>37108216</v>
      </c>
      <c r="N16" s="103">
        <v>12108551</v>
      </c>
      <c r="O16" s="103">
        <v>5141979</v>
      </c>
      <c r="P16" s="103">
        <v>6966572</v>
      </c>
      <c r="Q16" s="103">
        <v>21152531</v>
      </c>
      <c r="R16" s="103">
        <v>20125314</v>
      </c>
      <c r="S16" s="103">
        <v>1027217</v>
      </c>
      <c r="T16" s="103">
        <v>21152531</v>
      </c>
      <c r="U16" s="103">
        <v>20125314</v>
      </c>
      <c r="V16" s="103">
        <v>1027217</v>
      </c>
    </row>
    <row r="17" spans="1:22">
      <c r="A17" s="205"/>
      <c r="B17" s="101" t="s">
        <v>694</v>
      </c>
      <c r="C17" s="103">
        <v>135528745.90000001</v>
      </c>
      <c r="D17" s="103">
        <v>39333375</v>
      </c>
      <c r="E17" s="103">
        <v>75010749</v>
      </c>
      <c r="F17" s="103">
        <v>20213098</v>
      </c>
      <c r="G17" s="103">
        <v>971523.9</v>
      </c>
      <c r="H17" s="103">
        <v>114344124</v>
      </c>
      <c r="I17" s="103">
        <v>39333375</v>
      </c>
      <c r="J17" s="103">
        <v>75010749</v>
      </c>
      <c r="K17" s="103">
        <v>101576994</v>
      </c>
      <c r="L17" s="103">
        <v>67475115</v>
      </c>
      <c r="M17" s="103">
        <v>34101879</v>
      </c>
      <c r="N17" s="103">
        <v>12767130</v>
      </c>
      <c r="O17" s="103">
        <v>5231496</v>
      </c>
      <c r="P17" s="103">
        <v>7535634</v>
      </c>
      <c r="Q17" s="103">
        <v>21184621.899999999</v>
      </c>
      <c r="R17" s="103">
        <v>20213098</v>
      </c>
      <c r="S17" s="103">
        <v>971523.9</v>
      </c>
      <c r="T17" s="103">
        <v>21184621.899999999</v>
      </c>
      <c r="U17" s="103">
        <v>20213098</v>
      </c>
      <c r="V17" s="103">
        <v>971523.9</v>
      </c>
    </row>
    <row r="18" spans="1:22">
      <c r="A18" s="205"/>
      <c r="B18" s="101" t="s">
        <v>695</v>
      </c>
      <c r="C18" s="103">
        <v>149703618.19999999</v>
      </c>
      <c r="D18" s="103">
        <v>43933646</v>
      </c>
      <c r="E18" s="103">
        <v>84662431</v>
      </c>
      <c r="F18" s="103">
        <v>20090526</v>
      </c>
      <c r="G18" s="103">
        <v>1017015.2</v>
      </c>
      <c r="H18" s="103">
        <v>128596077</v>
      </c>
      <c r="I18" s="103">
        <v>43933646</v>
      </c>
      <c r="J18" s="103">
        <v>84662431</v>
      </c>
      <c r="K18" s="103">
        <v>115523544</v>
      </c>
      <c r="L18" s="103">
        <v>77995253</v>
      </c>
      <c r="M18" s="103">
        <v>37528291</v>
      </c>
      <c r="N18" s="103">
        <v>13072533</v>
      </c>
      <c r="O18" s="103">
        <v>6405355</v>
      </c>
      <c r="P18" s="103">
        <v>6667178</v>
      </c>
      <c r="Q18" s="103">
        <v>21107541.199999999</v>
      </c>
      <c r="R18" s="103">
        <v>20090526</v>
      </c>
      <c r="S18" s="103">
        <v>1017015.2</v>
      </c>
      <c r="T18" s="103">
        <v>21107541.199999999</v>
      </c>
      <c r="U18" s="103">
        <v>20090526</v>
      </c>
      <c r="V18" s="103">
        <v>1017015.2</v>
      </c>
    </row>
    <row r="19" spans="1:22" ht="17.5" thickBot="1">
      <c r="A19" s="205" t="s">
        <v>696</v>
      </c>
      <c r="B19" s="205"/>
      <c r="C19" s="106">
        <v>1510125438.8</v>
      </c>
      <c r="D19" s="102">
        <v>431786143</v>
      </c>
      <c r="E19" s="102">
        <v>844441495</v>
      </c>
      <c r="F19" s="102">
        <v>223025948</v>
      </c>
      <c r="G19" s="102">
        <v>10871852.800000001</v>
      </c>
      <c r="H19" s="102">
        <v>1276227638</v>
      </c>
      <c r="I19" s="102">
        <v>431786143</v>
      </c>
      <c r="J19" s="102">
        <v>844441495</v>
      </c>
      <c r="K19" s="102">
        <v>1137843309</v>
      </c>
      <c r="L19" s="102">
        <v>759067449</v>
      </c>
      <c r="M19" s="102">
        <v>378775860</v>
      </c>
      <c r="N19" s="102">
        <v>138384329</v>
      </c>
      <c r="O19" s="102">
        <v>53010283</v>
      </c>
      <c r="P19" s="102">
        <v>85374046</v>
      </c>
      <c r="Q19" s="102">
        <v>233897800.80000001</v>
      </c>
      <c r="R19" s="102">
        <v>223025948</v>
      </c>
      <c r="S19" s="102">
        <v>10871852.799999999</v>
      </c>
      <c r="T19" s="102">
        <v>233897800.80000001</v>
      </c>
      <c r="U19" s="102">
        <v>223025948</v>
      </c>
      <c r="V19" s="102">
        <v>10871852.799999999</v>
      </c>
    </row>
    <row r="20" spans="1:22">
      <c r="A20" s="205" t="s">
        <v>697</v>
      </c>
      <c r="B20" s="104" t="s">
        <v>684</v>
      </c>
      <c r="C20" s="108">
        <v>131982794.09999999</v>
      </c>
      <c r="D20" s="105">
        <v>35998113</v>
      </c>
      <c r="E20" s="103">
        <v>76334956</v>
      </c>
      <c r="F20" s="103">
        <v>18712742</v>
      </c>
      <c r="G20" s="103">
        <v>936983.1</v>
      </c>
      <c r="H20" s="103">
        <v>112333069</v>
      </c>
      <c r="I20" s="103">
        <v>35998113</v>
      </c>
      <c r="J20" s="103">
        <v>76334956</v>
      </c>
      <c r="K20" s="103">
        <v>101067323</v>
      </c>
      <c r="L20" s="103">
        <v>69641720</v>
      </c>
      <c r="M20" s="103">
        <v>31425603</v>
      </c>
      <c r="N20" s="103">
        <v>11265746</v>
      </c>
      <c r="O20" s="103">
        <v>4572510</v>
      </c>
      <c r="P20" s="103">
        <v>6693236</v>
      </c>
      <c r="Q20" s="103">
        <v>19649725.100000001</v>
      </c>
      <c r="R20" s="103">
        <v>18712742</v>
      </c>
      <c r="S20" s="103">
        <v>936983.1</v>
      </c>
      <c r="T20" s="103">
        <v>19649725.100000001</v>
      </c>
      <c r="U20" s="103">
        <v>18712742</v>
      </c>
      <c r="V20" s="103">
        <v>936983.1</v>
      </c>
    </row>
    <row r="21" spans="1:22">
      <c r="A21" s="205"/>
      <c r="B21" s="104" t="s">
        <v>685</v>
      </c>
      <c r="C21" s="109">
        <v>121910527.2</v>
      </c>
      <c r="D21" s="105">
        <v>36779988</v>
      </c>
      <c r="E21" s="103">
        <v>65574161</v>
      </c>
      <c r="F21" s="103">
        <v>18759508</v>
      </c>
      <c r="G21" s="103">
        <v>796870.2</v>
      </c>
      <c r="H21" s="103">
        <v>102354149</v>
      </c>
      <c r="I21" s="103">
        <v>36779988</v>
      </c>
      <c r="J21" s="103">
        <v>65574161</v>
      </c>
      <c r="K21" s="103">
        <v>92087289</v>
      </c>
      <c r="L21" s="103">
        <v>59114975</v>
      </c>
      <c r="M21" s="103">
        <v>32972314</v>
      </c>
      <c r="N21" s="103">
        <v>10266860</v>
      </c>
      <c r="O21" s="103">
        <v>3807674</v>
      </c>
      <c r="P21" s="103">
        <v>6459186</v>
      </c>
      <c r="Q21" s="103">
        <v>19556378.199999999</v>
      </c>
      <c r="R21" s="103">
        <v>18759508</v>
      </c>
      <c r="S21" s="103">
        <v>796870.2</v>
      </c>
      <c r="T21" s="103">
        <v>19556378.199999999</v>
      </c>
      <c r="U21" s="103">
        <v>18759508</v>
      </c>
      <c r="V21" s="103">
        <v>796870.2</v>
      </c>
    </row>
    <row r="22" spans="1:22">
      <c r="A22" s="205"/>
      <c r="B22" s="104" t="s">
        <v>686</v>
      </c>
      <c r="C22" s="109">
        <v>135028283.80000001</v>
      </c>
      <c r="D22" s="105">
        <v>39110498</v>
      </c>
      <c r="E22" s="103">
        <v>75567972</v>
      </c>
      <c r="F22" s="103">
        <v>19456076</v>
      </c>
      <c r="G22" s="103">
        <v>893737.8</v>
      </c>
      <c r="H22" s="103">
        <v>114678470</v>
      </c>
      <c r="I22" s="103">
        <v>39110498</v>
      </c>
      <c r="J22" s="103">
        <v>75567972</v>
      </c>
      <c r="K22" s="103">
        <v>103304094</v>
      </c>
      <c r="L22" s="103">
        <v>68429458</v>
      </c>
      <c r="M22" s="103">
        <v>34874636</v>
      </c>
      <c r="N22" s="103">
        <v>11374376</v>
      </c>
      <c r="O22" s="103">
        <v>4235862</v>
      </c>
      <c r="P22" s="103">
        <v>7138514</v>
      </c>
      <c r="Q22" s="103">
        <v>20349813.800000001</v>
      </c>
      <c r="R22" s="103">
        <v>19456076</v>
      </c>
      <c r="S22" s="103">
        <v>893737.8</v>
      </c>
      <c r="T22" s="103">
        <v>20349813.800000001</v>
      </c>
      <c r="U22" s="103">
        <v>19456076</v>
      </c>
      <c r="V22" s="103">
        <v>893737.8</v>
      </c>
    </row>
    <row r="23" spans="1:22">
      <c r="A23" s="205"/>
      <c r="B23" s="104" t="s">
        <v>687</v>
      </c>
      <c r="C23" s="109">
        <v>123685442.3</v>
      </c>
      <c r="D23" s="105">
        <v>33797397</v>
      </c>
      <c r="E23" s="103">
        <v>70190298</v>
      </c>
      <c r="F23" s="103">
        <v>18787186</v>
      </c>
      <c r="G23" s="103">
        <v>910561.3</v>
      </c>
      <c r="H23" s="103">
        <v>103987695</v>
      </c>
      <c r="I23" s="103">
        <v>33797397</v>
      </c>
      <c r="J23" s="103">
        <v>70190298</v>
      </c>
      <c r="K23" s="103">
        <v>92664568</v>
      </c>
      <c r="L23" s="103">
        <v>63051420</v>
      </c>
      <c r="M23" s="103">
        <v>29613148</v>
      </c>
      <c r="N23" s="103">
        <v>11323127</v>
      </c>
      <c r="O23" s="103">
        <v>4184249</v>
      </c>
      <c r="P23" s="103">
        <v>7138878</v>
      </c>
      <c r="Q23" s="103">
        <v>19697747.300000001</v>
      </c>
      <c r="R23" s="103">
        <v>18787186</v>
      </c>
      <c r="S23" s="103">
        <v>910561.3</v>
      </c>
      <c r="T23" s="103">
        <v>19697747.300000001</v>
      </c>
      <c r="U23" s="103">
        <v>18787186</v>
      </c>
      <c r="V23" s="103">
        <v>910561.3</v>
      </c>
    </row>
    <row r="24" spans="1:22">
      <c r="A24" s="205"/>
      <c r="B24" s="104" t="s">
        <v>688</v>
      </c>
      <c r="C24" s="109">
        <v>122490207.7</v>
      </c>
      <c r="D24" s="105">
        <v>32485853</v>
      </c>
      <c r="E24" s="103">
        <v>69988868</v>
      </c>
      <c r="F24" s="103">
        <v>19050512</v>
      </c>
      <c r="G24" s="103">
        <v>964974.7</v>
      </c>
      <c r="H24" s="103">
        <v>102474721</v>
      </c>
      <c r="I24" s="103">
        <v>32485853</v>
      </c>
      <c r="J24" s="103">
        <v>69988868</v>
      </c>
      <c r="K24" s="103">
        <v>90798396</v>
      </c>
      <c r="L24" s="103">
        <v>62835647</v>
      </c>
      <c r="M24" s="103">
        <v>27962749</v>
      </c>
      <c r="N24" s="103">
        <v>11676325</v>
      </c>
      <c r="O24" s="103">
        <v>4523104</v>
      </c>
      <c r="P24" s="103">
        <v>7153221</v>
      </c>
      <c r="Q24" s="103">
        <v>20015486.699999999</v>
      </c>
      <c r="R24" s="103">
        <v>19050512</v>
      </c>
      <c r="S24" s="103">
        <v>964974.7</v>
      </c>
      <c r="T24" s="103">
        <v>20015486.699999999</v>
      </c>
      <c r="U24" s="103">
        <v>19050512</v>
      </c>
      <c r="V24" s="103">
        <v>964974.7</v>
      </c>
    </row>
    <row r="25" spans="1:22">
      <c r="A25" s="205"/>
      <c r="B25" s="104" t="s">
        <v>689</v>
      </c>
      <c r="C25" s="109">
        <v>116998895.7</v>
      </c>
      <c r="D25" s="105">
        <v>33207306</v>
      </c>
      <c r="E25" s="103">
        <v>64955743</v>
      </c>
      <c r="F25" s="103">
        <v>17986582</v>
      </c>
      <c r="G25" s="103">
        <v>849264.7</v>
      </c>
      <c r="H25" s="103">
        <v>98163049</v>
      </c>
      <c r="I25" s="103">
        <v>33207306</v>
      </c>
      <c r="J25" s="103">
        <v>64955743</v>
      </c>
      <c r="K25" s="103">
        <v>87925918</v>
      </c>
      <c r="L25" s="103">
        <v>58928586</v>
      </c>
      <c r="M25" s="103">
        <v>28997332</v>
      </c>
      <c r="N25" s="103">
        <v>10237131</v>
      </c>
      <c r="O25" s="103">
        <v>4209974</v>
      </c>
      <c r="P25" s="103">
        <v>6027157</v>
      </c>
      <c r="Q25" s="103">
        <v>18835846.699999999</v>
      </c>
      <c r="R25" s="103">
        <v>17986582</v>
      </c>
      <c r="S25" s="103">
        <v>849264.7</v>
      </c>
      <c r="T25" s="103">
        <v>18835846.699999999</v>
      </c>
      <c r="U25" s="103">
        <v>17986582</v>
      </c>
      <c r="V25" s="103">
        <v>849264.7</v>
      </c>
    </row>
    <row r="26" spans="1:22" ht="17.5" thickBot="1">
      <c r="A26" s="205"/>
      <c r="B26" s="104" t="s">
        <v>690</v>
      </c>
      <c r="C26" s="110">
        <v>122376934.40000001</v>
      </c>
      <c r="D26" s="105">
        <v>35578559</v>
      </c>
      <c r="E26" s="103">
        <v>68226669</v>
      </c>
      <c r="F26" s="103">
        <v>17678414</v>
      </c>
      <c r="G26" s="103">
        <v>893292.4</v>
      </c>
      <c r="H26" s="103">
        <v>103805228</v>
      </c>
      <c r="I26" s="103">
        <v>35578559</v>
      </c>
      <c r="J26" s="103">
        <v>68226669</v>
      </c>
      <c r="K26" s="103">
        <v>92283923</v>
      </c>
      <c r="L26" s="103">
        <v>61048238</v>
      </c>
      <c r="M26" s="103">
        <v>31235685</v>
      </c>
      <c r="N26" s="103">
        <v>11521305</v>
      </c>
      <c r="O26" s="103">
        <v>4342874</v>
      </c>
      <c r="P26" s="103">
        <v>7178431</v>
      </c>
      <c r="Q26" s="103">
        <v>18571706.399999999</v>
      </c>
      <c r="R26" s="103">
        <v>17678414</v>
      </c>
      <c r="S26" s="103">
        <v>893292.4</v>
      </c>
      <c r="T26" s="103">
        <v>18571706.399999999</v>
      </c>
      <c r="U26" s="103">
        <v>17678414</v>
      </c>
      <c r="V26" s="103">
        <v>893292.4</v>
      </c>
    </row>
    <row r="27" spans="1:22">
      <c r="A27" s="205"/>
      <c r="B27" s="101" t="s">
        <v>691</v>
      </c>
      <c r="C27" s="107">
        <v>119246018.3</v>
      </c>
      <c r="D27" s="103">
        <v>34501324</v>
      </c>
      <c r="E27" s="103">
        <v>67122767</v>
      </c>
      <c r="F27" s="103">
        <v>16709346</v>
      </c>
      <c r="G27" s="103">
        <v>912581.3</v>
      </c>
      <c r="H27" s="103">
        <v>101624091</v>
      </c>
      <c r="I27" s="103">
        <v>34501324</v>
      </c>
      <c r="J27" s="103">
        <v>67122767</v>
      </c>
      <c r="K27" s="103">
        <v>90943317</v>
      </c>
      <c r="L27" s="103">
        <v>60577924</v>
      </c>
      <c r="M27" s="103">
        <v>30365393</v>
      </c>
      <c r="N27" s="103">
        <v>10680774</v>
      </c>
      <c r="O27" s="103">
        <v>4135931</v>
      </c>
      <c r="P27" s="103">
        <v>6544843</v>
      </c>
      <c r="Q27" s="103">
        <v>17621927.300000001</v>
      </c>
      <c r="R27" s="103">
        <v>16709346</v>
      </c>
      <c r="S27" s="103">
        <v>912581.3</v>
      </c>
      <c r="T27" s="103">
        <v>17621927.300000001</v>
      </c>
      <c r="U27" s="103">
        <v>16709346</v>
      </c>
      <c r="V27" s="103">
        <v>912581.3</v>
      </c>
    </row>
    <row r="28" spans="1:22">
      <c r="A28" s="205"/>
      <c r="B28" s="101" t="s">
        <v>692</v>
      </c>
      <c r="C28" s="103">
        <v>124574771.7</v>
      </c>
      <c r="D28" s="103">
        <v>37493792</v>
      </c>
      <c r="E28" s="103">
        <v>69231908</v>
      </c>
      <c r="F28" s="103">
        <v>16986568</v>
      </c>
      <c r="G28" s="103">
        <v>862503.7</v>
      </c>
      <c r="H28" s="103">
        <v>106725700</v>
      </c>
      <c r="I28" s="103">
        <v>37493792</v>
      </c>
      <c r="J28" s="103">
        <v>69231908</v>
      </c>
      <c r="K28" s="103">
        <v>95818634</v>
      </c>
      <c r="L28" s="103">
        <v>62741329</v>
      </c>
      <c r="M28" s="103">
        <v>33077305</v>
      </c>
      <c r="N28" s="103">
        <v>10907066</v>
      </c>
      <c r="O28" s="103">
        <v>4416487</v>
      </c>
      <c r="P28" s="103">
        <v>6490579</v>
      </c>
      <c r="Q28" s="103">
        <v>17849071.699999999</v>
      </c>
      <c r="R28" s="103">
        <v>16986568</v>
      </c>
      <c r="S28" s="103">
        <v>862503.7</v>
      </c>
      <c r="T28" s="103">
        <v>17849071.699999999</v>
      </c>
      <c r="U28" s="103">
        <v>16986568</v>
      </c>
      <c r="V28" s="103">
        <v>862503.7</v>
      </c>
    </row>
    <row r="29" spans="1:22">
      <c r="A29" s="205"/>
      <c r="B29" s="101" t="s">
        <v>693</v>
      </c>
      <c r="C29" s="103">
        <v>129858628.90000001</v>
      </c>
      <c r="D29" s="103">
        <v>37169750</v>
      </c>
      <c r="E29" s="103">
        <v>72595976</v>
      </c>
      <c r="F29" s="103">
        <v>19096224</v>
      </c>
      <c r="G29" s="103">
        <v>996678.9</v>
      </c>
      <c r="H29" s="103">
        <v>109765726</v>
      </c>
      <c r="I29" s="103">
        <v>37169750</v>
      </c>
      <c r="J29" s="103">
        <v>72595976</v>
      </c>
      <c r="K29" s="103">
        <v>96470806</v>
      </c>
      <c r="L29" s="103">
        <v>64372189</v>
      </c>
      <c r="M29" s="103">
        <v>32098617</v>
      </c>
      <c r="N29" s="103">
        <v>13294920</v>
      </c>
      <c r="O29" s="103">
        <v>5071133</v>
      </c>
      <c r="P29" s="103">
        <v>8223787</v>
      </c>
      <c r="Q29" s="103">
        <v>20092902.899999999</v>
      </c>
      <c r="R29" s="103">
        <v>19096224</v>
      </c>
      <c r="S29" s="103">
        <v>996678.9</v>
      </c>
      <c r="T29" s="103">
        <v>20092902.899999999</v>
      </c>
      <c r="U29" s="103">
        <v>19096224</v>
      </c>
      <c r="V29" s="103">
        <v>996678.9</v>
      </c>
    </row>
    <row r="30" spans="1:22">
      <c r="A30" s="205"/>
      <c r="B30" s="101" t="s">
        <v>694</v>
      </c>
      <c r="C30" s="103">
        <v>131895940.40000001</v>
      </c>
      <c r="D30" s="103">
        <v>38503322</v>
      </c>
      <c r="E30" s="103">
        <v>72558784</v>
      </c>
      <c r="F30" s="103">
        <v>19910252</v>
      </c>
      <c r="G30" s="103">
        <v>923582.4</v>
      </c>
      <c r="H30" s="103">
        <v>111062106</v>
      </c>
      <c r="I30" s="103">
        <v>38503322</v>
      </c>
      <c r="J30" s="103">
        <v>72558784</v>
      </c>
      <c r="K30" s="103">
        <v>98394261</v>
      </c>
      <c r="L30" s="103">
        <v>64693273</v>
      </c>
      <c r="M30" s="103">
        <v>33700988</v>
      </c>
      <c r="N30" s="103">
        <v>12667845</v>
      </c>
      <c r="O30" s="103">
        <v>4802334</v>
      </c>
      <c r="P30" s="103">
        <v>7865511</v>
      </c>
      <c r="Q30" s="103">
        <v>20833834.399999999</v>
      </c>
      <c r="R30" s="103">
        <v>19910252</v>
      </c>
      <c r="S30" s="103">
        <v>923582.4</v>
      </c>
      <c r="T30" s="103">
        <v>20833834.399999999</v>
      </c>
      <c r="U30" s="103">
        <v>19910252</v>
      </c>
      <c r="V30" s="103">
        <v>923582.4</v>
      </c>
    </row>
    <row r="31" spans="1:22">
      <c r="A31" s="205"/>
      <c r="B31" s="101" t="s">
        <v>695</v>
      </c>
      <c r="C31" s="103">
        <v>130076994.3</v>
      </c>
      <c r="D31" s="103">
        <v>37160241</v>
      </c>
      <c r="E31" s="103">
        <v>72093393</v>
      </c>
      <c r="F31" s="103">
        <v>19892538</v>
      </c>
      <c r="G31" s="103">
        <v>930822.3</v>
      </c>
      <c r="H31" s="103">
        <v>109253634</v>
      </c>
      <c r="I31" s="103">
        <v>37160241</v>
      </c>
      <c r="J31" s="103">
        <v>72093393</v>
      </c>
      <c r="K31" s="103">
        <v>96084780</v>
      </c>
      <c r="L31" s="103">
        <v>63632690</v>
      </c>
      <c r="M31" s="103">
        <v>32452090</v>
      </c>
      <c r="N31" s="103">
        <v>13168854</v>
      </c>
      <c r="O31" s="103">
        <v>4708151</v>
      </c>
      <c r="P31" s="103">
        <v>8460703</v>
      </c>
      <c r="Q31" s="103">
        <v>20823360.300000001</v>
      </c>
      <c r="R31" s="103">
        <v>19892538</v>
      </c>
      <c r="S31" s="103">
        <v>930822.3</v>
      </c>
      <c r="T31" s="103">
        <v>20823360.300000001</v>
      </c>
      <c r="U31" s="103">
        <v>19892538</v>
      </c>
      <c r="V31" s="103">
        <v>930822.3</v>
      </c>
    </row>
    <row r="32" spans="1:22" ht="17.5" thickBot="1">
      <c r="A32" s="205" t="s">
        <v>698</v>
      </c>
      <c r="B32" s="205"/>
      <c r="C32" s="106">
        <v>914749271</v>
      </c>
      <c r="D32" s="102">
        <v>269381104</v>
      </c>
      <c r="E32" s="102">
        <v>516036805</v>
      </c>
      <c r="F32" s="102">
        <v>129331362</v>
      </c>
      <c r="G32" s="102">
        <v>0</v>
      </c>
      <c r="H32" s="102">
        <v>785417909</v>
      </c>
      <c r="I32" s="102">
        <v>269381104</v>
      </c>
      <c r="J32" s="102">
        <v>516036805</v>
      </c>
      <c r="K32" s="102">
        <v>694070745</v>
      </c>
      <c r="L32" s="102">
        <v>462189847</v>
      </c>
      <c r="M32" s="102">
        <v>231880898</v>
      </c>
      <c r="N32" s="102">
        <v>91347164</v>
      </c>
      <c r="O32" s="102">
        <v>37500206</v>
      </c>
      <c r="P32" s="102">
        <v>53846958</v>
      </c>
      <c r="Q32" s="102">
        <v>129331362</v>
      </c>
      <c r="R32" s="102">
        <v>129331362</v>
      </c>
      <c r="S32" s="102">
        <v>0</v>
      </c>
      <c r="T32" s="102">
        <v>129331362</v>
      </c>
      <c r="U32" s="102">
        <v>129331362</v>
      </c>
      <c r="V32" s="102">
        <v>0</v>
      </c>
    </row>
    <row r="33" spans="1:22">
      <c r="A33" s="205" t="s">
        <v>699</v>
      </c>
      <c r="B33" s="104" t="s">
        <v>684</v>
      </c>
      <c r="C33" s="108">
        <v>129950859</v>
      </c>
      <c r="D33" s="105">
        <v>37267495</v>
      </c>
      <c r="E33" s="103">
        <v>74656662</v>
      </c>
      <c r="F33" s="103">
        <v>18026702</v>
      </c>
      <c r="G33" s="103">
        <v>0</v>
      </c>
      <c r="H33" s="103">
        <v>111924157</v>
      </c>
      <c r="I33" s="103">
        <v>37267495</v>
      </c>
      <c r="J33" s="103">
        <v>74656662</v>
      </c>
      <c r="K33" s="103">
        <v>99060696</v>
      </c>
      <c r="L33" s="103">
        <v>67045905</v>
      </c>
      <c r="M33" s="103">
        <v>32014791</v>
      </c>
      <c r="N33" s="103">
        <v>12863461</v>
      </c>
      <c r="O33" s="103">
        <v>5252704</v>
      </c>
      <c r="P33" s="103">
        <v>7610757</v>
      </c>
      <c r="Q33" s="103">
        <v>18026702</v>
      </c>
      <c r="R33" s="103">
        <v>18026702</v>
      </c>
      <c r="S33" s="103">
        <v>0</v>
      </c>
      <c r="T33" s="103">
        <v>18026702</v>
      </c>
      <c r="U33" s="103">
        <v>18026702</v>
      </c>
      <c r="V33" s="103">
        <v>0</v>
      </c>
    </row>
    <row r="34" spans="1:22">
      <c r="A34" s="205"/>
      <c r="B34" s="104" t="s">
        <v>685</v>
      </c>
      <c r="C34" s="109">
        <v>119329884</v>
      </c>
      <c r="D34" s="105">
        <v>34298389</v>
      </c>
      <c r="E34" s="103">
        <v>69387301</v>
      </c>
      <c r="F34" s="103">
        <v>15644194</v>
      </c>
      <c r="G34" s="103">
        <v>0</v>
      </c>
      <c r="H34" s="103">
        <v>103685690</v>
      </c>
      <c r="I34" s="103">
        <v>34298389</v>
      </c>
      <c r="J34" s="103">
        <v>69387301</v>
      </c>
      <c r="K34" s="103">
        <v>92060501</v>
      </c>
      <c r="L34" s="103">
        <v>62644295</v>
      </c>
      <c r="M34" s="103">
        <v>29416206</v>
      </c>
      <c r="N34" s="103">
        <v>11625189</v>
      </c>
      <c r="O34" s="103">
        <v>4882183</v>
      </c>
      <c r="P34" s="103">
        <v>6743006</v>
      </c>
      <c r="Q34" s="103">
        <v>15644194</v>
      </c>
      <c r="R34" s="103">
        <v>15644194</v>
      </c>
      <c r="S34" s="103">
        <v>0</v>
      </c>
      <c r="T34" s="103">
        <v>15644194</v>
      </c>
      <c r="U34" s="103">
        <v>15644194</v>
      </c>
      <c r="V34" s="103">
        <v>0</v>
      </c>
    </row>
    <row r="35" spans="1:22">
      <c r="A35" s="205"/>
      <c r="B35" s="104" t="s">
        <v>686</v>
      </c>
      <c r="C35" s="109">
        <v>137236582</v>
      </c>
      <c r="D35" s="105">
        <v>41392368</v>
      </c>
      <c r="E35" s="103">
        <v>76544300</v>
      </c>
      <c r="F35" s="103">
        <v>19299914</v>
      </c>
      <c r="G35" s="103">
        <v>0</v>
      </c>
      <c r="H35" s="103">
        <v>117936668</v>
      </c>
      <c r="I35" s="103">
        <v>41392368</v>
      </c>
      <c r="J35" s="103">
        <v>76544300</v>
      </c>
      <c r="K35" s="103">
        <v>103184226</v>
      </c>
      <c r="L35" s="103">
        <v>67093792</v>
      </c>
      <c r="M35" s="103">
        <v>36090434</v>
      </c>
      <c r="N35" s="103">
        <v>14752442</v>
      </c>
      <c r="O35" s="103">
        <v>5301934</v>
      </c>
      <c r="P35" s="103">
        <v>9450508</v>
      </c>
      <c r="Q35" s="103">
        <v>19299914</v>
      </c>
      <c r="R35" s="103">
        <v>19299914</v>
      </c>
      <c r="S35" s="103">
        <v>0</v>
      </c>
      <c r="T35" s="103">
        <v>19299914</v>
      </c>
      <c r="U35" s="103">
        <v>19299914</v>
      </c>
      <c r="V35" s="103">
        <v>0</v>
      </c>
    </row>
    <row r="36" spans="1:22">
      <c r="A36" s="205"/>
      <c r="B36" s="104" t="s">
        <v>687</v>
      </c>
      <c r="C36" s="109">
        <v>130919972</v>
      </c>
      <c r="D36" s="105">
        <v>39344962</v>
      </c>
      <c r="E36" s="103">
        <v>72321368</v>
      </c>
      <c r="F36" s="103">
        <v>19253642</v>
      </c>
      <c r="G36" s="103">
        <v>0</v>
      </c>
      <c r="H36" s="103">
        <v>111666330</v>
      </c>
      <c r="I36" s="103">
        <v>39344962</v>
      </c>
      <c r="J36" s="103">
        <v>72321368</v>
      </c>
      <c r="K36" s="103">
        <v>98865889</v>
      </c>
      <c r="L36" s="103">
        <v>65390509</v>
      </c>
      <c r="M36" s="103">
        <v>33475380</v>
      </c>
      <c r="N36" s="103">
        <v>12800441</v>
      </c>
      <c r="O36" s="103">
        <v>5869582</v>
      </c>
      <c r="P36" s="103">
        <v>6930859</v>
      </c>
      <c r="Q36" s="103">
        <v>19253642</v>
      </c>
      <c r="R36" s="103">
        <v>19253642</v>
      </c>
      <c r="S36" s="103">
        <v>0</v>
      </c>
      <c r="T36" s="103">
        <v>19253642</v>
      </c>
      <c r="U36" s="103">
        <v>19253642</v>
      </c>
      <c r="V36" s="103">
        <v>0</v>
      </c>
    </row>
    <row r="37" spans="1:22">
      <c r="A37" s="205"/>
      <c r="B37" s="104" t="s">
        <v>688</v>
      </c>
      <c r="C37" s="109">
        <v>131095350</v>
      </c>
      <c r="D37" s="105">
        <v>40068557</v>
      </c>
      <c r="E37" s="103">
        <v>71532317</v>
      </c>
      <c r="F37" s="103">
        <v>19494476</v>
      </c>
      <c r="G37" s="103">
        <v>0</v>
      </c>
      <c r="H37" s="103">
        <v>111600874</v>
      </c>
      <c r="I37" s="103">
        <v>40068557</v>
      </c>
      <c r="J37" s="103">
        <v>71532317</v>
      </c>
      <c r="K37" s="103">
        <v>98609204</v>
      </c>
      <c r="L37" s="103">
        <v>64038210</v>
      </c>
      <c r="M37" s="103">
        <v>34570994</v>
      </c>
      <c r="N37" s="103">
        <v>12991670</v>
      </c>
      <c r="O37" s="103">
        <v>5497563</v>
      </c>
      <c r="P37" s="103">
        <v>7494107</v>
      </c>
      <c r="Q37" s="103">
        <v>19494476</v>
      </c>
      <c r="R37" s="103">
        <v>19494476</v>
      </c>
      <c r="S37" s="103">
        <v>0</v>
      </c>
      <c r="T37" s="103">
        <v>19494476</v>
      </c>
      <c r="U37" s="103">
        <v>19494476</v>
      </c>
      <c r="V37" s="103">
        <v>0</v>
      </c>
    </row>
    <row r="38" spans="1:22">
      <c r="A38" s="205"/>
      <c r="B38" s="104" t="s">
        <v>689</v>
      </c>
      <c r="C38" s="109">
        <v>129028649</v>
      </c>
      <c r="D38" s="105">
        <v>37720168</v>
      </c>
      <c r="E38" s="103">
        <v>72586655</v>
      </c>
      <c r="F38" s="103">
        <v>18721826</v>
      </c>
      <c r="G38" s="103">
        <v>0</v>
      </c>
      <c r="H38" s="103">
        <v>110306823</v>
      </c>
      <c r="I38" s="103">
        <v>37720168</v>
      </c>
      <c r="J38" s="103">
        <v>72586655</v>
      </c>
      <c r="K38" s="103">
        <v>97963787</v>
      </c>
      <c r="L38" s="103">
        <v>65092001</v>
      </c>
      <c r="M38" s="103">
        <v>32871786</v>
      </c>
      <c r="N38" s="103">
        <v>12343036</v>
      </c>
      <c r="O38" s="103">
        <v>4848382</v>
      </c>
      <c r="P38" s="103">
        <v>7494654</v>
      </c>
      <c r="Q38" s="103">
        <v>18721826</v>
      </c>
      <c r="R38" s="103">
        <v>18721826</v>
      </c>
      <c r="S38" s="103">
        <v>0</v>
      </c>
      <c r="T38" s="103">
        <v>18721826</v>
      </c>
      <c r="U38" s="103">
        <v>18721826</v>
      </c>
      <c r="V38" s="103">
        <v>0</v>
      </c>
    </row>
    <row r="39" spans="1:22" ht="17.5" thickBot="1">
      <c r="A39" s="205"/>
      <c r="B39" s="104" t="s">
        <v>690</v>
      </c>
      <c r="C39" s="110">
        <v>137187975</v>
      </c>
      <c r="D39" s="105">
        <v>39289165</v>
      </c>
      <c r="E39" s="103">
        <v>79008202</v>
      </c>
      <c r="F39" s="103">
        <v>18890608</v>
      </c>
      <c r="G39" s="103">
        <v>0</v>
      </c>
      <c r="H39" s="103">
        <v>118297367</v>
      </c>
      <c r="I39" s="103">
        <v>39289165</v>
      </c>
      <c r="J39" s="103">
        <v>79008202</v>
      </c>
      <c r="K39" s="103">
        <v>104326442</v>
      </c>
      <c r="L39" s="103">
        <v>70885135</v>
      </c>
      <c r="M39" s="103">
        <v>33441307</v>
      </c>
      <c r="N39" s="103">
        <v>13970925</v>
      </c>
      <c r="O39" s="103">
        <v>5847858</v>
      </c>
      <c r="P39" s="103">
        <v>8123067</v>
      </c>
      <c r="Q39" s="103">
        <v>18890608</v>
      </c>
      <c r="R39" s="103">
        <v>18890608</v>
      </c>
      <c r="S39" s="103">
        <v>0</v>
      </c>
      <c r="T39" s="103">
        <v>18890608</v>
      </c>
      <c r="U39" s="103">
        <v>18890608</v>
      </c>
      <c r="V39" s="103">
        <v>0</v>
      </c>
    </row>
    <row r="40" spans="1:22">
      <c r="A40" s="48"/>
    </row>
    <row r="41" spans="1:22">
      <c r="B41" s="48">
        <v>2019</v>
      </c>
      <c r="C41" s="48">
        <v>2020</v>
      </c>
      <c r="D41" s="48">
        <v>2021</v>
      </c>
    </row>
    <row r="42" spans="1:22">
      <c r="B42" s="90">
        <f>SUM(C7:C13)</f>
        <v>955344496.89999986</v>
      </c>
      <c r="C42" s="90">
        <f>SUM(C20:C26)</f>
        <v>874473085.20000005</v>
      </c>
      <c r="D42" s="90">
        <f>SUM(C33:C39)</f>
        <v>914749271</v>
      </c>
    </row>
    <row r="43" spans="1:22">
      <c r="A43" s="99" t="s">
        <v>735</v>
      </c>
      <c r="C43" s="97">
        <f>(C42-B42)/B42</f>
        <v>-8.4651570153405076E-2</v>
      </c>
      <c r="D43" s="97">
        <f>(D42-C42)/C42</f>
        <v>4.6057662015736502E-2</v>
      </c>
    </row>
    <row r="45" spans="1:22">
      <c r="A45" s="48" t="s">
        <v>398</v>
      </c>
    </row>
    <row r="46" spans="1:22">
      <c r="A46" s="54" t="s">
        <v>703</v>
      </c>
    </row>
    <row r="47" spans="1:22">
      <c r="A47" s="99" t="s">
        <v>700</v>
      </c>
    </row>
    <row r="48" spans="1:22">
      <c r="A48" s="97">
        <v>6.0000000000000001E-3</v>
      </c>
      <c r="B48" s="99" t="s">
        <v>701</v>
      </c>
    </row>
  </sheetData>
  <mergeCells count="17">
    <mergeCell ref="A33:A39"/>
    <mergeCell ref="A5:B5"/>
    <mergeCell ref="A6:B6"/>
    <mergeCell ref="A7:A18"/>
    <mergeCell ref="A19:B19"/>
    <mergeCell ref="A20:A31"/>
    <mergeCell ref="A32:B32"/>
    <mergeCell ref="A2:B3"/>
    <mergeCell ref="C2:G2"/>
    <mergeCell ref="H2:P2"/>
    <mergeCell ref="Q2:V2"/>
    <mergeCell ref="C3:G3"/>
    <mergeCell ref="H3:J3"/>
    <mergeCell ref="K3:M3"/>
    <mergeCell ref="N3:P3"/>
    <mergeCell ref="Q3:S3"/>
    <mergeCell ref="T3:V3"/>
  </mergeCells>
  <phoneticPr fontId="4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AEF-DF7D-478A-9467-A51A8EC9446B}">
  <dimension ref="A1:F144"/>
  <sheetViews>
    <sheetView workbookViewId="0">
      <selection activeCell="E147" sqref="E147"/>
    </sheetView>
  </sheetViews>
  <sheetFormatPr defaultColWidth="9" defaultRowHeight="16"/>
  <cols>
    <col min="1" max="1" width="4" style="7" customWidth="1"/>
    <col min="2" max="2" width="3.5" style="7" customWidth="1"/>
    <col min="3" max="4" width="1.58203125" style="7" customWidth="1"/>
    <col min="5" max="5" width="23.25" style="7" customWidth="1"/>
    <col min="6" max="6" width="12.58203125" style="7" bestFit="1" customWidth="1"/>
    <col min="7" max="16384" width="9" style="7"/>
  </cols>
  <sheetData>
    <row r="1" spans="1:6">
      <c r="A1" s="50" t="s">
        <v>29</v>
      </c>
    </row>
    <row r="2" spans="1:6">
      <c r="A2" s="8" t="s">
        <v>178</v>
      </c>
      <c r="B2" s="9"/>
    </row>
    <row r="3" spans="1:6">
      <c r="A3" s="10"/>
      <c r="B3" s="10"/>
      <c r="C3" s="10"/>
      <c r="D3" s="10"/>
      <c r="E3" s="10" t="s">
        <v>30</v>
      </c>
      <c r="F3" s="11" t="s">
        <v>9</v>
      </c>
    </row>
    <row r="4" spans="1:6">
      <c r="A4" s="12" t="s">
        <v>31</v>
      </c>
      <c r="B4" s="12"/>
      <c r="C4" s="12"/>
      <c r="D4" s="12"/>
      <c r="E4" s="12"/>
      <c r="F4" s="13">
        <v>23677366</v>
      </c>
    </row>
    <row r="5" spans="1:6">
      <c r="A5" s="12"/>
      <c r="B5" s="12" t="s">
        <v>32</v>
      </c>
      <c r="C5" s="12"/>
      <c r="D5" s="12"/>
      <c r="E5" s="12"/>
      <c r="F5" s="14">
        <v>19177517</v>
      </c>
    </row>
    <row r="6" spans="1:6">
      <c r="A6" s="12"/>
      <c r="B6" s="12"/>
      <c r="C6" s="12" t="s">
        <v>33</v>
      </c>
      <c r="D6" s="12"/>
      <c r="E6" s="12"/>
      <c r="F6" s="15">
        <v>13426436</v>
      </c>
    </row>
    <row r="7" spans="1:6">
      <c r="A7" s="12"/>
      <c r="B7" s="12"/>
      <c r="C7" s="12"/>
      <c r="D7" s="12" t="s">
        <v>34</v>
      </c>
      <c r="E7" s="12"/>
      <c r="F7" s="14">
        <v>11634606</v>
      </c>
    </row>
    <row r="8" spans="1:6">
      <c r="A8" s="12"/>
      <c r="B8" s="12"/>
      <c r="C8" s="12"/>
      <c r="D8" s="12"/>
      <c r="E8" s="12" t="s">
        <v>35</v>
      </c>
      <c r="F8" s="16">
        <v>183311</v>
      </c>
    </row>
    <row r="9" spans="1:6">
      <c r="A9" s="12"/>
      <c r="B9" s="12"/>
      <c r="C9" s="12"/>
      <c r="D9" s="12"/>
      <c r="E9" s="12" t="s">
        <v>36</v>
      </c>
      <c r="F9" s="16">
        <v>1707951</v>
      </c>
    </row>
    <row r="10" spans="1:6">
      <c r="A10" s="12"/>
      <c r="B10" s="12"/>
      <c r="C10" s="12"/>
      <c r="D10" s="12"/>
      <c r="E10" s="12" t="s">
        <v>37</v>
      </c>
      <c r="F10" s="16">
        <v>796964</v>
      </c>
    </row>
    <row r="11" spans="1:6">
      <c r="A11" s="12"/>
      <c r="B11" s="12"/>
      <c r="C11" s="12"/>
      <c r="D11" s="12"/>
      <c r="E11" s="12" t="s">
        <v>38</v>
      </c>
      <c r="F11" s="16">
        <v>6158984</v>
      </c>
    </row>
    <row r="12" spans="1:6">
      <c r="A12" s="12"/>
      <c r="B12" s="12"/>
      <c r="C12" s="12"/>
      <c r="D12" s="12"/>
      <c r="E12" s="12" t="s">
        <v>39</v>
      </c>
      <c r="F12" s="17">
        <v>985505</v>
      </c>
    </row>
    <row r="13" spans="1:6">
      <c r="A13" s="12"/>
      <c r="B13" s="12"/>
      <c r="C13" s="12"/>
      <c r="D13" s="12"/>
      <c r="E13" s="12" t="s">
        <v>40</v>
      </c>
      <c r="F13" s="17">
        <v>999171</v>
      </c>
    </row>
    <row r="14" spans="1:6">
      <c r="A14" s="12"/>
      <c r="B14" s="12"/>
      <c r="C14" s="12"/>
      <c r="D14" s="12"/>
      <c r="E14" s="12" t="s">
        <v>41</v>
      </c>
      <c r="F14" s="17">
        <v>546579</v>
      </c>
    </row>
    <row r="15" spans="1:6">
      <c r="A15" s="12"/>
      <c r="B15" s="12"/>
      <c r="C15" s="12"/>
      <c r="D15" s="12"/>
      <c r="E15" s="12" t="s">
        <v>42</v>
      </c>
      <c r="F15" s="17">
        <v>219271</v>
      </c>
    </row>
    <row r="16" spans="1:6">
      <c r="A16" s="12"/>
      <c r="B16" s="12"/>
      <c r="C16" s="12"/>
      <c r="D16" s="12"/>
      <c r="E16" s="12" t="s">
        <v>43</v>
      </c>
      <c r="F16" s="17">
        <v>3378</v>
      </c>
    </row>
    <row r="17" spans="1:6">
      <c r="A17" s="12"/>
      <c r="B17" s="12"/>
      <c r="C17" s="12"/>
      <c r="D17" s="12"/>
      <c r="E17" s="12" t="s">
        <v>44</v>
      </c>
      <c r="F17" s="17">
        <v>7149</v>
      </c>
    </row>
    <row r="18" spans="1:6">
      <c r="A18" s="12"/>
      <c r="B18" s="12"/>
      <c r="C18" s="12"/>
      <c r="D18" s="12"/>
      <c r="E18" s="12" t="s">
        <v>45</v>
      </c>
      <c r="F18" s="17">
        <v>17070</v>
      </c>
    </row>
    <row r="19" spans="1:6">
      <c r="A19" s="12"/>
      <c r="B19" s="12"/>
      <c r="C19" s="12"/>
      <c r="D19" s="12"/>
      <c r="E19" s="12" t="s">
        <v>46</v>
      </c>
      <c r="F19" s="16">
        <v>31</v>
      </c>
    </row>
    <row r="20" spans="1:6">
      <c r="A20" s="12"/>
      <c r="B20" s="12"/>
      <c r="C20" s="12"/>
      <c r="D20" s="12"/>
      <c r="E20" s="12" t="s">
        <v>47</v>
      </c>
      <c r="F20" s="16">
        <v>9242</v>
      </c>
    </row>
    <row r="21" spans="1:6">
      <c r="A21" s="12"/>
      <c r="B21" s="12"/>
      <c r="C21" s="12"/>
      <c r="D21" s="12" t="s">
        <v>48</v>
      </c>
      <c r="E21" s="12"/>
      <c r="F21" s="18">
        <v>1791830</v>
      </c>
    </row>
    <row r="22" spans="1:6">
      <c r="A22" s="12"/>
      <c r="B22" s="12"/>
      <c r="C22" s="12"/>
      <c r="D22" s="12"/>
      <c r="E22" s="12" t="s">
        <v>49</v>
      </c>
      <c r="F22" s="16">
        <v>2496</v>
      </c>
    </row>
    <row r="23" spans="1:6">
      <c r="A23" s="12"/>
      <c r="B23" s="12"/>
      <c r="C23" s="12"/>
      <c r="D23" s="12"/>
      <c r="E23" s="12" t="s">
        <v>50</v>
      </c>
      <c r="F23" s="16">
        <v>1969</v>
      </c>
    </row>
    <row r="24" spans="1:6">
      <c r="A24" s="12"/>
      <c r="B24" s="12"/>
      <c r="C24" s="12"/>
      <c r="D24" s="12"/>
      <c r="E24" s="12" t="s">
        <v>51</v>
      </c>
      <c r="F24" s="16">
        <v>138013</v>
      </c>
    </row>
    <row r="25" spans="1:6">
      <c r="A25" s="12"/>
      <c r="B25" s="12"/>
      <c r="C25" s="12"/>
      <c r="D25" s="12"/>
      <c r="E25" s="12" t="s">
        <v>52</v>
      </c>
      <c r="F25" s="16">
        <v>865470</v>
      </c>
    </row>
    <row r="26" spans="1:6">
      <c r="A26" s="12"/>
      <c r="B26" s="12"/>
      <c r="C26" s="12"/>
      <c r="D26" s="12"/>
      <c r="E26" s="12" t="s">
        <v>53</v>
      </c>
      <c r="F26" s="17">
        <v>273985</v>
      </c>
    </row>
    <row r="27" spans="1:6">
      <c r="A27" s="12"/>
      <c r="B27" s="12"/>
      <c r="C27" s="12"/>
      <c r="D27" s="12"/>
      <c r="E27" s="12" t="s">
        <v>54</v>
      </c>
      <c r="F27" s="17">
        <v>234898</v>
      </c>
    </row>
    <row r="28" spans="1:6">
      <c r="A28" s="12"/>
      <c r="B28" s="12"/>
      <c r="C28" s="12"/>
      <c r="D28" s="12"/>
      <c r="E28" s="12" t="s">
        <v>55</v>
      </c>
      <c r="F28" s="17">
        <v>132043</v>
      </c>
    </row>
    <row r="29" spans="1:6">
      <c r="A29" s="12"/>
      <c r="B29" s="12"/>
      <c r="C29" s="12"/>
      <c r="D29" s="12"/>
      <c r="E29" s="12" t="s">
        <v>56</v>
      </c>
      <c r="F29" s="17">
        <v>58013</v>
      </c>
    </row>
    <row r="30" spans="1:6">
      <c r="A30" s="12"/>
      <c r="B30" s="12"/>
      <c r="C30" s="12"/>
      <c r="D30" s="12"/>
      <c r="E30" s="12" t="s">
        <v>57</v>
      </c>
      <c r="F30" s="17">
        <v>20953</v>
      </c>
    </row>
    <row r="31" spans="1:6">
      <c r="A31" s="12"/>
      <c r="B31" s="12"/>
      <c r="C31" s="12"/>
      <c r="D31" s="12"/>
      <c r="E31" s="12" t="s">
        <v>58</v>
      </c>
      <c r="F31" s="17">
        <v>23290</v>
      </c>
    </row>
    <row r="32" spans="1:6">
      <c r="A32" s="12"/>
      <c r="B32" s="12"/>
      <c r="C32" s="12"/>
      <c r="D32" s="12"/>
      <c r="E32" s="12" t="s">
        <v>59</v>
      </c>
      <c r="F32" s="17">
        <v>25643</v>
      </c>
    </row>
    <row r="33" spans="1:6">
      <c r="A33" s="12"/>
      <c r="B33" s="12"/>
      <c r="C33" s="12"/>
      <c r="D33" s="12"/>
      <c r="E33" s="12" t="s">
        <v>60</v>
      </c>
      <c r="F33" s="16">
        <v>0</v>
      </c>
    </row>
    <row r="34" spans="1:6">
      <c r="A34" s="12"/>
      <c r="B34" s="12"/>
      <c r="C34" s="12"/>
      <c r="D34" s="12"/>
      <c r="E34" s="12" t="s">
        <v>61</v>
      </c>
      <c r="F34" s="16">
        <v>15057</v>
      </c>
    </row>
    <row r="35" spans="1:6">
      <c r="A35" s="12"/>
      <c r="B35" s="12"/>
      <c r="C35" s="12" t="s">
        <v>62</v>
      </c>
      <c r="D35" s="12"/>
      <c r="E35" s="12"/>
      <c r="F35" s="13">
        <v>72132</v>
      </c>
    </row>
    <row r="36" spans="1:6">
      <c r="A36" s="12"/>
      <c r="B36" s="12"/>
      <c r="C36" s="12"/>
      <c r="D36" s="12"/>
      <c r="E36" s="12" t="s">
        <v>63</v>
      </c>
      <c r="F36" s="16">
        <v>68070</v>
      </c>
    </row>
    <row r="37" spans="1:6">
      <c r="A37" s="12"/>
      <c r="B37" s="12"/>
      <c r="C37" s="12"/>
      <c r="D37" s="12"/>
      <c r="E37" s="12" t="s">
        <v>64</v>
      </c>
      <c r="F37" s="16">
        <v>45</v>
      </c>
    </row>
    <row r="38" spans="1:6">
      <c r="A38" s="12"/>
      <c r="B38" s="12"/>
      <c r="C38" s="12"/>
      <c r="D38" s="12"/>
      <c r="E38" s="12" t="s">
        <v>65</v>
      </c>
      <c r="F38" s="17">
        <v>3202</v>
      </c>
    </row>
    <row r="39" spans="1:6">
      <c r="A39" s="12"/>
      <c r="B39" s="12"/>
      <c r="C39" s="12"/>
      <c r="D39" s="12"/>
      <c r="E39" s="12" t="s">
        <v>66</v>
      </c>
      <c r="F39" s="17">
        <v>217</v>
      </c>
    </row>
    <row r="40" spans="1:6">
      <c r="A40" s="12"/>
      <c r="B40" s="12"/>
      <c r="C40" s="12"/>
      <c r="D40" s="12"/>
      <c r="E40" s="12" t="s">
        <v>67</v>
      </c>
      <c r="F40" s="17">
        <v>63</v>
      </c>
    </row>
    <row r="41" spans="1:6">
      <c r="A41" s="12"/>
      <c r="B41" s="12"/>
      <c r="C41" s="12"/>
      <c r="D41" s="12"/>
      <c r="E41" s="12" t="s">
        <v>68</v>
      </c>
      <c r="F41" s="17">
        <v>535</v>
      </c>
    </row>
    <row r="42" spans="1:6">
      <c r="A42" s="12"/>
      <c r="B42" s="12"/>
      <c r="C42" s="12"/>
      <c r="D42" s="12"/>
      <c r="E42" s="12" t="s">
        <v>69</v>
      </c>
      <c r="F42" s="16">
        <v>0</v>
      </c>
    </row>
    <row r="43" spans="1:6">
      <c r="A43" s="12"/>
      <c r="B43" s="12"/>
      <c r="C43" s="12"/>
      <c r="D43" s="12"/>
      <c r="E43" s="12" t="s">
        <v>70</v>
      </c>
      <c r="F43" s="16">
        <v>0</v>
      </c>
    </row>
    <row r="44" spans="1:6">
      <c r="A44" s="12"/>
      <c r="B44" s="12"/>
      <c r="C44" s="12" t="s">
        <v>71</v>
      </c>
      <c r="D44" s="12"/>
      <c r="E44" s="12"/>
      <c r="F44" s="18">
        <v>4557850</v>
      </c>
    </row>
    <row r="45" spans="1:6">
      <c r="A45" s="12"/>
      <c r="B45" s="12"/>
      <c r="C45" s="12"/>
      <c r="D45" s="12"/>
      <c r="E45" s="12" t="s">
        <v>72</v>
      </c>
      <c r="F45" s="16">
        <v>8413</v>
      </c>
    </row>
    <row r="46" spans="1:6">
      <c r="A46" s="12"/>
      <c r="B46" s="12"/>
      <c r="C46" s="12"/>
      <c r="D46" s="12"/>
      <c r="E46" s="12" t="s">
        <v>73</v>
      </c>
      <c r="F46" s="16">
        <v>3092398</v>
      </c>
    </row>
    <row r="47" spans="1:6">
      <c r="A47" s="12"/>
      <c r="B47" s="12"/>
      <c r="C47" s="12"/>
      <c r="D47" s="12"/>
      <c r="E47" s="12" t="s">
        <v>74</v>
      </c>
      <c r="F47" s="17">
        <v>876191</v>
      </c>
    </row>
    <row r="48" spans="1:6">
      <c r="A48" s="12"/>
      <c r="B48" s="12"/>
      <c r="C48" s="12"/>
      <c r="D48" s="12"/>
      <c r="E48" s="12" t="s">
        <v>75</v>
      </c>
      <c r="F48" s="17">
        <v>457486</v>
      </c>
    </row>
    <row r="49" spans="1:6">
      <c r="A49" s="12"/>
      <c r="B49" s="12"/>
      <c r="C49" s="12"/>
      <c r="D49" s="12"/>
      <c r="E49" s="12" t="s">
        <v>76</v>
      </c>
      <c r="F49" s="17">
        <v>38448</v>
      </c>
    </row>
    <row r="50" spans="1:6">
      <c r="A50" s="12"/>
      <c r="B50" s="12"/>
      <c r="C50" s="12"/>
      <c r="D50" s="12"/>
      <c r="E50" s="12" t="s">
        <v>77</v>
      </c>
      <c r="F50" s="17">
        <v>54690</v>
      </c>
    </row>
    <row r="51" spans="1:6">
      <c r="A51" s="12"/>
      <c r="B51" s="12"/>
      <c r="C51" s="12"/>
      <c r="D51" s="12"/>
      <c r="E51" s="12" t="s">
        <v>78</v>
      </c>
      <c r="F51" s="16">
        <v>1</v>
      </c>
    </row>
    <row r="52" spans="1:6">
      <c r="A52" s="12"/>
      <c r="B52" s="12"/>
      <c r="C52" s="12"/>
      <c r="D52" s="12"/>
      <c r="E52" s="12" t="s">
        <v>79</v>
      </c>
      <c r="F52" s="16">
        <v>30223</v>
      </c>
    </row>
    <row r="53" spans="1:6">
      <c r="A53" s="12"/>
      <c r="B53" s="12"/>
      <c r="C53" s="12" t="s">
        <v>80</v>
      </c>
      <c r="D53" s="12"/>
      <c r="E53" s="12"/>
      <c r="F53" s="18">
        <v>1121099</v>
      </c>
    </row>
    <row r="54" spans="1:6">
      <c r="A54" s="12"/>
      <c r="B54" s="12"/>
      <c r="C54" s="12"/>
      <c r="D54" s="12"/>
      <c r="E54" s="12" t="s">
        <v>81</v>
      </c>
      <c r="F54" s="16">
        <v>47404</v>
      </c>
    </row>
    <row r="55" spans="1:6">
      <c r="A55" s="12"/>
      <c r="B55" s="12"/>
      <c r="C55" s="12"/>
      <c r="D55" s="12"/>
      <c r="E55" s="12" t="s">
        <v>82</v>
      </c>
      <c r="F55" s="16">
        <v>563610</v>
      </c>
    </row>
    <row r="56" spans="1:6">
      <c r="A56" s="12"/>
      <c r="B56" s="12"/>
      <c r="C56" s="12"/>
      <c r="D56" s="12"/>
      <c r="E56" s="12" t="s">
        <v>83</v>
      </c>
      <c r="F56" s="17">
        <v>399136</v>
      </c>
    </row>
    <row r="57" spans="1:6">
      <c r="A57" s="12"/>
      <c r="B57" s="12"/>
      <c r="C57" s="12"/>
      <c r="D57" s="12"/>
      <c r="E57" s="12" t="s">
        <v>84</v>
      </c>
      <c r="F57" s="17">
        <v>64801</v>
      </c>
    </row>
    <row r="58" spans="1:6">
      <c r="A58" s="12"/>
      <c r="B58" s="12"/>
      <c r="C58" s="12"/>
      <c r="D58" s="12"/>
      <c r="E58" s="12" t="s">
        <v>85</v>
      </c>
      <c r="F58" s="17">
        <v>30594</v>
      </c>
    </row>
    <row r="59" spans="1:6">
      <c r="A59" s="12"/>
      <c r="B59" s="12"/>
      <c r="C59" s="12"/>
      <c r="D59" s="12"/>
      <c r="E59" s="12" t="s">
        <v>86</v>
      </c>
      <c r="F59" s="17">
        <v>2248</v>
      </c>
    </row>
    <row r="60" spans="1:6">
      <c r="A60" s="12"/>
      <c r="B60" s="12"/>
      <c r="C60" s="12"/>
      <c r="D60" s="12"/>
      <c r="E60" s="12" t="s">
        <v>87</v>
      </c>
      <c r="F60" s="16">
        <v>48</v>
      </c>
    </row>
    <row r="61" spans="1:6">
      <c r="A61" s="12"/>
      <c r="B61" s="12"/>
      <c r="C61" s="12"/>
      <c r="D61" s="12"/>
      <c r="E61" s="12" t="s">
        <v>88</v>
      </c>
      <c r="F61" s="16">
        <v>13258</v>
      </c>
    </row>
    <row r="62" spans="1:6">
      <c r="A62" s="12"/>
      <c r="B62" s="12" t="s">
        <v>89</v>
      </c>
      <c r="C62" s="12"/>
      <c r="D62" s="12"/>
      <c r="E62" s="12"/>
      <c r="F62" s="18">
        <v>811799</v>
      </c>
    </row>
    <row r="63" spans="1:6">
      <c r="A63" s="12"/>
      <c r="B63" s="12"/>
      <c r="C63" s="12" t="s">
        <v>90</v>
      </c>
      <c r="D63" s="12"/>
      <c r="E63" s="12"/>
      <c r="F63" s="13">
        <v>776984</v>
      </c>
    </row>
    <row r="64" spans="1:6">
      <c r="A64" s="12"/>
      <c r="B64" s="12"/>
      <c r="C64" s="12"/>
      <c r="D64" s="12" t="s">
        <v>91</v>
      </c>
      <c r="E64" s="12"/>
      <c r="F64" s="17">
        <v>43137</v>
      </c>
    </row>
    <row r="65" spans="1:6">
      <c r="A65" s="12"/>
      <c r="B65" s="12"/>
      <c r="C65" s="12"/>
      <c r="D65" s="12" t="s">
        <v>92</v>
      </c>
      <c r="E65" s="12"/>
      <c r="F65" s="17">
        <v>24525</v>
      </c>
    </row>
    <row r="66" spans="1:6">
      <c r="A66" s="12"/>
      <c r="B66" s="12"/>
      <c r="C66" s="12"/>
      <c r="D66" s="12" t="s">
        <v>93</v>
      </c>
      <c r="E66" s="12"/>
      <c r="F66" s="17">
        <v>40952</v>
      </c>
    </row>
    <row r="67" spans="1:6">
      <c r="A67" s="12"/>
      <c r="B67" s="12"/>
      <c r="C67" s="12"/>
      <c r="D67" s="12" t="s">
        <v>94</v>
      </c>
      <c r="E67" s="12"/>
      <c r="F67" s="17">
        <v>36</v>
      </c>
    </row>
    <row r="68" spans="1:6">
      <c r="A68" s="12"/>
      <c r="B68" s="12"/>
      <c r="C68" s="12"/>
      <c r="D68" s="12" t="s">
        <v>95</v>
      </c>
      <c r="E68" s="12"/>
      <c r="F68" s="13">
        <v>0</v>
      </c>
    </row>
    <row r="69" spans="1:6">
      <c r="A69" s="12"/>
      <c r="B69" s="12"/>
      <c r="C69" s="12"/>
      <c r="D69" s="12" t="s">
        <v>96</v>
      </c>
      <c r="E69" s="12"/>
      <c r="F69" s="13">
        <v>0</v>
      </c>
    </row>
    <row r="70" spans="1:6">
      <c r="A70" s="12"/>
      <c r="B70" s="12"/>
      <c r="C70" s="12"/>
      <c r="D70" s="12" t="s">
        <v>97</v>
      </c>
      <c r="E70" s="12"/>
      <c r="F70" s="13">
        <v>668334</v>
      </c>
    </row>
    <row r="71" spans="1:6">
      <c r="A71" s="12"/>
      <c r="B71" s="12"/>
      <c r="C71" s="12"/>
      <c r="D71" s="12"/>
      <c r="E71" s="12" t="s">
        <v>98</v>
      </c>
      <c r="F71" s="16">
        <v>621706</v>
      </c>
    </row>
    <row r="72" spans="1:6">
      <c r="A72" s="12"/>
      <c r="B72" s="12"/>
      <c r="C72" s="12"/>
      <c r="D72" s="12"/>
      <c r="E72" s="12" t="s">
        <v>99</v>
      </c>
      <c r="F72" s="16">
        <v>15994</v>
      </c>
    </row>
    <row r="73" spans="1:6">
      <c r="A73" s="12"/>
      <c r="B73" s="12"/>
      <c r="C73" s="12"/>
      <c r="D73" s="12"/>
      <c r="E73" s="12" t="s">
        <v>100</v>
      </c>
      <c r="F73" s="16">
        <v>10735</v>
      </c>
    </row>
    <row r="74" spans="1:6">
      <c r="A74" s="12"/>
      <c r="B74" s="12"/>
      <c r="C74" s="12"/>
      <c r="D74" s="12"/>
      <c r="E74" s="12" t="s">
        <v>101</v>
      </c>
      <c r="F74" s="17">
        <v>19171</v>
      </c>
    </row>
    <row r="75" spans="1:6">
      <c r="A75" s="12"/>
      <c r="B75" s="12"/>
      <c r="C75" s="12"/>
      <c r="D75" s="12"/>
      <c r="E75" s="12" t="s">
        <v>102</v>
      </c>
      <c r="F75" s="17">
        <v>728</v>
      </c>
    </row>
    <row r="76" spans="1:6">
      <c r="A76" s="12"/>
      <c r="B76" s="12"/>
      <c r="C76" s="12" t="s">
        <v>103</v>
      </c>
      <c r="D76" s="12"/>
      <c r="E76" s="12"/>
      <c r="F76" s="13">
        <v>34815</v>
      </c>
    </row>
    <row r="77" spans="1:6">
      <c r="A77" s="12"/>
      <c r="B77" s="12"/>
      <c r="C77" s="12"/>
      <c r="D77" s="12" t="s">
        <v>104</v>
      </c>
      <c r="E77" s="12"/>
      <c r="F77" s="16">
        <v>6069</v>
      </c>
    </row>
    <row r="78" spans="1:6">
      <c r="A78" s="12"/>
      <c r="B78" s="12"/>
      <c r="C78" s="12"/>
      <c r="D78" s="12" t="s">
        <v>105</v>
      </c>
      <c r="E78" s="12"/>
      <c r="F78" s="16">
        <v>454</v>
      </c>
    </row>
    <row r="79" spans="1:6">
      <c r="A79" s="12"/>
      <c r="B79" s="12"/>
      <c r="C79" s="12"/>
      <c r="D79" s="12" t="s">
        <v>106</v>
      </c>
      <c r="E79" s="12"/>
      <c r="F79" s="17">
        <v>10</v>
      </c>
    </row>
    <row r="80" spans="1:6">
      <c r="A80" s="12"/>
      <c r="B80" s="12"/>
      <c r="C80" s="12"/>
      <c r="D80" s="12" t="s">
        <v>107</v>
      </c>
      <c r="E80" s="12"/>
      <c r="F80" s="17">
        <v>73</v>
      </c>
    </row>
    <row r="81" spans="1:6">
      <c r="A81" s="12"/>
      <c r="B81" s="12"/>
      <c r="C81" s="12"/>
      <c r="D81" s="12" t="s">
        <v>108</v>
      </c>
      <c r="E81" s="12"/>
      <c r="F81" s="17">
        <v>14695</v>
      </c>
    </row>
    <row r="82" spans="1:6">
      <c r="A82" s="12"/>
      <c r="B82" s="12"/>
      <c r="C82" s="12"/>
      <c r="D82" s="12" t="s">
        <v>109</v>
      </c>
      <c r="E82" s="12"/>
      <c r="F82" s="17">
        <v>13514</v>
      </c>
    </row>
    <row r="83" spans="1:6">
      <c r="A83" s="12"/>
      <c r="B83" s="12" t="s">
        <v>110</v>
      </c>
      <c r="C83" s="12"/>
      <c r="D83" s="12"/>
      <c r="E83" s="12"/>
      <c r="F83" s="13">
        <v>3592586</v>
      </c>
    </row>
    <row r="84" spans="1:6">
      <c r="A84" s="12"/>
      <c r="B84" s="12"/>
      <c r="C84" s="12" t="s">
        <v>111</v>
      </c>
      <c r="D84" s="12"/>
      <c r="E84" s="12"/>
      <c r="F84" s="13">
        <v>2547598</v>
      </c>
    </row>
    <row r="85" spans="1:6">
      <c r="A85" s="12"/>
      <c r="B85" s="12"/>
      <c r="C85" s="12"/>
      <c r="D85" s="12" t="s">
        <v>112</v>
      </c>
      <c r="E85" s="12"/>
      <c r="F85" s="19">
        <v>309178</v>
      </c>
    </row>
    <row r="86" spans="1:6">
      <c r="A86" s="12"/>
      <c r="B86" s="12"/>
      <c r="C86" s="12"/>
      <c r="D86" s="12" t="s">
        <v>113</v>
      </c>
      <c r="E86" s="12"/>
      <c r="F86" s="19">
        <v>2238420</v>
      </c>
    </row>
    <row r="87" spans="1:6">
      <c r="A87" s="12"/>
      <c r="B87" s="12"/>
      <c r="C87" s="12"/>
      <c r="D87" s="12"/>
      <c r="E87" s="12" t="s">
        <v>114</v>
      </c>
      <c r="F87" s="19">
        <v>1779618</v>
      </c>
    </row>
    <row r="88" spans="1:6">
      <c r="A88" s="12"/>
      <c r="B88" s="12"/>
      <c r="C88" s="12"/>
      <c r="D88" s="12"/>
      <c r="E88" s="12" t="s">
        <v>115</v>
      </c>
      <c r="F88" s="19">
        <v>174183</v>
      </c>
    </row>
    <row r="89" spans="1:6">
      <c r="A89" s="12"/>
      <c r="B89" s="12"/>
      <c r="C89" s="12"/>
      <c r="D89" s="12"/>
      <c r="E89" s="12" t="s">
        <v>116</v>
      </c>
      <c r="F89" s="19">
        <v>131632</v>
      </c>
    </row>
    <row r="90" spans="1:6">
      <c r="A90" s="12"/>
      <c r="B90" s="12"/>
      <c r="C90" s="12"/>
      <c r="D90" s="12"/>
      <c r="E90" s="12" t="s">
        <v>117</v>
      </c>
      <c r="F90" s="20">
        <v>75068</v>
      </c>
    </row>
    <row r="91" spans="1:6">
      <c r="A91" s="12"/>
      <c r="B91" s="12"/>
      <c r="C91" s="12"/>
      <c r="D91" s="12"/>
      <c r="E91" s="12" t="s">
        <v>118</v>
      </c>
      <c r="F91" s="20">
        <v>13203</v>
      </c>
    </row>
    <row r="92" spans="1:6">
      <c r="A92" s="12"/>
      <c r="B92" s="12"/>
      <c r="C92" s="12"/>
      <c r="D92" s="12"/>
      <c r="E92" s="12" t="s">
        <v>119</v>
      </c>
      <c r="F92" s="20">
        <v>7824</v>
      </c>
    </row>
    <row r="93" spans="1:6">
      <c r="A93" s="12"/>
      <c r="B93" s="12"/>
      <c r="C93" s="12"/>
      <c r="D93" s="12"/>
      <c r="E93" s="12" t="s">
        <v>120</v>
      </c>
      <c r="F93" s="20">
        <v>56892</v>
      </c>
    </row>
    <row r="94" spans="1:6">
      <c r="A94" s="12"/>
      <c r="B94" s="12"/>
      <c r="C94" s="12" t="s">
        <v>121</v>
      </c>
      <c r="D94" s="12"/>
      <c r="E94" s="12"/>
      <c r="F94" s="13">
        <v>55068</v>
      </c>
    </row>
    <row r="95" spans="1:6">
      <c r="A95" s="12"/>
      <c r="B95" s="12"/>
      <c r="C95" s="12"/>
      <c r="D95" s="12"/>
      <c r="E95" s="12" t="s">
        <v>122</v>
      </c>
      <c r="F95" s="19">
        <v>32396</v>
      </c>
    </row>
    <row r="96" spans="1:6">
      <c r="A96" s="12"/>
      <c r="B96" s="12"/>
      <c r="C96" s="12"/>
      <c r="D96" s="12"/>
      <c r="E96" s="12" t="s">
        <v>123</v>
      </c>
      <c r="F96" s="19">
        <v>15324</v>
      </c>
    </row>
    <row r="97" spans="1:6">
      <c r="A97" s="12"/>
      <c r="B97" s="12"/>
      <c r="C97" s="12"/>
      <c r="D97" s="12"/>
      <c r="E97" s="12" t="s">
        <v>124</v>
      </c>
      <c r="F97" s="20">
        <v>6967</v>
      </c>
    </row>
    <row r="98" spans="1:6">
      <c r="A98" s="12"/>
      <c r="B98" s="12"/>
      <c r="C98" s="12"/>
      <c r="D98" s="12"/>
      <c r="E98" s="12" t="s">
        <v>125</v>
      </c>
      <c r="F98" s="20">
        <v>381</v>
      </c>
    </row>
    <row r="99" spans="1:6">
      <c r="A99" s="12"/>
      <c r="B99" s="12"/>
      <c r="C99" s="12" t="s">
        <v>126</v>
      </c>
      <c r="D99" s="12"/>
      <c r="E99" s="12"/>
      <c r="F99" s="13">
        <v>421081</v>
      </c>
    </row>
    <row r="100" spans="1:6">
      <c r="A100" s="12"/>
      <c r="B100" s="12"/>
      <c r="C100" s="12"/>
      <c r="D100" s="12"/>
      <c r="E100" s="12" t="s">
        <v>127</v>
      </c>
      <c r="F100" s="19">
        <v>416907</v>
      </c>
    </row>
    <row r="101" spans="1:6">
      <c r="A101" s="12"/>
      <c r="B101" s="12"/>
      <c r="C101" s="12"/>
      <c r="D101" s="12"/>
      <c r="E101" s="12" t="s">
        <v>128</v>
      </c>
      <c r="F101" s="19">
        <v>3964</v>
      </c>
    </row>
    <row r="102" spans="1:6">
      <c r="A102" s="12"/>
      <c r="B102" s="12"/>
      <c r="C102" s="12"/>
      <c r="D102" s="12"/>
      <c r="E102" s="12" t="s">
        <v>129</v>
      </c>
      <c r="F102" s="20">
        <v>210</v>
      </c>
    </row>
    <row r="103" spans="1:6">
      <c r="A103" s="12"/>
      <c r="B103" s="12"/>
      <c r="C103" s="12" t="s">
        <v>130</v>
      </c>
      <c r="D103" s="12"/>
      <c r="E103" s="12"/>
      <c r="F103" s="13">
        <v>568839</v>
      </c>
    </row>
    <row r="104" spans="1:6">
      <c r="A104" s="12"/>
      <c r="B104" s="12"/>
      <c r="C104" s="12"/>
      <c r="D104" s="12" t="s">
        <v>131</v>
      </c>
      <c r="E104" s="12"/>
      <c r="F104" s="20">
        <v>14875</v>
      </c>
    </row>
    <row r="105" spans="1:6">
      <c r="A105" s="12"/>
      <c r="B105" s="12"/>
      <c r="C105" s="12"/>
      <c r="D105" s="12" t="s">
        <v>132</v>
      </c>
      <c r="E105" s="12"/>
      <c r="F105" s="20">
        <v>1922</v>
      </c>
    </row>
    <row r="106" spans="1:6">
      <c r="A106" s="12"/>
      <c r="B106" s="12"/>
      <c r="C106" s="12"/>
      <c r="D106" s="12" t="s">
        <v>133</v>
      </c>
      <c r="E106" s="12"/>
      <c r="F106" s="20">
        <v>1232</v>
      </c>
    </row>
    <row r="107" spans="1:6">
      <c r="A107" s="12"/>
      <c r="B107" s="12"/>
      <c r="C107" s="12"/>
      <c r="D107" s="12" t="s">
        <v>134</v>
      </c>
      <c r="E107" s="12"/>
      <c r="F107" s="20">
        <v>4489</v>
      </c>
    </row>
    <row r="108" spans="1:6">
      <c r="A108" s="12"/>
      <c r="B108" s="12"/>
      <c r="C108" s="12"/>
      <c r="D108" s="12" t="s">
        <v>135</v>
      </c>
      <c r="E108" s="12"/>
      <c r="F108" s="20">
        <v>129468</v>
      </c>
    </row>
    <row r="109" spans="1:6">
      <c r="A109" s="12"/>
      <c r="B109" s="12"/>
      <c r="C109" s="12"/>
      <c r="D109" s="12" t="s">
        <v>136</v>
      </c>
      <c r="E109" s="12"/>
      <c r="F109" s="20">
        <v>2122</v>
      </c>
    </row>
    <row r="110" spans="1:6">
      <c r="A110" s="12"/>
      <c r="B110" s="12"/>
      <c r="C110" s="12"/>
      <c r="D110" s="12" t="s">
        <v>137</v>
      </c>
      <c r="E110" s="12"/>
      <c r="F110" s="20">
        <v>14791</v>
      </c>
    </row>
    <row r="111" spans="1:6">
      <c r="A111" s="12"/>
      <c r="B111" s="12"/>
      <c r="C111" s="12"/>
      <c r="D111" s="12"/>
      <c r="E111" s="12" t="s">
        <v>138</v>
      </c>
      <c r="F111" s="13">
        <v>294</v>
      </c>
    </row>
    <row r="112" spans="1:6">
      <c r="A112" s="12"/>
      <c r="B112" s="12"/>
      <c r="C112" s="12"/>
      <c r="D112" s="12"/>
      <c r="E112" s="12" t="s">
        <v>139</v>
      </c>
      <c r="F112" s="13">
        <v>88</v>
      </c>
    </row>
    <row r="113" spans="1:6">
      <c r="A113" s="12"/>
      <c r="B113" s="12"/>
      <c r="C113" s="12"/>
      <c r="D113" s="12"/>
      <c r="E113" s="12" t="s">
        <v>140</v>
      </c>
      <c r="F113" s="13">
        <v>12385</v>
      </c>
    </row>
    <row r="114" spans="1:6">
      <c r="A114" s="12"/>
      <c r="B114" s="12"/>
      <c r="C114" s="12"/>
      <c r="D114" s="12"/>
      <c r="E114" s="12" t="s">
        <v>141</v>
      </c>
      <c r="F114" s="13">
        <v>44</v>
      </c>
    </row>
    <row r="115" spans="1:6">
      <c r="A115" s="12"/>
      <c r="B115" s="12"/>
      <c r="C115" s="12"/>
      <c r="D115" s="12"/>
      <c r="E115" s="12" t="s">
        <v>142</v>
      </c>
      <c r="F115" s="13">
        <v>1980</v>
      </c>
    </row>
    <row r="116" spans="1:6">
      <c r="A116" s="12"/>
      <c r="B116" s="12"/>
      <c r="C116" s="12"/>
      <c r="D116" s="12" t="s">
        <v>143</v>
      </c>
      <c r="E116" s="12"/>
      <c r="F116" s="20">
        <v>9325</v>
      </c>
    </row>
    <row r="117" spans="1:6">
      <c r="A117" s="12"/>
      <c r="B117" s="12"/>
      <c r="C117" s="12"/>
      <c r="D117" s="12"/>
      <c r="E117" s="12" t="s">
        <v>144</v>
      </c>
      <c r="F117" s="13">
        <v>262</v>
      </c>
    </row>
    <row r="118" spans="1:6">
      <c r="A118" s="12"/>
      <c r="B118" s="12"/>
      <c r="C118" s="12"/>
      <c r="D118" s="12"/>
      <c r="E118" s="12" t="s">
        <v>145</v>
      </c>
      <c r="F118" s="13">
        <v>531</v>
      </c>
    </row>
    <row r="119" spans="1:6">
      <c r="A119" s="12"/>
      <c r="B119" s="12"/>
      <c r="C119" s="12"/>
      <c r="D119" s="12"/>
      <c r="E119" s="12" t="s">
        <v>146</v>
      </c>
      <c r="F119" s="13">
        <v>213</v>
      </c>
    </row>
    <row r="120" spans="1:6">
      <c r="A120" s="12"/>
      <c r="B120" s="12"/>
      <c r="C120" s="12"/>
      <c r="D120" s="12"/>
      <c r="E120" s="12" t="s">
        <v>147</v>
      </c>
      <c r="F120" s="13">
        <v>8319</v>
      </c>
    </row>
    <row r="121" spans="1:6">
      <c r="A121" s="12"/>
      <c r="B121" s="12"/>
      <c r="C121" s="12"/>
      <c r="D121" s="12" t="s">
        <v>148</v>
      </c>
      <c r="E121" s="12"/>
      <c r="F121" s="20">
        <v>96639</v>
      </c>
    </row>
    <row r="122" spans="1:6">
      <c r="A122" s="12"/>
      <c r="B122" s="12"/>
      <c r="C122" s="12"/>
      <c r="D122" s="12"/>
      <c r="E122" s="12" t="s">
        <v>149</v>
      </c>
      <c r="F122" s="13">
        <v>8366</v>
      </c>
    </row>
    <row r="123" spans="1:6">
      <c r="A123" s="12"/>
      <c r="B123" s="12"/>
      <c r="C123" s="12"/>
      <c r="D123" s="12"/>
      <c r="E123" s="12" t="s">
        <v>150</v>
      </c>
      <c r="F123" s="13">
        <v>4034</v>
      </c>
    </row>
    <row r="124" spans="1:6">
      <c r="A124" s="12"/>
      <c r="B124" s="12"/>
      <c r="C124" s="12"/>
      <c r="D124" s="12"/>
      <c r="E124" s="12" t="s">
        <v>151</v>
      </c>
      <c r="F124" s="13">
        <v>12936</v>
      </c>
    </row>
    <row r="125" spans="1:6">
      <c r="A125" s="12"/>
      <c r="B125" s="12"/>
      <c r="C125" s="12"/>
      <c r="D125" s="12"/>
      <c r="E125" s="12" t="s">
        <v>152</v>
      </c>
      <c r="F125" s="13">
        <v>30188</v>
      </c>
    </row>
    <row r="126" spans="1:6">
      <c r="A126" s="12"/>
      <c r="B126" s="12"/>
      <c r="C126" s="12"/>
      <c r="D126" s="12"/>
      <c r="E126" s="12" t="s">
        <v>153</v>
      </c>
      <c r="F126" s="13">
        <v>41115</v>
      </c>
    </row>
    <row r="127" spans="1:6">
      <c r="A127" s="12"/>
      <c r="B127" s="12"/>
      <c r="C127" s="12"/>
      <c r="D127" s="12" t="s">
        <v>154</v>
      </c>
      <c r="E127" s="12"/>
      <c r="F127" s="20">
        <v>293976</v>
      </c>
    </row>
    <row r="128" spans="1:6">
      <c r="A128" s="12"/>
      <c r="B128" s="12" t="s">
        <v>155</v>
      </c>
      <c r="C128" s="12"/>
      <c r="D128" s="12"/>
      <c r="E128" s="12"/>
      <c r="F128" s="13">
        <v>95464</v>
      </c>
    </row>
    <row r="129" spans="1:6">
      <c r="A129" s="12"/>
      <c r="B129" s="12"/>
      <c r="C129" s="12" t="s">
        <v>156</v>
      </c>
      <c r="D129" s="12"/>
      <c r="E129" s="12"/>
      <c r="F129" s="13">
        <v>12141</v>
      </c>
    </row>
    <row r="130" spans="1:6">
      <c r="A130" s="12"/>
      <c r="B130" s="12"/>
      <c r="C130" s="12"/>
      <c r="D130" s="12"/>
      <c r="E130" s="12" t="s">
        <v>157</v>
      </c>
      <c r="F130" s="19">
        <v>11613</v>
      </c>
    </row>
    <row r="131" spans="1:6">
      <c r="A131" s="12"/>
      <c r="B131" s="12"/>
      <c r="C131" s="12"/>
      <c r="D131" s="12"/>
      <c r="E131" s="12" t="s">
        <v>158</v>
      </c>
      <c r="F131" s="19">
        <v>328</v>
      </c>
    </row>
    <row r="132" spans="1:6">
      <c r="A132" s="12"/>
      <c r="B132" s="12"/>
      <c r="C132" s="12"/>
      <c r="D132" s="12"/>
      <c r="E132" s="12" t="s">
        <v>159</v>
      </c>
      <c r="F132" s="20">
        <v>200</v>
      </c>
    </row>
    <row r="133" spans="1:6">
      <c r="A133" s="12"/>
      <c r="B133" s="12"/>
      <c r="C133" s="12" t="s">
        <v>160</v>
      </c>
      <c r="D133" s="12"/>
      <c r="E133" s="12"/>
      <c r="F133" s="13">
        <v>39348</v>
      </c>
    </row>
    <row r="134" spans="1:6">
      <c r="A134" s="12"/>
      <c r="B134" s="12"/>
      <c r="C134" s="12"/>
      <c r="D134" s="12"/>
      <c r="E134" s="12" t="s">
        <v>161</v>
      </c>
      <c r="F134" s="19">
        <v>597</v>
      </c>
    </row>
    <row r="135" spans="1:6">
      <c r="A135" s="12"/>
      <c r="B135" s="12"/>
      <c r="C135" s="12"/>
      <c r="D135" s="12"/>
      <c r="E135" s="12" t="s">
        <v>162</v>
      </c>
      <c r="F135" s="19">
        <v>405</v>
      </c>
    </row>
    <row r="136" spans="1:6">
      <c r="A136" s="12"/>
      <c r="B136" s="12"/>
      <c r="C136" s="12"/>
      <c r="D136" s="12"/>
      <c r="E136" s="12" t="s">
        <v>163</v>
      </c>
      <c r="F136" s="20">
        <v>38346</v>
      </c>
    </row>
    <row r="137" spans="1:6">
      <c r="A137" s="12"/>
      <c r="B137" s="12"/>
      <c r="C137" s="12" t="s">
        <v>164</v>
      </c>
      <c r="D137" s="12"/>
      <c r="E137" s="12"/>
      <c r="F137" s="13">
        <v>43975</v>
      </c>
    </row>
    <row r="138" spans="1:6">
      <c r="A138" s="12"/>
      <c r="B138" s="12"/>
      <c r="C138" s="12"/>
      <c r="D138" s="12" t="s">
        <v>165</v>
      </c>
      <c r="E138" s="12"/>
      <c r="F138" s="20">
        <v>22085</v>
      </c>
    </row>
    <row r="139" spans="1:6">
      <c r="A139" s="12"/>
      <c r="B139" s="12"/>
      <c r="C139" s="12"/>
      <c r="D139" s="12" t="s">
        <v>166</v>
      </c>
      <c r="E139" s="12"/>
      <c r="F139" s="20">
        <v>1016</v>
      </c>
    </row>
    <row r="140" spans="1:6">
      <c r="A140" s="12"/>
      <c r="B140" s="12"/>
      <c r="C140" s="12"/>
      <c r="D140" s="12" t="s">
        <v>167</v>
      </c>
      <c r="E140" s="12"/>
      <c r="F140" s="20">
        <v>2</v>
      </c>
    </row>
    <row r="141" spans="1:6">
      <c r="A141" s="12"/>
      <c r="B141" s="12"/>
      <c r="C141" s="12"/>
      <c r="D141" s="12" t="s">
        <v>168</v>
      </c>
      <c r="E141" s="12"/>
      <c r="F141" s="20">
        <v>1311</v>
      </c>
    </row>
    <row r="142" spans="1:6">
      <c r="A142" s="12"/>
      <c r="B142" s="12"/>
      <c r="C142" s="12"/>
      <c r="D142" s="12" t="s">
        <v>169</v>
      </c>
      <c r="E142" s="12"/>
      <c r="F142" s="20">
        <v>19561</v>
      </c>
    </row>
    <row r="144" spans="1:6">
      <c r="A144" s="53"/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7"/>
  <sheetViews>
    <sheetView tabSelected="1" workbookViewId="0">
      <selection activeCell="D7" sqref="D7"/>
    </sheetView>
  </sheetViews>
  <sheetFormatPr defaultColWidth="9.08203125" defaultRowHeight="17"/>
  <cols>
    <col min="1" max="1" width="16.58203125" style="5" customWidth="1"/>
    <col min="2" max="2" width="10.5" style="5" bestFit="1" customWidth="1"/>
    <col min="3" max="16384" width="9.08203125" style="5"/>
  </cols>
  <sheetData>
    <row r="1" spans="1:33" ht="85">
      <c r="A1" s="206" t="s">
        <v>669</v>
      </c>
      <c r="B1" s="207">
        <v>2019</v>
      </c>
      <c r="C1" s="207">
        <v>2020</v>
      </c>
      <c r="D1" s="207">
        <v>2021</v>
      </c>
      <c r="E1" s="207">
        <v>2022</v>
      </c>
      <c r="F1" s="207">
        <v>2023</v>
      </c>
      <c r="G1" s="207">
        <v>2024</v>
      </c>
      <c r="H1" s="207">
        <v>2025</v>
      </c>
      <c r="I1" s="207">
        <v>2026</v>
      </c>
      <c r="J1" s="207">
        <v>2027</v>
      </c>
      <c r="K1" s="207">
        <v>2028</v>
      </c>
      <c r="L1" s="207">
        <v>2029</v>
      </c>
      <c r="M1" s="207">
        <v>2030</v>
      </c>
      <c r="N1" s="207">
        <v>2031</v>
      </c>
      <c r="O1" s="207">
        <v>2032</v>
      </c>
      <c r="P1" s="207">
        <v>2033</v>
      </c>
      <c r="Q1" s="207">
        <v>2034</v>
      </c>
      <c r="R1" s="207">
        <v>2035</v>
      </c>
      <c r="S1" s="207">
        <v>2036</v>
      </c>
      <c r="T1" s="207">
        <v>2037</v>
      </c>
      <c r="U1" s="207">
        <v>2038</v>
      </c>
      <c r="V1" s="207">
        <v>2039</v>
      </c>
      <c r="W1" s="207">
        <v>2040</v>
      </c>
      <c r="X1" s="207">
        <v>2041</v>
      </c>
      <c r="Y1" s="207">
        <v>2042</v>
      </c>
      <c r="Z1" s="207">
        <v>2043</v>
      </c>
      <c r="AA1" s="207">
        <v>2044</v>
      </c>
      <c r="AB1" s="207">
        <v>2045</v>
      </c>
      <c r="AC1" s="207">
        <v>2046</v>
      </c>
      <c r="AD1" s="207">
        <v>2047</v>
      </c>
      <c r="AE1" s="207">
        <v>2048</v>
      </c>
      <c r="AF1" s="207">
        <v>2049</v>
      </c>
      <c r="AG1" s="207">
        <v>2050</v>
      </c>
    </row>
    <row r="2" spans="1:33" s="95" customFormat="1">
      <c r="A2" s="115" t="s">
        <v>1</v>
      </c>
      <c r="B2" s="96">
        <v>1</v>
      </c>
      <c r="C2" s="96">
        <f>B2*(1+'DV-CAGR'!$N$72)</f>
        <v>0.98688307386916851</v>
      </c>
      <c r="D2" s="96">
        <f>C2*(1+'DV-CAGR'!$N$72)</f>
        <v>0.97393820148945875</v>
      </c>
      <c r="E2" s="96">
        <f>D2*(1+'DV-CAGR'!$N$72)</f>
        <v>0.96116312604452669</v>
      </c>
      <c r="F2" s="96">
        <f>E2*(1+'DV-CAGR'!$N$72)</f>
        <v>0.94855562032052154</v>
      </c>
      <c r="G2" s="96">
        <f>F2*(1+'DV-CAGR'!$N$72)</f>
        <v>0.93611348631779223</v>
      </c>
      <c r="H2" s="96">
        <f>G2*(1+'DV-CAGR'!$N$72)</f>
        <v>0.92383455486768662</v>
      </c>
      <c r="I2" s="96">
        <f>H2*(1+'DV-CAGR'!$N$72)</f>
        <v>0.91171668525437755</v>
      </c>
      <c r="J2" s="96">
        <f>I2*(1+'DV-CAGR'!$N$72)</f>
        <v>0.89975776484164938</v>
      </c>
      <c r="K2" s="96">
        <f>J2*(1+'DV-CAGR'!$N$72)</f>
        <v>0.88795570870457941</v>
      </c>
      <c r="L2" s="96">
        <f>K2*(1+'DV-CAGR'!$N$72)</f>
        <v>0.87630845926605128</v>
      </c>
      <c r="M2" s="96">
        <f>L2*(1+'DV-CAGR'!$N$72)</f>
        <v>0.86481398593803571</v>
      </c>
      <c r="N2" s="96">
        <f>M2*(1+'DV-CAGR'!$N$72)</f>
        <v>0.85347028476757658</v>
      </c>
      <c r="O2" s="96">
        <f>N2*(1+'DV-CAGR'!$N$72)</f>
        <v>0.84227537808742059</v>
      </c>
      <c r="P2" s="96">
        <f>O2*(1+'DV-CAGR'!$N$72)</f>
        <v>0.83122731417122975</v>
      </c>
      <c r="Q2" s="96">
        <f>P2*(1+'DV-CAGR'!$N$72)</f>
        <v>0.82032416689331622</v>
      </c>
      <c r="R2" s="96">
        <f>Q2*(1+'DV-CAGR'!$N$72)</f>
        <v>0.80956403539284072</v>
      </c>
      <c r="S2" s="96">
        <f>R2*(1+'DV-CAGR'!$N$72)</f>
        <v>0.79894504374241493</v>
      </c>
      <c r="T2" s="96">
        <f>S2*(1+'DV-CAGR'!$N$72)</f>
        <v>0.78846534062105178</v>
      </c>
      <c r="U2" s="96">
        <f>T2*(1+'DV-CAGR'!$N$72)</f>
        <v>0.77812309899140453</v>
      </c>
      <c r="V2" s="96">
        <f>U2*(1+'DV-CAGR'!$N$72)</f>
        <v>0.76791651578124065</v>
      </c>
      <c r="W2" s="96">
        <f>V2*(1+'DV-CAGR'!$N$72)</f>
        <v>0.75784381156909264</v>
      </c>
      <c r="X2" s="96">
        <f>W2*(1+'DV-CAGR'!$N$72)</f>
        <v>0.74790323027403305</v>
      </c>
      <c r="Y2" s="96">
        <f>X2*(1+'DV-CAGR'!$N$72)</f>
        <v>0.73809303884951827</v>
      </c>
      <c r="Z2" s="96">
        <f>Y2*(1+'DV-CAGR'!$N$72)</f>
        <v>0.72841152698124823</v>
      </c>
      <c r="AA2" s="96">
        <f>Z2*(1+'DV-CAGR'!$N$72)</f>
        <v>0.71885700678898901</v>
      </c>
      <c r="AB2" s="96">
        <f>AA2*(1+'DV-CAGR'!$N$72)</f>
        <v>0.70942781253230724</v>
      </c>
      <c r="AC2" s="96">
        <f>AB2*(1+'DV-CAGR'!$N$72)</f>
        <v>0.70012230032016365</v>
      </c>
      <c r="AD2" s="96">
        <f>AC2*(1+'DV-CAGR'!$N$72)</f>
        <v>0.69093884782431625</v>
      </c>
      <c r="AE2" s="96">
        <f>AD2*(1+'DV-CAGR'!$N$72)</f>
        <v>0.68187585399648287</v>
      </c>
      <c r="AF2" s="96">
        <f>AE2*(1+'DV-CAGR'!$N$72)</f>
        <v>0.67293173878921342</v>
      </c>
      <c r="AG2" s="96">
        <f>AF2*(1+'DV-CAGR'!$N$72)</f>
        <v>0.66410494288042332</v>
      </c>
    </row>
    <row r="3" spans="1:33" s="95" customFormat="1">
      <c r="A3" s="115" t="s">
        <v>2</v>
      </c>
      <c r="B3" s="96">
        <v>1</v>
      </c>
      <c r="C3" s="96">
        <f>B3*(1+'DV-CAGR'!$N$73)</f>
        <v>0.98368801795707062</v>
      </c>
      <c r="D3" s="96">
        <f>C3*(1+'DV-CAGR'!$N$73)</f>
        <v>0.96764211667231004</v>
      </c>
      <c r="E3" s="96">
        <f>D3*(1+'DV-CAGR'!$N$73)</f>
        <v>0.95185795584116917</v>
      </c>
      <c r="F3" s="96">
        <f>E3*(1+'DV-CAGR'!$N$73)</f>
        <v>0.93633126595806859</v>
      </c>
      <c r="G3" s="96">
        <f>F3*(1+'DV-CAGR'!$N$73)</f>
        <v>0.92105784716152728</v>
      </c>
      <c r="H3" s="96">
        <f>G3*(1+'DV-CAGR'!$N$73)</f>
        <v>0.90603356809812929</v>
      </c>
      <c r="I3" s="96">
        <f>H3*(1+'DV-CAGR'!$N$73)</f>
        <v>0.8912543648050214</v>
      </c>
      <c r="J3" s="96">
        <f>I3*(1+'DV-CAGR'!$N$73)</f>
        <v>0.87671623961063949</v>
      </c>
      <c r="K3" s="96">
        <f>J3*(1+'DV-CAGR'!$N$73)</f>
        <v>0.86241526005336622</v>
      </c>
      <c r="L3" s="96">
        <f>K3*(1+'DV-CAGR'!$N$73)</f>
        <v>0.84834755781782745</v>
      </c>
      <c r="M3" s="96">
        <f>L3*(1+'DV-CAGR'!$N$73)</f>
        <v>0.83450932768854003</v>
      </c>
      <c r="N3" s="96">
        <f>M3*(1+'DV-CAGR'!$N$73)</f>
        <v>0.82089682652062745</v>
      </c>
      <c r="O3" s="96">
        <f>N3*(1+'DV-CAGR'!$N$73)</f>
        <v>0.80750637222732524</v>
      </c>
      <c r="P3" s="96">
        <f>O3*(1+'DV-CAGR'!$N$73)</f>
        <v>0.79433434278400206</v>
      </c>
      <c r="Q3" s="96">
        <f>P3*(1+'DV-CAGR'!$N$73)</f>
        <v>0.78137717524842731</v>
      </c>
      <c r="R3" s="96">
        <f>Q3*(1+'DV-CAGR'!$N$73)</f>
        <v>0.7686313647970201</v>
      </c>
      <c r="S3" s="96">
        <f>R3*(1+'DV-CAGR'!$N$73)</f>
        <v>0.75609346377681885</v>
      </c>
      <c r="T3" s="96">
        <f>S3*(1+'DV-CAGR'!$N$73)</f>
        <v>0.74376008077291511</v>
      </c>
      <c r="U3" s="96">
        <f>T3*(1+'DV-CAGR'!$N$73)</f>
        <v>0.73162787969109966</v>
      </c>
      <c r="V3" s="96">
        <f>U3*(1+'DV-CAGR'!$N$73)</f>
        <v>0.71969357885547192</v>
      </c>
      <c r="W3" s="96">
        <f>V3*(1+'DV-CAGR'!$N$73)</f>
        <v>0.70795395012076989</v>
      </c>
      <c r="X3" s="96">
        <f>W3*(1+'DV-CAGR'!$N$73)</f>
        <v>0.696405817999179</v>
      </c>
      <c r="Y3" s="96">
        <f>X3*(1+'DV-CAGR'!$N$73)</f>
        <v>0.68504605880138481</v>
      </c>
      <c r="Z3" s="96">
        <f>Y3*(1+'DV-CAGR'!$N$73)</f>
        <v>0.67387159979163702</v>
      </c>
      <c r="AA3" s="96">
        <f>Z3*(1+'DV-CAGR'!$N$73)</f>
        <v>0.6628794183565957</v>
      </c>
      <c r="AB3" s="96">
        <f>AA3*(1+'DV-CAGR'!$N$73)</f>
        <v>0.65206654118773544</v>
      </c>
      <c r="AC3" s="96">
        <f>AB3*(1+'DV-CAGR'!$N$73)</f>
        <v>0.64143004347708599</v>
      </c>
      <c r="AD3" s="96">
        <f>AC3*(1+'DV-CAGR'!$N$73)</f>
        <v>0.63096704812609239</v>
      </c>
      <c r="AE3" s="96">
        <f>AD3*(1+'DV-CAGR'!$N$73)</f>
        <v>0.62067472496737941</v>
      </c>
      <c r="AF3" s="96">
        <f>AE3*(1+'DV-CAGR'!$N$73)</f>
        <v>0.61055028999921135</v>
      </c>
      <c r="AG3" s="96">
        <f>AF3*(1+'DV-CAGR'!$N$73)</f>
        <v>0.60059100463243886</v>
      </c>
    </row>
    <row r="4" spans="1:33" s="95" customFormat="1">
      <c r="A4" s="115" t="s">
        <v>3</v>
      </c>
      <c r="B4" s="96">
        <v>1</v>
      </c>
      <c r="C4" s="96">
        <f>'Air-Cal'!C7</f>
        <v>0.39189939646309102</v>
      </c>
      <c r="D4" s="96">
        <f>'Air-Cal'!D7</f>
        <v>0.34910898091961506</v>
      </c>
      <c r="E4" s="166">
        <f>D4+($B$4-$D$4)/COUNT($E$1:$G$1)</f>
        <v>0.56607265394641004</v>
      </c>
      <c r="F4" s="166">
        <f t="shared" ref="F4:G4" si="0">E4+($B$4-$D$4)/COUNT($E$1:$G$1)</f>
        <v>0.78303632697320502</v>
      </c>
      <c r="G4" s="96">
        <f t="shared" si="0"/>
        <v>1</v>
      </c>
      <c r="H4" s="96">
        <f>G4*'Air-CAGR'!$I$56</f>
        <v>1.042</v>
      </c>
      <c r="I4" s="96">
        <f>H4*'Air-CAGR'!$I$56</f>
        <v>1.0857640000000002</v>
      </c>
      <c r="J4" s="96">
        <f>I4*'Air-CAGR'!$I$56</f>
        <v>1.1313660880000003</v>
      </c>
      <c r="K4" s="96">
        <f>J4*'Air-CAGR'!$I$56</f>
        <v>1.1788834636960004</v>
      </c>
      <c r="L4" s="96">
        <f>K4*'Air-CAGR'!$I$56</f>
        <v>1.2283965691712324</v>
      </c>
      <c r="M4" s="96">
        <f>L4*'Air-CAGR'!$I$56</f>
        <v>1.2799892250764242</v>
      </c>
      <c r="N4" s="96">
        <f>M4*'Air-CAGR'!$I$56</f>
        <v>1.333748772529634</v>
      </c>
      <c r="O4" s="96">
        <f>N4*'Air-CAGR'!$I$56</f>
        <v>1.3897662209758785</v>
      </c>
      <c r="P4" s="96">
        <f>O4*'Air-CAGR'!$I$56</f>
        <v>1.4481364022568655</v>
      </c>
      <c r="Q4" s="96">
        <f>P4*'Air-CAGR'!$I$56</f>
        <v>1.5089581311516538</v>
      </c>
      <c r="R4" s="96">
        <f>Q4*'Air-CAGR'!$I$56</f>
        <v>1.5723343726600234</v>
      </c>
      <c r="S4" s="96">
        <f>R4*'Air-CAGR'!$I$56</f>
        <v>1.6383724163117444</v>
      </c>
      <c r="T4" s="96">
        <f>S4*'Air-CAGR'!$I$56</f>
        <v>1.7071840577968376</v>
      </c>
      <c r="U4" s="96">
        <f>T4*'Air-CAGR'!$I$56</f>
        <v>1.7788857882243048</v>
      </c>
      <c r="V4" s="96">
        <f>U4*'Air-CAGR'!$I$56</f>
        <v>1.8535989913297257</v>
      </c>
      <c r="W4" s="96">
        <f>V4*'Air-CAGR'!$I$56</f>
        <v>1.9314501489655742</v>
      </c>
      <c r="X4" s="96">
        <f>W4*'Air-CAGR'!$I$56</f>
        <v>2.0125710552221285</v>
      </c>
      <c r="Y4" s="96">
        <f>X4*'Air-CAGR'!$I$56</f>
        <v>2.0970990395414582</v>
      </c>
      <c r="Z4" s="96">
        <f>Y4*'Air-CAGR'!$I$56</f>
        <v>2.1851771992021995</v>
      </c>
      <c r="AA4" s="96">
        <f>Z4*'Air-CAGR'!$I$56</f>
        <v>2.2769546415686919</v>
      </c>
      <c r="AB4" s="96">
        <f>AA4*'Air-CAGR'!$I$56</f>
        <v>2.372586736514577</v>
      </c>
      <c r="AC4" s="96">
        <f>AB4*'Air-CAGR'!$I$56</f>
        <v>2.4722353794481893</v>
      </c>
      <c r="AD4" s="96">
        <f>AC4*'Air-CAGR'!$I$56</f>
        <v>2.5760692653850135</v>
      </c>
      <c r="AE4" s="96">
        <f>AD4*'Air-CAGR'!$I$56</f>
        <v>2.6842641745311839</v>
      </c>
      <c r="AF4" s="96">
        <f>AE4</f>
        <v>2.6842641745311839</v>
      </c>
      <c r="AG4" s="96">
        <f>AE4</f>
        <v>2.6842641745311839</v>
      </c>
    </row>
    <row r="5" spans="1:33" s="95" customFormat="1">
      <c r="A5" s="115" t="s">
        <v>4</v>
      </c>
      <c r="B5" s="96">
        <v>1</v>
      </c>
      <c r="C5" s="96">
        <f>'Rail-Cal'!C4</f>
        <v>0.63449793100934282</v>
      </c>
      <c r="D5" s="96">
        <f>'Rail-Cal'!D4</f>
        <v>0.63972651023832128</v>
      </c>
      <c r="E5" s="96">
        <f>D5*(1+'BAADTbVT_Rail-CAGR'!$K$4)</f>
        <v>0.6645703969252037</v>
      </c>
      <c r="F5" s="96">
        <f>E5*(1+'BAADTbVT_Rail-CAGR'!$K$4)</f>
        <v>0.69037910013263448</v>
      </c>
      <c r="G5" s="96">
        <f>F5*(1+'BAADTbVT_Rail-CAGR'!$K$4)</f>
        <v>0.71719008867256129</v>
      </c>
      <c r="H5" s="96">
        <f>G5*(1+'BAADTbVT_Rail-CAGR'!$K$4)</f>
        <v>0.74504228646454973</v>
      </c>
      <c r="I5" s="96">
        <f>H5*(1+'BAADTbVT_Rail-CAGR'!$K$4)</f>
        <v>0.77397612904513235</v>
      </c>
      <c r="J5" s="96">
        <f>I5*(1+'BAADTbVT_Rail-CAGR'!$K$4)</f>
        <v>0.80403362227170794</v>
      </c>
      <c r="K5" s="96">
        <f>J5*(1+'BAADTbVT_Rail-CAGR'!$K$4)</f>
        <v>0.83525840330621659</v>
      </c>
      <c r="L5" s="96">
        <f>K5*(1+'BAADTbVT_Rail-CAGR'!$K$4)</f>
        <v>0.86769580396712631</v>
      </c>
      <c r="M5" s="96">
        <f>L5*(1+'BAADTbVT_Rail-CAGR'!$K$4)</f>
        <v>0.90139291654170428</v>
      </c>
      <c r="N5" s="96">
        <f>M5*(1+'BAADTbVT_Rail-CAGR'!$K$4)</f>
        <v>0.93639866215411915</v>
      </c>
      <c r="O5" s="96">
        <f>N5*(1+'BAADTbVT_Rail-CAGR'!$K$4)</f>
        <v>0.97276386178862961</v>
      </c>
      <c r="P5" s="96">
        <f>O5*(1+'BAADTbVT_Rail-CAGR'!$K$4)</f>
        <v>1.0105413100709708</v>
      </c>
      <c r="Q5" s="96">
        <f>P5*(1+'BAADTbVT_Rail-CAGR'!$K$4)</f>
        <v>1.0497858519150536</v>
      </c>
      <c r="R5" s="96">
        <f>Q5*(1+'BAADTbVT_Rail-CAGR'!$K$4)</f>
        <v>1.0905544621462504</v>
      </c>
      <c r="S5" s="96">
        <f>R5*(1+'BAADTbVT_Rail-CAGR'!$K$4)</f>
        <v>1.1329063282168657</v>
      </c>
      <c r="T5" s="96">
        <f>S5*(1+'BAADTbVT_Rail-CAGR'!$K$4)</f>
        <v>1.1769029361338745</v>
      </c>
      <c r="U5" s="96">
        <f>T5*(1+'BAADTbVT_Rail-CAGR'!$K$4)</f>
        <v>1.2226081597236811</v>
      </c>
      <c r="V5" s="96">
        <f>U5*(1+'BAADTbVT_Rail-CAGR'!$K$4)</f>
        <v>1.2700883533634872</v>
      </c>
      <c r="W5" s="96">
        <f>V5*(1+'BAADTbVT_Rail-CAGR'!$K$4)</f>
        <v>1.3194124483139007</v>
      </c>
      <c r="X5" s="96">
        <f>W5*(1+'BAADTbVT_Rail-CAGR'!$K$4)</f>
        <v>1.3706520527926351</v>
      </c>
      <c r="Y5" s="96">
        <f>X5*(1+'BAADTbVT_Rail-CAGR'!$K$4)</f>
        <v>1.4238815559345908</v>
      </c>
      <c r="Z5" s="96">
        <f>Y5*(1+'BAADTbVT_Rail-CAGR'!$K$4)</f>
        <v>1.4791782357892407</v>
      </c>
      <c r="AA5" s="96">
        <f>Z5*(1+'BAADTbVT_Rail-CAGR'!$K$4)</f>
        <v>1.5366223715121146</v>
      </c>
      <c r="AB5" s="96">
        <f>AA5*(1+'BAADTbVT_Rail-CAGR'!$K$4)</f>
        <v>1.5962973599132575</v>
      </c>
      <c r="AC5" s="96">
        <f>AB5*(1+'BAADTbVT_Rail-CAGR'!$K$4)</f>
        <v>1.6582898365318681</v>
      </c>
      <c r="AD5" s="96">
        <f>AC5*(1+'BAADTbVT_Rail-CAGR'!$K$4)</f>
        <v>1.72268980141289</v>
      </c>
      <c r="AE5" s="96">
        <f>AD5*(1+'BAADTbVT_Rail-CAGR'!$K$4)</f>
        <v>1.789590749768158</v>
      </c>
      <c r="AF5" s="96">
        <f>AE5*(1+'BAADTbVT_Rail-CAGR'!$K$4)</f>
        <v>1.8590898077117939</v>
      </c>
      <c r="AG5" s="96">
        <f>AF5*(1+'BAADTbVT_Rail-CAGR'!$K$4)</f>
        <v>1.9312878732669065</v>
      </c>
    </row>
    <row r="6" spans="1:33" s="95" customFormat="1">
      <c r="A6" s="115" t="s">
        <v>5</v>
      </c>
      <c r="B6" s="96">
        <v>1</v>
      </c>
      <c r="C6" s="96">
        <f>B6*(1+'BAADTbVT_Ships-Cal psgr CAGR'!$C$66)</f>
        <v>0.98896712459176861</v>
      </c>
      <c r="D6" s="96">
        <f>C6*(1+'BAADTbVT_Ships-Cal psgr CAGR'!$C$66)</f>
        <v>0.97805597352331075</v>
      </c>
      <c r="E6" s="96">
        <f>D6*(1+'BAADTbVT_Ships-Cal psgr CAGR'!$C$66)</f>
        <v>0.96726520382515158</v>
      </c>
      <c r="F6" s="96">
        <f>E6*(1+'BAADTbVT_Ships-Cal psgr CAGR'!$C$66)</f>
        <v>0.95659348734463112</v>
      </c>
      <c r="G6" s="96">
        <f>F6*(1+'BAADTbVT_Ships-Cal psgr CAGR'!$C$66)</f>
        <v>0.94603951058243219</v>
      </c>
      <c r="H6" s="96">
        <f>G6*(1+'BAADTbVT_Ships-Cal psgr CAGR'!$C$66)</f>
        <v>0.93560197453091198</v>
      </c>
      <c r="I6" s="96">
        <f>H6*(1+'BAADTbVT_Ships-Cal psgr CAGR'!$C$66)</f>
        <v>0.92527959451421715</v>
      </c>
      <c r="J6" s="96">
        <f>I6*(1+'BAADTbVT_Ships-Cal psgr CAGR'!$C$66)</f>
        <v>0.9150711000301629</v>
      </c>
      <c r="K6" s="96">
        <f>J6*(1+'BAADTbVT_Ships-Cal psgr CAGR'!$C$66)</f>
        <v>0.90497523459385687</v>
      </c>
      <c r="L6" s="96">
        <f>K6*(1+'BAADTbVT_Ships-Cal psgr CAGR'!$C$66)</f>
        <v>0.89499075558304786</v>
      </c>
      <c r="M6" s="96">
        <f>L6*(1+'BAADTbVT_Ships-Cal psgr CAGR'!$C$66)</f>
        <v>0.88511643408518126</v>
      </c>
      <c r="N6" s="96">
        <f>M6*(1+'BAADTbVT_Ships-Cal psgr CAGR'!$C$66)</f>
        <v>0.87535105474614139</v>
      </c>
      <c r="O6" s="96">
        <f>N6*(1+'BAADTbVT_Ships-Cal psgr CAGR'!$C$66)</f>
        <v>0.86569341562066326</v>
      </c>
      <c r="P6" s="96">
        <f>O6*(1+'BAADTbVT_Ships-Cal psgr CAGR'!$C$66)</f>
        <v>0.85614232802439416</v>
      </c>
      <c r="Q6" s="96">
        <f>P6*(1+'BAADTbVT_Ships-Cal psgr CAGR'!$C$66)</f>
        <v>0.84669661638758786</v>
      </c>
      <c r="R6" s="96">
        <f>Q6*(1+'BAADTbVT_Ships-Cal psgr CAGR'!$C$66)</f>
        <v>0.83735511811041252</v>
      </c>
      <c r="S6" s="96">
        <f>R6*(1+'BAADTbVT_Ships-Cal psgr CAGR'!$C$66)</f>
        <v>0.82811668341985545</v>
      </c>
      <c r="T6" s="96">
        <f>S6*(1+'BAADTbVT_Ships-Cal psgr CAGR'!$C$66)</f>
        <v>0.81898017522820643</v>
      </c>
      <c r="U6" s="96">
        <f>T6*(1+'BAADTbVT_Ships-Cal psgr CAGR'!$C$66)</f>
        <v>0.80994446899310213</v>
      </c>
      <c r="V6" s="96">
        <f>U6*(1+'BAADTbVT_Ships-Cal psgr CAGR'!$C$66)</f>
        <v>0.80100845257911513</v>
      </c>
      <c r="W6" s="96">
        <f>V6*(1+'BAADTbVT_Ships-Cal psgr CAGR'!$C$66)</f>
        <v>0.79217102612086954</v>
      </c>
      <c r="X6" s="96">
        <f>W6*(1+'BAADTbVT_Ships-Cal psgr CAGR'!$C$66)</f>
        <v>0.78343110188766718</v>
      </c>
      <c r="Y6" s="96">
        <f>X6*(1+'BAADTbVT_Ships-Cal psgr CAGR'!$C$66)</f>
        <v>0.77478760414960712</v>
      </c>
      <c r="Z6" s="96">
        <f>Y6*(1+'BAADTbVT_Ships-Cal psgr CAGR'!$C$66)</f>
        <v>0.76623946904518236</v>
      </c>
      <c r="AA6" s="96">
        <f>Z6*(1+'BAADTbVT_Ships-Cal psgr CAGR'!$C$66)</f>
        <v>0.75778564445033747</v>
      </c>
      <c r="AB6" s="96">
        <f>AA6*(1+'BAADTbVT_Ships-Cal psgr CAGR'!$C$66)</f>
        <v>0.7494250898489706</v>
      </c>
      <c r="AC6" s="96">
        <f>AB6*(1+'BAADTbVT_Ships-Cal psgr CAGR'!$C$66)</f>
        <v>0.74115677620486431</v>
      </c>
      <c r="AD6" s="96">
        <f>AC6*(1+'BAADTbVT_Ships-Cal psgr CAGR'!$C$66)</f>
        <v>0.73297968583502959</v>
      </c>
      <c r="AE6" s="96">
        <f>AD6*(1+'BAADTbVT_Ships-Cal psgr CAGR'!$C$66)</f>
        <v>0.72489281228444713</v>
      </c>
      <c r="AF6" s="96">
        <f>AE6*(1+'BAADTbVT_Ships-Cal psgr CAGR'!$C$66)</f>
        <v>0.71689516020219035</v>
      </c>
      <c r="AG6" s="96">
        <f>AF6*(1+'BAADTbVT_Ships-Cal psgr CAGR'!$C$66)</f>
        <v>0.70898574521891555</v>
      </c>
    </row>
    <row r="7" spans="1:33" s="95" customFormat="1">
      <c r="A7" s="115" t="s">
        <v>6</v>
      </c>
      <c r="B7" s="96">
        <v>1</v>
      </c>
      <c r="C7" s="96">
        <v>1</v>
      </c>
      <c r="D7" s="96">
        <v>1</v>
      </c>
      <c r="E7" s="96">
        <v>1</v>
      </c>
      <c r="F7" s="96">
        <v>1</v>
      </c>
      <c r="G7" s="96">
        <v>1</v>
      </c>
      <c r="H7" s="96">
        <v>1</v>
      </c>
      <c r="I7" s="96">
        <v>1</v>
      </c>
      <c r="J7" s="96">
        <v>1</v>
      </c>
      <c r="K7" s="96">
        <v>1</v>
      </c>
      <c r="L7" s="96">
        <v>1</v>
      </c>
      <c r="M7" s="96">
        <v>1</v>
      </c>
      <c r="N7" s="96">
        <v>1</v>
      </c>
      <c r="O7" s="96">
        <v>1</v>
      </c>
      <c r="P7" s="96">
        <v>1</v>
      </c>
      <c r="Q7" s="96">
        <v>1</v>
      </c>
      <c r="R7" s="96">
        <v>1</v>
      </c>
      <c r="S7" s="96">
        <v>1</v>
      </c>
      <c r="T7" s="96">
        <v>1</v>
      </c>
      <c r="U7" s="96">
        <v>1</v>
      </c>
      <c r="V7" s="96">
        <v>1</v>
      </c>
      <c r="W7" s="96">
        <v>1</v>
      </c>
      <c r="X7" s="96">
        <v>1</v>
      </c>
      <c r="Y7" s="96">
        <v>1</v>
      </c>
      <c r="Z7" s="96">
        <v>1</v>
      </c>
      <c r="AA7" s="96">
        <v>1</v>
      </c>
      <c r="AB7" s="96">
        <v>1</v>
      </c>
      <c r="AC7" s="96">
        <v>1</v>
      </c>
      <c r="AD7" s="96">
        <v>1</v>
      </c>
      <c r="AE7" s="96">
        <v>1</v>
      </c>
      <c r="AF7" s="96">
        <v>1</v>
      </c>
      <c r="AG7" s="96">
        <v>1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workbookViewId="0">
      <selection activeCell="G19" sqref="G19"/>
    </sheetView>
  </sheetViews>
  <sheetFormatPr defaultColWidth="9.08203125" defaultRowHeight="17"/>
  <cols>
    <col min="1" max="1" width="16.58203125" style="5" customWidth="1"/>
    <col min="2" max="2" width="9.08203125" style="5"/>
    <col min="3" max="3" width="9.5" style="5" bestFit="1" customWidth="1"/>
    <col min="4" max="16384" width="9.08203125" style="5"/>
  </cols>
  <sheetData>
    <row r="1" spans="1:33" ht="85">
      <c r="A1" s="3" t="s">
        <v>669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33" s="95" customFormat="1">
      <c r="A2" s="5" t="s">
        <v>1</v>
      </c>
      <c r="B2" s="96">
        <v>1</v>
      </c>
      <c r="C2" s="96">
        <f>B2*(1+'DV-CAGR'!$N$74)</f>
        <v>0.99090068095871853</v>
      </c>
      <c r="D2" s="96">
        <f>C2*(1+'DV-CAGR'!$N$74)</f>
        <v>0.98188415952445207</v>
      </c>
      <c r="E2" s="96">
        <f>D2*(1+'DV-CAGR'!$N$74)</f>
        <v>0.97294968229535861</v>
      </c>
      <c r="F2" s="96">
        <f>E2*(1+'DV-CAGR'!$N$74)</f>
        <v>0.96409650272503966</v>
      </c>
      <c r="G2" s="96">
        <f>F2*(1+'DV-CAGR'!$N$74)</f>
        <v>0.95532388106016086</v>
      </c>
      <c r="H2" s="96">
        <f>G2*(1+'DV-CAGR'!$N$74)</f>
        <v>0.94663108427863918</v>
      </c>
      <c r="I2" s="96">
        <f>H2*(1+'DV-CAGR'!$N$74)</f>
        <v>0.93801738602839368</v>
      </c>
      <c r="J2" s="96">
        <f>I2*(1+'DV-CAGR'!$N$74)</f>
        <v>0.92948206656665244</v>
      </c>
      <c r="K2" s="96">
        <f>J2*(1+'DV-CAGR'!$N$74)</f>
        <v>0.92102441269981283</v>
      </c>
      <c r="L2" s="96">
        <f>K2*(1+'DV-CAGR'!$N$74)</f>
        <v>0.91264371772384834</v>
      </c>
      <c r="M2" s="96">
        <f>L2*(1+'DV-CAGR'!$N$74)</f>
        <v>0.90433928136525776</v>
      </c>
      <c r="N2" s="96">
        <f>M2*(1+'DV-CAGR'!$N$74)</f>
        <v>0.89611040972255207</v>
      </c>
      <c r="O2" s="96">
        <f>N2*(1+'DV-CAGR'!$N$74)</f>
        <v>0.88795641520827306</v>
      </c>
      <c r="P2" s="96">
        <f>O2*(1+'DV-CAGR'!$N$74)</f>
        <v>0.87987661649154036</v>
      </c>
      <c r="Q2" s="96">
        <f>P2*(1+'DV-CAGR'!$N$74)</f>
        <v>0.87187033844112061</v>
      </c>
      <c r="R2" s="96">
        <f>Q2*(1+'DV-CAGR'!$N$74)</f>
        <v>0.8639369120690148</v>
      </c>
      <c r="S2" s="96">
        <f>R2*(1+'DV-CAGR'!$N$74)</f>
        <v>0.85607567447455934</v>
      </c>
      <c r="T2" s="96">
        <f>S2*(1+'DV-CAGR'!$N$74)</f>
        <v>0.84828596878903506</v>
      </c>
      <c r="U2" s="96">
        <f>T2*(1+'DV-CAGR'!$N$74)</f>
        <v>0.84056714412078104</v>
      </c>
      <c r="V2" s="96">
        <f>U2*(1+'DV-CAGR'!$N$74)</f>
        <v>0.83291855550080718</v>
      </c>
      <c r="W2" s="96">
        <f>V2*(1+'DV-CAGR'!$N$74)</f>
        <v>0.82533956382890206</v>
      </c>
      <c r="X2" s="96">
        <f>W2*(1+'DV-CAGR'!$N$74)</f>
        <v>0.81782953582023077</v>
      </c>
      <c r="Y2" s="96">
        <f>X2*(1+'DV-CAGR'!$N$74)</f>
        <v>0.81038784395241936</v>
      </c>
      <c r="Z2" s="96">
        <f>Y2*(1+'DV-CAGR'!$N$74)</f>
        <v>0.80301386641312011</v>
      </c>
      <c r="AA2" s="96">
        <f>Z2*(1+'DV-CAGR'!$N$74)</f>
        <v>0.7957069870480542</v>
      </c>
      <c r="AB2" s="96">
        <f>AA2*(1+'DV-CAGR'!$N$74)</f>
        <v>0.78846659530952712</v>
      </c>
      <c r="AC2" s="96">
        <f>AB2*(1+'DV-CAGR'!$N$74)</f>
        <v>0.78129208620541279</v>
      </c>
      <c r="AD2" s="96">
        <f>AC2*(1+'DV-CAGR'!$N$74)</f>
        <v>0.77418286024860139</v>
      </c>
      <c r="AE2" s="96">
        <f>AD2*(1+'DV-CAGR'!$N$74)</f>
        <v>0.76713832340690757</v>
      </c>
      <c r="AF2" s="96">
        <f>AE2*(1+'DV-CAGR'!$N$74)</f>
        <v>0.76015788705343434</v>
      </c>
      <c r="AG2" s="96">
        <f>AF2*(1+'DV-CAGR'!$N$74)</f>
        <v>0.7532409679173887</v>
      </c>
    </row>
    <row r="3" spans="1:33" s="95" customFormat="1">
      <c r="A3" s="5" t="s">
        <v>2</v>
      </c>
      <c r="B3" s="96">
        <v>1</v>
      </c>
      <c r="C3" s="96">
        <f>B3*(1+'DV-CAGR'!$N$75)</f>
        <v>1.0097877219504034</v>
      </c>
      <c r="D3" s="96">
        <f>C3*(1+'DV-CAGR'!$N$75)</f>
        <v>1.0196712434017854</v>
      </c>
      <c r="E3" s="96">
        <f>D3*(1+'DV-CAGR'!$N$75)</f>
        <v>1.0296515020130241</v>
      </c>
      <c r="F3" s="96">
        <f>E3*(1+'DV-CAGR'!$N$75)</f>
        <v>1.039729444620543</v>
      </c>
      <c r="G3" s="96">
        <f>F3*(1+'DV-CAGR'!$N$75)</f>
        <v>1.0499060273281362</v>
      </c>
      <c r="H3" s="96">
        <f>G3*(1+'DV-CAGR'!$N$75)</f>
        <v>1.0601822155976768</v>
      </c>
      <c r="I3" s="96">
        <f>H3*(1+'DV-CAGR'!$N$75)</f>
        <v>1.0705589843407095</v>
      </c>
      <c r="J3" s="96">
        <f>I3*(1+'DV-CAGR'!$N$75)</f>
        <v>1.0810373180109427</v>
      </c>
      <c r="K3" s="96">
        <f>J3*(1+'DV-CAGR'!$N$75)</f>
        <v>1.0916182106976438</v>
      </c>
      <c r="L3" s="96">
        <f>K3*(1+'DV-CAGR'!$N$75)</f>
        <v>1.1023026662199493</v>
      </c>
      <c r="M3" s="96">
        <f>L3*(1+'DV-CAGR'!$N$75)</f>
        <v>1.1130916982220986</v>
      </c>
      <c r="N3" s="96">
        <f>M3*(1+'DV-CAGR'!$N$75)</f>
        <v>1.1239863302695989</v>
      </c>
      <c r="O3" s="96">
        <f>N3*(1+'DV-CAGR'!$N$75)</f>
        <v>1.134987595946332</v>
      </c>
      <c r="P3" s="96">
        <f>O3*(1+'DV-CAGR'!$N$75)</f>
        <v>1.1460965389526117</v>
      </c>
      <c r="Q3" s="96">
        <f>P3*(1+'DV-CAGR'!$N$75)</f>
        <v>1.1573142132041996</v>
      </c>
      <c r="R3" s="96">
        <f>Q3*(1+'DV-CAGR'!$N$75)</f>
        <v>1.1686416829322923</v>
      </c>
      <c r="S3" s="96">
        <f>R3*(1+'DV-CAGR'!$N$75)</f>
        <v>1.1800800227844852</v>
      </c>
      <c r="T3" s="96">
        <f>S3*(1+'DV-CAGR'!$N$75)</f>
        <v>1.1916303179267256</v>
      </c>
      <c r="U3" s="96">
        <f>T3*(1+'DV-CAGR'!$N$75)</f>
        <v>1.2032936641462633</v>
      </c>
      <c r="V3" s="96">
        <f>U3*(1+'DV-CAGR'!$N$75)</f>
        <v>1.215071167955609</v>
      </c>
      <c r="W3" s="96">
        <f>V3*(1+'DV-CAGR'!$N$75)</f>
        <v>1.2269639466975104</v>
      </c>
      <c r="X3" s="96">
        <f>W3*(1+'DV-CAGR'!$N$75)</f>
        <v>1.2389731286509553</v>
      </c>
      <c r="Y3" s="96">
        <f>X3*(1+'DV-CAGR'!$N$75)</f>
        <v>1.2510998531382123</v>
      </c>
      <c r="Z3" s="96">
        <f>Y3*(1+'DV-CAGR'!$N$75)</f>
        <v>1.2633452706329196</v>
      </c>
      <c r="AA3" s="96">
        <f>Z3*(1+'DV-CAGR'!$N$75)</f>
        <v>1.2757105428692317</v>
      </c>
      <c r="AB3" s="96">
        <f>AA3*(1+'DV-CAGR'!$N$75)</f>
        <v>1.2881968429520341</v>
      </c>
      <c r="AC3" s="96">
        <f>AB3*(1+'DV-CAGR'!$N$75)</f>
        <v>1.3008053554682362</v>
      </c>
      <c r="AD3" s="96">
        <f>AC3*(1+'DV-CAGR'!$N$75)</f>
        <v>1.3135372765991551</v>
      </c>
      <c r="AE3" s="96">
        <f>AD3*(1+'DV-CAGR'!$N$75)</f>
        <v>1.3263938142339977</v>
      </c>
      <c r="AF3" s="96">
        <f>AE3*(1+'DV-CAGR'!$N$75)</f>
        <v>1.3393761880844552</v>
      </c>
      <c r="AG3" s="96">
        <f>AF3*(1+'DV-CAGR'!$N$75)</f>
        <v>1.3524856298004171</v>
      </c>
    </row>
    <row r="4" spans="1:33" s="95" customFormat="1">
      <c r="A4" s="5" t="s">
        <v>3</v>
      </c>
      <c r="B4" s="96">
        <v>1</v>
      </c>
      <c r="C4" s="95">
        <f>'Air-Cal'!C8</f>
        <v>0.80494672770980769</v>
      </c>
      <c r="D4" s="95">
        <f>'Air-Cal'!D8</f>
        <v>0.88189763966989509</v>
      </c>
      <c r="E4" s="95">
        <f>D4*'Air-CAGR'!$J$56</f>
        <v>0.90659077358065221</v>
      </c>
      <c r="F4" s="95">
        <f>E4*'Air-CAGR'!$J$56</f>
        <v>0.93197531524091048</v>
      </c>
      <c r="G4" s="95">
        <f>F4*'Air-CAGR'!$J$56</f>
        <v>0.95807062406765597</v>
      </c>
      <c r="H4" s="95">
        <f>G4*'Air-CAGR'!$J$56</f>
        <v>0.98489660154155034</v>
      </c>
      <c r="I4" s="95">
        <f>H4*'Air-CAGR'!$J$56</f>
        <v>1.0124737063847138</v>
      </c>
      <c r="J4" s="95">
        <f>I4*'Air-CAGR'!$J$56</f>
        <v>1.0408229701634859</v>
      </c>
      <c r="K4" s="95">
        <f>J4*'Air-CAGR'!$J$56</f>
        <v>1.0699660133280635</v>
      </c>
      <c r="L4" s="95">
        <f>K4*'Air-CAGR'!$J$56</f>
        <v>1.0999250617012493</v>
      </c>
      <c r="M4" s="95">
        <f>L4*'Air-CAGR'!$J$56</f>
        <v>1.1307229634288842</v>
      </c>
      <c r="N4" s="95">
        <f>M4*'Air-CAGR'!$J$56</f>
        <v>1.1623832064048931</v>
      </c>
      <c r="O4" s="95">
        <f>N4*'Air-CAGR'!$J$56</f>
        <v>1.1949299361842303</v>
      </c>
      <c r="P4" s="95">
        <f>O4*'Air-CAGR'!$J$56</f>
        <v>1.2283879743973887</v>
      </c>
      <c r="Q4" s="95">
        <f>P4*'Air-CAGR'!$J$56</f>
        <v>1.2627828376805157</v>
      </c>
      <c r="R4" s="95">
        <f>Q4*'Air-CAGR'!$J$56</f>
        <v>1.2981407571355701</v>
      </c>
      <c r="S4" s="95">
        <f>R4*'Air-CAGR'!$J$56</f>
        <v>1.3344886983353661</v>
      </c>
      <c r="T4" s="95">
        <f>S4*'Air-CAGR'!$J$56</f>
        <v>1.3718543818887563</v>
      </c>
      <c r="U4" s="95">
        <f>T4*'Air-CAGR'!$J$56</f>
        <v>1.4102663045816415</v>
      </c>
      <c r="V4" s="95">
        <f>U4*'Air-CAGR'!$J$56</f>
        <v>1.4497537611099274</v>
      </c>
      <c r="W4" s="95">
        <f>V4*'Air-CAGR'!$J$56</f>
        <v>1.4903468664210053</v>
      </c>
      <c r="X4" s="95">
        <f>W4*'Air-CAGR'!$J$56</f>
        <v>1.5320765786807935</v>
      </c>
      <c r="Y4" s="95">
        <f>X4*'Air-CAGR'!$J$56</f>
        <v>1.5749747228838558</v>
      </c>
      <c r="Z4" s="95">
        <f>Y4*'Air-CAGR'!$J$56</f>
        <v>1.6190740151246037</v>
      </c>
      <c r="AA4" s="95">
        <f>Z4*'Air-CAGR'!$J$56</f>
        <v>1.6644080875480927</v>
      </c>
      <c r="AB4" s="95">
        <f>AA4*'Air-CAGR'!$J$56</f>
        <v>1.7110115139994393</v>
      </c>
      <c r="AC4" s="95">
        <f>AB4*'Air-CAGR'!$J$56</f>
        <v>1.7589198363914236</v>
      </c>
      <c r="AD4" s="95">
        <f>AC4*'Air-CAGR'!$J$56</f>
        <v>1.8081695918103835</v>
      </c>
      <c r="AE4" s="95">
        <f>AD4*'Air-CAGR'!$J$56</f>
        <v>1.8587983403810744</v>
      </c>
      <c r="AF4" s="95">
        <f>AE4</f>
        <v>1.8587983403810744</v>
      </c>
      <c r="AG4" s="95">
        <f>AE4</f>
        <v>1.8587983403810744</v>
      </c>
    </row>
    <row r="5" spans="1:33" s="95" customFormat="1">
      <c r="A5" s="5" t="s">
        <v>4</v>
      </c>
      <c r="B5" s="96">
        <v>1</v>
      </c>
      <c r="C5" s="95">
        <f>'Rail-Cal'!C16</f>
        <v>0.95914986038640171</v>
      </c>
      <c r="D5" s="95">
        <f>'Rail-Cal'!D16</f>
        <v>0.91453366351748455</v>
      </c>
      <c r="E5" s="95">
        <f>D5*(1+'BAADTbVT_Rail-CAGR'!$K$6)</f>
        <v>0.88393102617206043</v>
      </c>
      <c r="F5" s="95">
        <f>E5*(1+'BAADTbVT_Rail-CAGR'!$K$6)</f>
        <v>0.85435243140686623</v>
      </c>
      <c r="G5" s="95">
        <f>F5*(1+'BAADTbVT_Rail-CAGR'!$K$6)</f>
        <v>0.82576361213588945</v>
      </c>
      <c r="H5" s="95">
        <f>G5*(1+'BAADTbVT_Rail-CAGR'!$K$6)</f>
        <v>0.79813144793753033</v>
      </c>
      <c r="I5" s="95">
        <f>H5*(1+'BAADTbVT_Rail-CAGR'!$K$6)</f>
        <v>0.77142392668427517</v>
      </c>
      <c r="J5" s="95">
        <f>I5*(1+'BAADTbVT_Rail-CAGR'!$K$6)</f>
        <v>0.74561010745633971</v>
      </c>
      <c r="K5" s="95">
        <f>J5*(1+'BAADTbVT_Rail-CAGR'!$K$6)</f>
        <v>0.72066008469631604</v>
      </c>
      <c r="L5" s="95">
        <f>K5*(1+'BAADTbVT_Rail-CAGR'!$K$6)</f>
        <v>0.69654495356329749</v>
      </c>
      <c r="M5" s="95">
        <f>L5*(1+'BAADTbVT_Rail-CAGR'!$K$6)</f>
        <v>0.67323677644634294</v>
      </c>
      <c r="N5" s="95">
        <f>M5*(1+'BAADTbVT_Rail-CAGR'!$K$6)</f>
        <v>0.65070855059848609</v>
      </c>
      <c r="O5" s="95">
        <f>N5*(1+'BAADTbVT_Rail-CAGR'!$K$6)</f>
        <v>0.62893417685379416</v>
      </c>
      <c r="P5" s="95">
        <f>O5*(1+'BAADTbVT_Rail-CAGR'!$K$6)</f>
        <v>0.60788842939123344</v>
      </c>
      <c r="Q5" s="95">
        <f>P5*(1+'BAADTbVT_Rail-CAGR'!$K$6)</f>
        <v>0.58754692651031326</v>
      </c>
      <c r="R5" s="95">
        <f>Q5*(1+'BAADTbVT_Rail-CAGR'!$K$6)</f>
        <v>0.56788610238465231</v>
      </c>
      <c r="S5" s="95">
        <f>R5*(1+'BAADTbVT_Rail-CAGR'!$K$6)</f>
        <v>0.54888317976074208</v>
      </c>
      <c r="T5" s="95">
        <f>S5*(1+'BAADTbVT_Rail-CAGR'!$K$6)</f>
        <v>0.53051614357028032</v>
      </c>
      <c r="U5" s="95">
        <f>T5*(1+'BAADTbVT_Rail-CAGR'!$K$6)</f>
        <v>0.51276371542550292</v>
      </c>
      <c r="V5" s="95">
        <f>U5*(1+'BAADTbVT_Rail-CAGR'!$K$6)</f>
        <v>0.49560532896796722</v>
      </c>
      <c r="W5" s="95">
        <f>V5*(1+'BAADTbVT_Rail-CAGR'!$K$6)</f>
        <v>0.47902110604222869</v>
      </c>
      <c r="X5" s="95">
        <f>W5*(1+'BAADTbVT_Rail-CAGR'!$K$6)</f>
        <v>0.46299183366680674</v>
      </c>
      <c r="Y5" s="95">
        <f>X5*(1+'BAADTbVT_Rail-CAGR'!$K$6)</f>
        <v>0.44749894177576122</v>
      </c>
      <c r="Z5" s="95">
        <f>Y5*(1+'BAADTbVT_Rail-CAGR'!$K$6)</f>
        <v>0.43252448170509283</v>
      </c>
      <c r="AA5" s="95">
        <f>Z5*(1+'BAADTbVT_Rail-CAGR'!$K$6)</f>
        <v>0.4180511053990435</v>
      </c>
      <c r="AB5" s="95">
        <f>AA5*(1+'BAADTbVT_Rail-CAGR'!$K$6)</f>
        <v>0.40406204531220724</v>
      </c>
      <c r="AC5" s="95">
        <f>AB5*(1+'BAADTbVT_Rail-CAGR'!$K$6)</f>
        <v>0.39054109498416784</v>
      </c>
      <c r="AD5" s="95">
        <f>AC5*(1+'BAADTbVT_Rail-CAGR'!$K$6)</f>
        <v>0.37747259026415891</v>
      </c>
      <c r="AE5" s="95">
        <f>AD5*(1+'BAADTbVT_Rail-CAGR'!$K$6)</f>
        <v>0.36484139116399472</v>
      </c>
      <c r="AF5" s="95">
        <f>AE5*(1+'BAADTbVT_Rail-CAGR'!$K$6)</f>
        <v>0.35263286431824864</v>
      </c>
      <c r="AG5" s="95">
        <f>AF5*(1+'BAADTbVT_Rail-CAGR'!$K$6)</f>
        <v>0.34083286603135871</v>
      </c>
    </row>
    <row r="6" spans="1:33" s="95" customFormat="1">
      <c r="A6" s="5" t="s">
        <v>5</v>
      </c>
      <c r="B6" s="96">
        <v>1</v>
      </c>
      <c r="C6" s="95">
        <f>B6*(1+'Ships-freight CAGR'!$C$43)</f>
        <v>0.91534842984659492</v>
      </c>
      <c r="D6" s="95">
        <f>C6*(1+'Ships-freight CAGR'!$D$43)</f>
        <v>0.95750723845510444</v>
      </c>
      <c r="E6" s="95">
        <f>D6*(1+'Ships-freight CAGR'!$D$43)</f>
        <v>1.0016077832214909</v>
      </c>
      <c r="F6" s="95">
        <f>E6*(1+'Ships-freight CAGR'!$A$48)</f>
        <v>1.0076174299208198</v>
      </c>
      <c r="G6" s="95">
        <f>F6*(1+'Ships-freight CAGR'!$A$48)</f>
        <v>1.0136631345003448</v>
      </c>
      <c r="H6" s="95">
        <f>G6*(1+'Ships-freight CAGR'!$A$48)</f>
        <v>1.019745113307347</v>
      </c>
      <c r="I6" s="95">
        <f>H6*(1+'Ships-freight CAGR'!$A$48)</f>
        <v>1.025863583987191</v>
      </c>
      <c r="J6" s="95">
        <f>I6*(1+'Ships-freight CAGR'!$A$48)</f>
        <v>1.0320187654911142</v>
      </c>
      <c r="K6" s="95">
        <f>J6*(1+'Ships-freight CAGR'!$A$48)</f>
        <v>1.0382108780840609</v>
      </c>
      <c r="L6" s="95">
        <f>K6*(1+'Ships-freight CAGR'!$A$48)</f>
        <v>1.0444401433525652</v>
      </c>
      <c r="M6" s="95">
        <f>L6*(1+'Ships-freight CAGR'!$A$48)</f>
        <v>1.0507067842126805</v>
      </c>
      <c r="N6" s="95">
        <f>M6*(1+'Ships-freight CAGR'!$A$48)</f>
        <v>1.0570110249179565</v>
      </c>
      <c r="O6" s="95">
        <f>N6*(1+'Ships-freight CAGR'!$A$48)</f>
        <v>1.0633530910674642</v>
      </c>
      <c r="P6" s="95">
        <f>O6*(1+'Ships-freight CAGR'!$A$48)</f>
        <v>1.069733209613869</v>
      </c>
      <c r="Q6" s="95">
        <f>P6*(1+'Ships-freight CAGR'!$A$48)</f>
        <v>1.0761516088715521</v>
      </c>
      <c r="R6" s="95">
        <f>Q6*(1+'Ships-freight CAGR'!$A$48)</f>
        <v>1.0826085185247816</v>
      </c>
      <c r="S6" s="95">
        <f>R6*(1+'Ships-freight CAGR'!$A$48)</f>
        <v>1.0891041696359303</v>
      </c>
      <c r="T6" s="95">
        <f>S6*(1+'Ships-freight CAGR'!$A$48)</f>
        <v>1.0956387946537458</v>
      </c>
      <c r="U6" s="95">
        <f>T6*(1+'Ships-freight CAGR'!$A$48)</f>
        <v>1.1022126274216684</v>
      </c>
      <c r="V6" s="95">
        <f>U6*(1+'Ships-freight CAGR'!$A$48)</f>
        <v>1.1088259031861984</v>
      </c>
      <c r="W6" s="95">
        <f>V6*(1+'Ships-freight CAGR'!$A$48)</f>
        <v>1.1154788586053157</v>
      </c>
      <c r="X6" s="95">
        <f>W6*(1+'Ships-freight CAGR'!$A$48)</f>
        <v>1.1221717317569475</v>
      </c>
      <c r="Y6" s="95">
        <f>X6*(1+'Ships-freight CAGR'!$A$48)</f>
        <v>1.1289047621474892</v>
      </c>
      <c r="Z6" s="95">
        <f>Y6*(1+'Ships-freight CAGR'!$A$48)</f>
        <v>1.1356781907203741</v>
      </c>
      <c r="AA6" s="95">
        <f>Z6*(1+'Ships-freight CAGR'!$A$48)</f>
        <v>1.1424922598646963</v>
      </c>
      <c r="AB6" s="95">
        <f>AA6*(1+'Ships-freight CAGR'!$A$48)</f>
        <v>1.1493472134238845</v>
      </c>
      <c r="AC6" s="95">
        <f>AB6*(1+'Ships-freight CAGR'!$A$48)</f>
        <v>1.1562432967044278</v>
      </c>
      <c r="AD6" s="95">
        <f>AC6*(1+'Ships-freight CAGR'!$A$48)</f>
        <v>1.1631807564846544</v>
      </c>
      <c r="AE6" s="95">
        <f>AD6*(1+'Ships-freight CAGR'!$A$48)</f>
        <v>1.1701598410235623</v>
      </c>
      <c r="AF6" s="95">
        <f>AE6*(1+'Ships-freight CAGR'!$A$48)</f>
        <v>1.1771808000697037</v>
      </c>
      <c r="AG6" s="95">
        <f>AF6*(1+'Ships-freight CAGR'!$A$48)</f>
        <v>1.184243884870122</v>
      </c>
    </row>
    <row r="7" spans="1:33" s="95" customFormat="1">
      <c r="A7" s="5" t="s">
        <v>6</v>
      </c>
      <c r="B7" s="96">
        <v>1</v>
      </c>
      <c r="C7" s="95">
        <f>B7</f>
        <v>1</v>
      </c>
      <c r="D7" s="95">
        <f t="shared" ref="D7:AG7" si="0">C7</f>
        <v>1</v>
      </c>
      <c r="E7" s="95">
        <f t="shared" si="0"/>
        <v>1</v>
      </c>
      <c r="F7" s="95">
        <f t="shared" si="0"/>
        <v>1</v>
      </c>
      <c r="G7" s="95">
        <f t="shared" si="0"/>
        <v>1</v>
      </c>
      <c r="H7" s="95">
        <f t="shared" si="0"/>
        <v>1</v>
      </c>
      <c r="I7" s="95">
        <f t="shared" si="0"/>
        <v>1</v>
      </c>
      <c r="J7" s="95">
        <f t="shared" si="0"/>
        <v>1</v>
      </c>
      <c r="K7" s="95">
        <f t="shared" si="0"/>
        <v>1</v>
      </c>
      <c r="L7" s="95">
        <f t="shared" si="0"/>
        <v>1</v>
      </c>
      <c r="M7" s="95">
        <f t="shared" si="0"/>
        <v>1</v>
      </c>
      <c r="N7" s="95">
        <f t="shared" si="0"/>
        <v>1</v>
      </c>
      <c r="O7" s="95">
        <f t="shared" si="0"/>
        <v>1</v>
      </c>
      <c r="P7" s="95">
        <f t="shared" si="0"/>
        <v>1</v>
      </c>
      <c r="Q7" s="95">
        <f t="shared" si="0"/>
        <v>1</v>
      </c>
      <c r="R7" s="95">
        <f t="shared" si="0"/>
        <v>1</v>
      </c>
      <c r="S7" s="95">
        <f t="shared" si="0"/>
        <v>1</v>
      </c>
      <c r="T7" s="95">
        <f t="shared" si="0"/>
        <v>1</v>
      </c>
      <c r="U7" s="95">
        <f t="shared" si="0"/>
        <v>1</v>
      </c>
      <c r="V7" s="95">
        <f t="shared" si="0"/>
        <v>1</v>
      </c>
      <c r="W7" s="95">
        <f t="shared" si="0"/>
        <v>1</v>
      </c>
      <c r="X7" s="95">
        <f t="shared" si="0"/>
        <v>1</v>
      </c>
      <c r="Y7" s="95">
        <f t="shared" si="0"/>
        <v>1</v>
      </c>
      <c r="Z7" s="95">
        <f t="shared" si="0"/>
        <v>1</v>
      </c>
      <c r="AA7" s="95">
        <f t="shared" si="0"/>
        <v>1</v>
      </c>
      <c r="AB7" s="95">
        <f t="shared" si="0"/>
        <v>1</v>
      </c>
      <c r="AC7" s="95">
        <f t="shared" si="0"/>
        <v>1</v>
      </c>
      <c r="AD7" s="95">
        <f t="shared" si="0"/>
        <v>1</v>
      </c>
      <c r="AE7" s="95">
        <f t="shared" si="0"/>
        <v>1</v>
      </c>
      <c r="AF7" s="95">
        <f t="shared" si="0"/>
        <v>1</v>
      </c>
      <c r="AG7" s="95">
        <f t="shared" si="0"/>
        <v>1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A6F4-DB7F-4613-A255-237C3DDC31EF}">
  <dimension ref="A1:H41"/>
  <sheetViews>
    <sheetView workbookViewId="0">
      <selection activeCell="F36" sqref="F36"/>
    </sheetView>
  </sheetViews>
  <sheetFormatPr defaultColWidth="9" defaultRowHeight="16"/>
  <cols>
    <col min="1" max="4" width="9" style="21"/>
    <col min="5" max="5" width="8" style="21" customWidth="1"/>
    <col min="6" max="6" width="10.83203125" style="21" bestFit="1" customWidth="1"/>
    <col min="7" max="16384" width="9" style="21"/>
  </cols>
  <sheetData>
    <row r="1" spans="1:8" ht="17.25" customHeight="1">
      <c r="A1" s="173" t="s">
        <v>170</v>
      </c>
      <c r="B1" s="173"/>
      <c r="C1" s="173"/>
      <c r="D1" s="173"/>
      <c r="E1" s="173"/>
    </row>
    <row r="2" spans="1:8" ht="32">
      <c r="A2" s="180" t="s">
        <v>171</v>
      </c>
      <c r="B2" s="180" t="s">
        <v>17</v>
      </c>
      <c r="C2" s="180" t="s">
        <v>18</v>
      </c>
      <c r="D2" s="180" t="s">
        <v>19</v>
      </c>
      <c r="E2" s="46" t="s">
        <v>227</v>
      </c>
      <c r="F2" s="183" t="s">
        <v>188</v>
      </c>
      <c r="G2" s="184"/>
    </row>
    <row r="3" spans="1:8" ht="32.25" customHeight="1" thickBot="1">
      <c r="A3" s="181"/>
      <c r="B3" s="182"/>
      <c r="C3" s="182"/>
      <c r="D3" s="182"/>
      <c r="E3" s="36" t="s">
        <v>11</v>
      </c>
      <c r="F3" s="37" t="s">
        <v>177</v>
      </c>
      <c r="G3" s="52" t="s">
        <v>228</v>
      </c>
      <c r="H3" s="38" t="s">
        <v>189</v>
      </c>
    </row>
    <row r="4" spans="1:8" ht="16.5" thickTop="1">
      <c r="A4" s="174" t="s">
        <v>10</v>
      </c>
      <c r="B4" s="35" t="s">
        <v>28</v>
      </c>
      <c r="C4" s="27" t="s">
        <v>28</v>
      </c>
      <c r="D4" s="27" t="s">
        <v>28</v>
      </c>
      <c r="E4" s="27">
        <v>38.5</v>
      </c>
      <c r="F4" s="28"/>
      <c r="G4" s="29"/>
    </row>
    <row r="5" spans="1:8">
      <c r="A5" s="175" t="s">
        <v>10</v>
      </c>
      <c r="B5" s="176" t="s">
        <v>12</v>
      </c>
      <c r="C5" s="25" t="s">
        <v>28</v>
      </c>
      <c r="D5" s="25" t="s">
        <v>28</v>
      </c>
      <c r="E5" s="25">
        <v>35.1</v>
      </c>
      <c r="F5" s="24"/>
      <c r="G5" s="30"/>
    </row>
    <row r="6" spans="1:8">
      <c r="A6" s="175" t="s">
        <v>10</v>
      </c>
      <c r="B6" s="176" t="s">
        <v>12</v>
      </c>
      <c r="C6" s="177" t="s">
        <v>20</v>
      </c>
      <c r="D6" s="25" t="s">
        <v>28</v>
      </c>
      <c r="E6" s="25">
        <v>33.6</v>
      </c>
      <c r="F6" s="24"/>
      <c r="G6" s="30"/>
    </row>
    <row r="7" spans="1:8">
      <c r="A7" s="175" t="s">
        <v>10</v>
      </c>
      <c r="B7" s="176" t="s">
        <v>12</v>
      </c>
      <c r="C7" s="177" t="s">
        <v>20</v>
      </c>
      <c r="D7" s="25" t="s">
        <v>21</v>
      </c>
      <c r="E7" s="118">
        <v>25</v>
      </c>
      <c r="F7" s="26">
        <f>SUM('SYVbT_DV-Regis'!F8:F9,'SYVbT_DV-Regis'!F22:F23,'SYVbT_DV-Regis'!F19:F20,'SYVbT_DV-Regis'!F33:F34)</f>
        <v>1920057</v>
      </c>
      <c r="G7" s="30">
        <f>SUMPRODUCT(E7:E10,F7:F10)/SUM(F7:F10)</f>
        <v>32.980492975254862</v>
      </c>
    </row>
    <row r="8" spans="1:8">
      <c r="A8" s="175" t="s">
        <v>10</v>
      </c>
      <c r="B8" s="176" t="s">
        <v>12</v>
      </c>
      <c r="C8" s="177" t="s">
        <v>20</v>
      </c>
      <c r="D8" s="25" t="s">
        <v>22</v>
      </c>
      <c r="E8" s="118">
        <v>20.6</v>
      </c>
      <c r="F8" s="26">
        <f>SUM('SYVbT_DV-Regis'!F10,'SYVbT_DV-Regis'!F24,'SYVbT_DV-Regis'!F36)</f>
        <v>1003047</v>
      </c>
      <c r="G8" s="30"/>
    </row>
    <row r="9" spans="1:8">
      <c r="A9" s="175" t="s">
        <v>10</v>
      </c>
      <c r="B9" s="176" t="s">
        <v>12</v>
      </c>
      <c r="C9" s="177" t="s">
        <v>20</v>
      </c>
      <c r="D9" s="25" t="s">
        <v>23</v>
      </c>
      <c r="E9" s="118">
        <v>35.1</v>
      </c>
      <c r="F9" s="26">
        <f>SUM('SYVbT_DV-Regis'!F11,'SYVbT_DV-Regis'!F25,'SYVbT_DV-Regis'!F37)</f>
        <v>7024499</v>
      </c>
      <c r="G9" s="30"/>
    </row>
    <row r="10" spans="1:8">
      <c r="A10" s="175" t="s">
        <v>10</v>
      </c>
      <c r="B10" s="176" t="s">
        <v>12</v>
      </c>
      <c r="C10" s="177" t="s">
        <v>20</v>
      </c>
      <c r="D10" s="25" t="s">
        <v>24</v>
      </c>
      <c r="E10" s="119">
        <v>36.6</v>
      </c>
      <c r="F10" s="26">
        <f>SUM('SYVbT_DV-Regis'!F12:F18,'SYVbT_DV-Regis'!F26:F32,'SYVbT_DV-Regis'!F38:F41)</f>
        <v>3550965</v>
      </c>
      <c r="G10" s="30"/>
    </row>
    <row r="11" spans="1:8">
      <c r="A11" s="175" t="s">
        <v>10</v>
      </c>
      <c r="B11" s="176" t="s">
        <v>12</v>
      </c>
      <c r="C11" s="177" t="s">
        <v>25</v>
      </c>
      <c r="D11" s="25" t="s">
        <v>28</v>
      </c>
      <c r="E11" s="25">
        <v>39.1</v>
      </c>
      <c r="F11" s="26"/>
      <c r="G11" s="30"/>
    </row>
    <row r="12" spans="1:8">
      <c r="A12" s="175" t="s">
        <v>10</v>
      </c>
      <c r="B12" s="176" t="s">
        <v>12</v>
      </c>
      <c r="C12" s="177" t="s">
        <v>25</v>
      </c>
      <c r="D12" s="25" t="s">
        <v>23</v>
      </c>
      <c r="E12" s="118">
        <v>39.200000000000003</v>
      </c>
      <c r="F12" s="26">
        <f>SUM('SYVbT_DV-Regis'!F45:F46,'SYVbT_DV-Regis'!F51:F52)</f>
        <v>3131035</v>
      </c>
      <c r="G12" s="30">
        <f>SUMPRODUCT(E12:E13,F12:F13)/SUM(F12:F13)</f>
        <v>39.106086312625472</v>
      </c>
    </row>
    <row r="13" spans="1:8">
      <c r="A13" s="175" t="s">
        <v>10</v>
      </c>
      <c r="B13" s="176" t="s">
        <v>12</v>
      </c>
      <c r="C13" s="177" t="s">
        <v>25</v>
      </c>
      <c r="D13" s="25" t="s">
        <v>24</v>
      </c>
      <c r="E13" s="119">
        <v>38.9</v>
      </c>
      <c r="F13" s="26">
        <f>SUM('SYVbT_DV-Regis'!F47:F50)</f>
        <v>1426815</v>
      </c>
      <c r="G13" s="30"/>
    </row>
    <row r="14" spans="1:8">
      <c r="A14" s="175" t="s">
        <v>10</v>
      </c>
      <c r="B14" s="176" t="s">
        <v>12</v>
      </c>
      <c r="C14" s="25" t="s">
        <v>172</v>
      </c>
      <c r="D14" s="25" t="s">
        <v>28</v>
      </c>
      <c r="E14" s="119">
        <v>37.700000000000003</v>
      </c>
      <c r="F14" s="26">
        <f>'SYVbT_DV-Regis'!F53</f>
        <v>1121099</v>
      </c>
      <c r="G14" s="30"/>
      <c r="H14" s="21" t="s">
        <v>179</v>
      </c>
    </row>
    <row r="15" spans="1:8">
      <c r="A15" s="175" t="s">
        <v>10</v>
      </c>
      <c r="B15" s="176" t="s">
        <v>13</v>
      </c>
      <c r="C15" s="25" t="s">
        <v>28</v>
      </c>
      <c r="D15" s="25" t="s">
        <v>28</v>
      </c>
      <c r="E15" s="25">
        <v>59.2</v>
      </c>
      <c r="F15" s="26"/>
      <c r="G15" s="30"/>
    </row>
    <row r="16" spans="1:8">
      <c r="A16" s="175" t="s">
        <v>10</v>
      </c>
      <c r="B16" s="176" t="s">
        <v>13</v>
      </c>
      <c r="C16" s="177" t="s">
        <v>20</v>
      </c>
      <c r="D16" s="25" t="s">
        <v>28</v>
      </c>
      <c r="E16" s="25">
        <v>60.5</v>
      </c>
      <c r="F16" s="26"/>
      <c r="G16" s="30"/>
    </row>
    <row r="17" spans="1:8">
      <c r="A17" s="175" t="s">
        <v>10</v>
      </c>
      <c r="B17" s="176" t="s">
        <v>13</v>
      </c>
      <c r="C17" s="177" t="s">
        <v>20</v>
      </c>
      <c r="D17" s="25" t="s">
        <v>22</v>
      </c>
      <c r="E17" s="118">
        <v>34</v>
      </c>
      <c r="F17" s="26">
        <f>SUM('SYVbT_DV-Regis'!F71)</f>
        <v>621706</v>
      </c>
      <c r="G17" s="30">
        <f>SUMPRODUCT(E17:E19,F17:F19)/SUM(F17:F19)</f>
        <v>60.36459077664405</v>
      </c>
    </row>
    <row r="18" spans="1:8">
      <c r="A18" s="175" t="s">
        <v>10</v>
      </c>
      <c r="B18" s="176" t="s">
        <v>13</v>
      </c>
      <c r="C18" s="177" t="s">
        <v>20</v>
      </c>
      <c r="D18" s="25" t="s">
        <v>23</v>
      </c>
      <c r="E18" s="118">
        <v>43.4</v>
      </c>
      <c r="F18" s="26">
        <f>SUM('SYVbT_DV-Regis'!F72:F73)</f>
        <v>26729</v>
      </c>
      <c r="G18" s="30"/>
    </row>
    <row r="19" spans="1:8">
      <c r="A19" s="175" t="s">
        <v>10</v>
      </c>
      <c r="B19" s="176" t="s">
        <v>13</v>
      </c>
      <c r="C19" s="177" t="s">
        <v>20</v>
      </c>
      <c r="D19" s="25" t="s">
        <v>24</v>
      </c>
      <c r="E19" s="119">
        <v>191.4</v>
      </c>
      <c r="F19" s="26">
        <f>SUM('SYVbT_DV-Regis'!F64:F67,'SYVbT_DV-Regis'!F74:F75)</f>
        <v>128549</v>
      </c>
      <c r="G19" s="30"/>
    </row>
    <row r="20" spans="1:8" ht="16.5" thickBot="1">
      <c r="A20" s="175" t="s">
        <v>10</v>
      </c>
      <c r="B20" s="178" t="s">
        <v>13</v>
      </c>
      <c r="C20" s="31" t="s">
        <v>173</v>
      </c>
      <c r="D20" s="31" t="s">
        <v>28</v>
      </c>
      <c r="E20" s="128">
        <v>28.2</v>
      </c>
      <c r="F20" s="32">
        <f>'SYVbT_DV-Regis'!F76</f>
        <v>34815</v>
      </c>
      <c r="G20" s="33"/>
      <c r="H20" s="21" t="s">
        <v>186</v>
      </c>
    </row>
    <row r="21" spans="1:8">
      <c r="A21" s="175" t="s">
        <v>10</v>
      </c>
      <c r="B21" s="179" t="s">
        <v>14</v>
      </c>
      <c r="C21" s="27" t="s">
        <v>28</v>
      </c>
      <c r="D21" s="27" t="s">
        <v>28</v>
      </c>
      <c r="E21" s="27">
        <v>49.4</v>
      </c>
      <c r="F21" s="34"/>
      <c r="G21" s="29"/>
    </row>
    <row r="22" spans="1:8">
      <c r="A22" s="175" t="s">
        <v>10</v>
      </c>
      <c r="B22" s="176" t="s">
        <v>14</v>
      </c>
      <c r="C22" s="177" t="s">
        <v>20</v>
      </c>
      <c r="D22" s="25" t="s">
        <v>28</v>
      </c>
      <c r="E22" s="25">
        <v>48.3</v>
      </c>
      <c r="F22" s="26"/>
      <c r="G22" s="30"/>
    </row>
    <row r="23" spans="1:8">
      <c r="A23" s="175" t="s">
        <v>10</v>
      </c>
      <c r="B23" s="176" t="s">
        <v>14</v>
      </c>
      <c r="C23" s="177" t="s">
        <v>20</v>
      </c>
      <c r="D23" s="25" t="s">
        <v>22</v>
      </c>
      <c r="E23" s="123">
        <v>39.700000000000003</v>
      </c>
      <c r="F23" s="26">
        <f>SUM('SYVbT_DV-Regis'!F87)</f>
        <v>1779618</v>
      </c>
      <c r="G23" s="30">
        <f>SUMPRODUCT(E23:E25,F23:F25)/SUM(F23:F25)</f>
        <v>47.128724591452908</v>
      </c>
    </row>
    <row r="24" spans="1:8">
      <c r="A24" s="175" t="s">
        <v>10</v>
      </c>
      <c r="B24" s="176" t="s">
        <v>14</v>
      </c>
      <c r="C24" s="177" t="s">
        <v>20</v>
      </c>
      <c r="D24" s="25" t="s">
        <v>23</v>
      </c>
      <c r="E24" s="123">
        <v>46.5</v>
      </c>
      <c r="F24" s="26">
        <f>SUM('SYVbT_DV-Regis'!F88:F89)</f>
        <v>305815</v>
      </c>
      <c r="G24" s="30"/>
    </row>
    <row r="25" spans="1:8">
      <c r="A25" s="175" t="s">
        <v>10</v>
      </c>
      <c r="B25" s="176" t="s">
        <v>14</v>
      </c>
      <c r="C25" s="177" t="s">
        <v>20</v>
      </c>
      <c r="D25" s="25" t="s">
        <v>24</v>
      </c>
      <c r="E25" s="125">
        <v>134.80000000000001</v>
      </c>
      <c r="F25" s="26">
        <f>SUM('SYVbT_DV-Regis'!F90:F93)</f>
        <v>152987</v>
      </c>
      <c r="G25" s="30"/>
    </row>
    <row r="26" spans="1:8">
      <c r="A26" s="175" t="s">
        <v>10</v>
      </c>
      <c r="B26" s="176" t="s">
        <v>14</v>
      </c>
      <c r="C26" s="177" t="s">
        <v>26</v>
      </c>
      <c r="D26" s="25" t="s">
        <v>28</v>
      </c>
      <c r="E26" s="25">
        <v>18.5</v>
      </c>
      <c r="F26" s="26"/>
      <c r="G26" s="30"/>
    </row>
    <row r="27" spans="1:8">
      <c r="A27" s="175" t="s">
        <v>10</v>
      </c>
      <c r="B27" s="176" t="s">
        <v>14</v>
      </c>
      <c r="C27" s="177" t="s">
        <v>26</v>
      </c>
      <c r="D27" s="25" t="s">
        <v>22</v>
      </c>
      <c r="E27" s="123">
        <v>21.3</v>
      </c>
      <c r="F27" s="26">
        <f>'SYVbT_DV-Regis'!F95</f>
        <v>32396</v>
      </c>
      <c r="G27" s="30">
        <f>SUMPRODUCT(E27:E29,F27:F29)/SUM(F27:F29)</f>
        <v>19.224348078739013</v>
      </c>
    </row>
    <row r="28" spans="1:8">
      <c r="A28" s="175" t="s">
        <v>10</v>
      </c>
      <c r="B28" s="176" t="s">
        <v>14</v>
      </c>
      <c r="C28" s="177" t="s">
        <v>26</v>
      </c>
      <c r="D28" s="25" t="s">
        <v>23</v>
      </c>
      <c r="E28" s="123">
        <v>14.8</v>
      </c>
      <c r="F28" s="26">
        <f>'SYVbT_DV-Regis'!F96</f>
        <v>15324</v>
      </c>
      <c r="G28" s="30"/>
    </row>
    <row r="29" spans="1:8">
      <c r="A29" s="175" t="s">
        <v>10</v>
      </c>
      <c r="B29" s="176" t="s">
        <v>14</v>
      </c>
      <c r="C29" s="177" t="s">
        <v>26</v>
      </c>
      <c r="D29" s="25" t="s">
        <v>24</v>
      </c>
      <c r="E29" s="125">
        <v>19.3</v>
      </c>
      <c r="F29" s="26">
        <f>SUM('SYVbT_DV-Regis'!F97:F98)</f>
        <v>7348</v>
      </c>
      <c r="G29" s="30"/>
    </row>
    <row r="30" spans="1:8">
      <c r="A30" s="175" t="s">
        <v>10</v>
      </c>
      <c r="B30" s="176" t="s">
        <v>14</v>
      </c>
      <c r="C30" s="177" t="s">
        <v>27</v>
      </c>
      <c r="D30" s="25" t="s">
        <v>28</v>
      </c>
      <c r="E30" s="25">
        <v>39.9</v>
      </c>
      <c r="F30" s="26"/>
      <c r="G30" s="30"/>
    </row>
    <row r="31" spans="1:8">
      <c r="A31" s="175" t="s">
        <v>10</v>
      </c>
      <c r="B31" s="176" t="s">
        <v>14</v>
      </c>
      <c r="C31" s="177" t="s">
        <v>27</v>
      </c>
      <c r="D31" s="25" t="s">
        <v>22</v>
      </c>
      <c r="E31" s="123">
        <v>41.6</v>
      </c>
      <c r="F31" s="26">
        <f>'SYVbT_DV-Regis'!F100</f>
        <v>416907</v>
      </c>
      <c r="G31" s="30">
        <f>SUMPRODUCT(E31:E32,F31:F32)/SUM(F31:F32)</f>
        <v>41.465188882899014</v>
      </c>
      <c r="H31" s="21" t="s">
        <v>187</v>
      </c>
    </row>
    <row r="32" spans="1:8">
      <c r="A32" s="175" t="s">
        <v>10</v>
      </c>
      <c r="B32" s="176" t="s">
        <v>14</v>
      </c>
      <c r="C32" s="177" t="s">
        <v>27</v>
      </c>
      <c r="D32" s="25" t="s">
        <v>23</v>
      </c>
      <c r="E32" s="123">
        <v>28</v>
      </c>
      <c r="F32" s="26">
        <f>SUM('SYVbT_DV-Regis'!F101:F102)</f>
        <v>4174</v>
      </c>
      <c r="G32" s="30"/>
    </row>
    <row r="33" spans="1:8">
      <c r="A33" s="175" t="s">
        <v>10</v>
      </c>
      <c r="B33" s="176" t="s">
        <v>14</v>
      </c>
      <c r="C33" s="25" t="s">
        <v>173</v>
      </c>
      <c r="D33" s="25" t="s">
        <v>28</v>
      </c>
      <c r="E33" s="124">
        <v>65.099999999999994</v>
      </c>
      <c r="F33" s="26">
        <f>'SYVbT_DV-Regis'!F103</f>
        <v>568839</v>
      </c>
      <c r="G33" s="30"/>
      <c r="H33" s="21" t="s">
        <v>180</v>
      </c>
    </row>
    <row r="34" spans="1:8">
      <c r="A34" s="175" t="s">
        <v>10</v>
      </c>
      <c r="B34" s="176" t="s">
        <v>15</v>
      </c>
      <c r="C34" s="25" t="s">
        <v>28</v>
      </c>
      <c r="D34" s="25" t="s">
        <v>28</v>
      </c>
      <c r="E34" s="25">
        <v>116.9</v>
      </c>
      <c r="F34" s="26"/>
      <c r="G34" s="30"/>
    </row>
    <row r="35" spans="1:8">
      <c r="A35" s="175" t="s">
        <v>10</v>
      </c>
      <c r="B35" s="176" t="s">
        <v>15</v>
      </c>
      <c r="C35" s="25" t="s">
        <v>174</v>
      </c>
      <c r="D35" s="25" t="s">
        <v>28</v>
      </c>
      <c r="E35" s="125">
        <v>225.3</v>
      </c>
      <c r="F35" s="26">
        <f>SUM('SYVbT_DV-Regis'!F133)</f>
        <v>39348</v>
      </c>
      <c r="G35" s="30"/>
      <c r="H35" s="21" t="s">
        <v>182</v>
      </c>
    </row>
    <row r="36" spans="1:8">
      <c r="A36" s="175" t="s">
        <v>10</v>
      </c>
      <c r="B36" s="176" t="s">
        <v>15</v>
      </c>
      <c r="C36" s="25" t="s">
        <v>175</v>
      </c>
      <c r="D36" s="25" t="s">
        <v>28</v>
      </c>
      <c r="E36" s="123">
        <v>60.9</v>
      </c>
      <c r="F36" s="26">
        <f>SUM('SYVbT_DV-Regis'!F129)</f>
        <v>12141</v>
      </c>
      <c r="G36" s="30"/>
      <c r="H36" s="21" t="s">
        <v>181</v>
      </c>
    </row>
    <row r="37" spans="1:8" ht="16.5" thickBot="1">
      <c r="A37" s="175" t="s">
        <v>10</v>
      </c>
      <c r="B37" s="178" t="s">
        <v>15</v>
      </c>
      <c r="C37" s="31" t="s">
        <v>176</v>
      </c>
      <c r="D37" s="31" t="s">
        <v>28</v>
      </c>
      <c r="E37" s="126">
        <v>30.3</v>
      </c>
      <c r="F37" s="32">
        <f>SUM('SYVbT_DV-Regis'!F137)</f>
        <v>43975</v>
      </c>
      <c r="G37" s="33"/>
      <c r="H37" s="21" t="s">
        <v>182</v>
      </c>
    </row>
    <row r="40" spans="1:8">
      <c r="B40" s="22"/>
      <c r="C40" s="22"/>
    </row>
    <row r="41" spans="1:8">
      <c r="B41" s="23"/>
      <c r="C41" s="23"/>
    </row>
  </sheetData>
  <mergeCells count="17">
    <mergeCell ref="F2:G2"/>
    <mergeCell ref="B34:B37"/>
    <mergeCell ref="A1:E1"/>
    <mergeCell ref="A4:A37"/>
    <mergeCell ref="B5:B14"/>
    <mergeCell ref="C6:C10"/>
    <mergeCell ref="C11:C13"/>
    <mergeCell ref="B15:B20"/>
    <mergeCell ref="C16:C19"/>
    <mergeCell ref="B21:B33"/>
    <mergeCell ref="C22:C25"/>
    <mergeCell ref="C26:C29"/>
    <mergeCell ref="C30:C32"/>
    <mergeCell ref="A2:A3"/>
    <mergeCell ref="B2:B3"/>
    <mergeCell ref="C2:C3"/>
    <mergeCell ref="D2:D3"/>
  </mergeCells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AF6E-6FF3-4258-B536-2AC6D3469E02}">
  <sheetPr>
    <tabColor rgb="FFFF0000"/>
  </sheetPr>
  <dimension ref="A1:O78"/>
  <sheetViews>
    <sheetView workbookViewId="0">
      <selection activeCell="F13" sqref="F13"/>
    </sheetView>
  </sheetViews>
  <sheetFormatPr defaultColWidth="9" defaultRowHeight="17"/>
  <cols>
    <col min="1" max="1" width="15.58203125" style="99" customWidth="1"/>
    <col min="2" max="2" width="5.83203125" style="99" customWidth="1"/>
    <col min="3" max="3" width="9.75" style="99" customWidth="1"/>
    <col min="4" max="4" width="5.83203125" style="99" customWidth="1"/>
    <col min="5" max="12" width="23.5" style="99" customWidth="1"/>
    <col min="13" max="13" width="24" style="99" bestFit="1" customWidth="1"/>
    <col min="14" max="16384" width="9" style="99"/>
  </cols>
  <sheetData>
    <row r="1" spans="1:15" ht="20.149999999999999" customHeight="1">
      <c r="A1" s="185" t="s">
        <v>718</v>
      </c>
      <c r="B1" s="185" t="s">
        <v>17</v>
      </c>
      <c r="C1" s="185" t="s">
        <v>18</v>
      </c>
      <c r="D1" s="185" t="s">
        <v>19</v>
      </c>
      <c r="E1" s="116" t="s">
        <v>707</v>
      </c>
      <c r="F1" s="116" t="s">
        <v>708</v>
      </c>
      <c r="G1" s="116" t="s">
        <v>709</v>
      </c>
      <c r="H1" s="116" t="s">
        <v>710</v>
      </c>
      <c r="I1" s="116" t="s">
        <v>192</v>
      </c>
      <c r="J1" s="116" t="s">
        <v>193</v>
      </c>
      <c r="K1" s="116" t="s">
        <v>194</v>
      </c>
      <c r="L1" s="116" t="s">
        <v>683</v>
      </c>
      <c r="M1" s="172" t="s">
        <v>697</v>
      </c>
    </row>
    <row r="2" spans="1:15" ht="20.149999999999999" customHeight="1">
      <c r="A2" s="186" t="s">
        <v>718</v>
      </c>
      <c r="B2" s="186" t="s">
        <v>17</v>
      </c>
      <c r="C2" s="186" t="s">
        <v>18</v>
      </c>
      <c r="D2" s="186" t="s">
        <v>19</v>
      </c>
      <c r="E2" s="116" t="s">
        <v>719</v>
      </c>
      <c r="F2" s="116" t="s">
        <v>719</v>
      </c>
      <c r="G2" s="116" t="s">
        <v>719</v>
      </c>
      <c r="H2" s="116" t="s">
        <v>719</v>
      </c>
      <c r="I2" s="116" t="s">
        <v>719</v>
      </c>
      <c r="J2" s="116" t="s">
        <v>719</v>
      </c>
      <c r="K2" s="116" t="s">
        <v>719</v>
      </c>
      <c r="L2" s="116" t="s">
        <v>719</v>
      </c>
      <c r="M2" s="172" t="s">
        <v>719</v>
      </c>
      <c r="N2" s="187" t="s">
        <v>736</v>
      </c>
    </row>
    <row r="3" spans="1:15" ht="20.149999999999999" customHeight="1">
      <c r="A3" s="186" t="s">
        <v>718</v>
      </c>
      <c r="B3" s="186" t="s">
        <v>17</v>
      </c>
      <c r="C3" s="186" t="s">
        <v>18</v>
      </c>
      <c r="D3" s="186" t="s">
        <v>19</v>
      </c>
      <c r="E3" s="116" t="s">
        <v>11</v>
      </c>
      <c r="F3" s="116" t="s">
        <v>11</v>
      </c>
      <c r="G3" s="116" t="s">
        <v>11</v>
      </c>
      <c r="H3" s="116" t="s">
        <v>11</v>
      </c>
      <c r="I3" s="116" t="s">
        <v>11</v>
      </c>
      <c r="J3" s="116" t="s">
        <v>11</v>
      </c>
      <c r="K3" s="116" t="s">
        <v>11</v>
      </c>
      <c r="L3" s="116" t="s">
        <v>11</v>
      </c>
      <c r="M3" s="172" t="s">
        <v>11</v>
      </c>
      <c r="N3" s="187"/>
    </row>
    <row r="4" spans="1:15" ht="20.149999999999999" customHeight="1">
      <c r="A4" s="120" t="s">
        <v>10</v>
      </c>
      <c r="B4" s="120" t="s">
        <v>9</v>
      </c>
      <c r="C4" s="120" t="s">
        <v>9</v>
      </c>
      <c r="D4" s="120" t="s">
        <v>9</v>
      </c>
      <c r="E4" s="121">
        <v>41</v>
      </c>
      <c r="F4" s="121">
        <v>39.700000000000003</v>
      </c>
      <c r="G4" s="121">
        <v>40.200000000000003</v>
      </c>
      <c r="H4" s="121">
        <v>39.799999999999997</v>
      </c>
      <c r="I4" s="121">
        <v>39.700000000000003</v>
      </c>
      <c r="J4" s="121">
        <v>39.5</v>
      </c>
      <c r="K4" s="121">
        <v>39.200000000000003</v>
      </c>
      <c r="L4" s="121">
        <v>38.5</v>
      </c>
      <c r="M4" s="121">
        <v>37.9</v>
      </c>
    </row>
    <row r="5" spans="1:15" ht="20.149999999999999" customHeight="1">
      <c r="A5" s="111" t="s">
        <v>190</v>
      </c>
      <c r="B5" s="120" t="s">
        <v>12</v>
      </c>
      <c r="C5" s="120" t="s">
        <v>9</v>
      </c>
      <c r="D5" s="120" t="s">
        <v>9</v>
      </c>
      <c r="E5" s="121">
        <v>37.5</v>
      </c>
      <c r="F5" s="121">
        <v>36</v>
      </c>
      <c r="G5" s="121">
        <v>36.5</v>
      </c>
      <c r="H5" s="121">
        <v>36.1</v>
      </c>
      <c r="I5" s="121">
        <v>36.1</v>
      </c>
      <c r="J5" s="121">
        <v>35.799999999999997</v>
      </c>
      <c r="K5" s="121">
        <v>35.799999999999997</v>
      </c>
      <c r="L5" s="121">
        <v>35.1</v>
      </c>
      <c r="M5" s="121">
        <v>34.700000000000003</v>
      </c>
    </row>
    <row r="6" spans="1:15" ht="20.149999999999999" customHeight="1">
      <c r="A6" s="111" t="s">
        <v>190</v>
      </c>
      <c r="B6" s="111" t="s">
        <v>190</v>
      </c>
      <c r="C6" s="120" t="s">
        <v>20</v>
      </c>
      <c r="D6" s="120" t="s">
        <v>9</v>
      </c>
      <c r="E6" s="121">
        <v>36.1</v>
      </c>
      <c r="F6" s="121">
        <v>34.700000000000003</v>
      </c>
      <c r="G6" s="121">
        <v>35.4</v>
      </c>
      <c r="H6" s="121">
        <v>35.1</v>
      </c>
      <c r="I6" s="121">
        <v>34.799999999999997</v>
      </c>
      <c r="J6" s="121">
        <v>34.5</v>
      </c>
      <c r="K6" s="121">
        <v>34.299999999999997</v>
      </c>
      <c r="L6" s="121">
        <v>33.6</v>
      </c>
      <c r="M6" s="121">
        <v>32.700000000000003</v>
      </c>
    </row>
    <row r="7" spans="1:15" ht="20.149999999999999" customHeight="1">
      <c r="A7" s="111" t="s">
        <v>190</v>
      </c>
      <c r="B7" s="111" t="s">
        <v>190</v>
      </c>
      <c r="C7" s="111" t="s">
        <v>190</v>
      </c>
      <c r="D7" s="120" t="s">
        <v>21</v>
      </c>
      <c r="E7" s="127">
        <v>25.8</v>
      </c>
      <c r="F7" s="127">
        <v>24.5</v>
      </c>
      <c r="G7" s="127">
        <v>24.2</v>
      </c>
      <c r="H7" s="127">
        <v>24.7</v>
      </c>
      <c r="I7" s="127">
        <v>25.5</v>
      </c>
      <c r="J7" s="127">
        <v>24.4</v>
      </c>
      <c r="K7" s="127">
        <v>23.7</v>
      </c>
      <c r="L7" s="127">
        <v>25</v>
      </c>
      <c r="M7" s="127">
        <v>24.2</v>
      </c>
      <c r="N7" s="99">
        <f>'BAADTbVT_DV-km'!F7</f>
        <v>1920057</v>
      </c>
      <c r="O7" s="99">
        <f>SUM(N7:N9)</f>
        <v>9947603</v>
      </c>
    </row>
    <row r="8" spans="1:15" ht="20.149999999999999" customHeight="1">
      <c r="A8" s="111" t="s">
        <v>190</v>
      </c>
      <c r="B8" s="111" t="s">
        <v>190</v>
      </c>
      <c r="C8" s="111" t="s">
        <v>190</v>
      </c>
      <c r="D8" s="120" t="s">
        <v>22</v>
      </c>
      <c r="E8" s="127">
        <v>24.7</v>
      </c>
      <c r="F8" s="127">
        <v>22.6</v>
      </c>
      <c r="G8" s="127">
        <v>23.1</v>
      </c>
      <c r="H8" s="127">
        <v>22.3</v>
      </c>
      <c r="I8" s="127">
        <v>22.7</v>
      </c>
      <c r="J8" s="127">
        <v>22</v>
      </c>
      <c r="K8" s="127">
        <v>21.6</v>
      </c>
      <c r="L8" s="127">
        <v>20.6</v>
      </c>
      <c r="M8" s="127">
        <v>20</v>
      </c>
      <c r="N8" s="99">
        <f>'BAADTbVT_DV-km'!F8</f>
        <v>1003047</v>
      </c>
    </row>
    <row r="9" spans="1:15" ht="20.149999999999999" customHeight="1">
      <c r="A9" s="111" t="s">
        <v>190</v>
      </c>
      <c r="B9" s="111" t="s">
        <v>190</v>
      </c>
      <c r="C9" s="111" t="s">
        <v>190</v>
      </c>
      <c r="D9" s="120" t="s">
        <v>23</v>
      </c>
      <c r="E9" s="127">
        <v>38.200000000000003</v>
      </c>
      <c r="F9" s="127">
        <v>36.700000000000003</v>
      </c>
      <c r="G9" s="127">
        <v>37.5</v>
      </c>
      <c r="H9" s="127">
        <v>37.1</v>
      </c>
      <c r="I9" s="127">
        <v>36.1</v>
      </c>
      <c r="J9" s="127">
        <v>35.9</v>
      </c>
      <c r="K9" s="127">
        <v>35.9</v>
      </c>
      <c r="L9" s="127">
        <v>35.1</v>
      </c>
      <c r="M9" s="127">
        <v>33.799999999999997</v>
      </c>
      <c r="N9" s="99">
        <f>'BAADTbVT_DV-km'!F9</f>
        <v>7024499</v>
      </c>
    </row>
    <row r="10" spans="1:15" ht="20.149999999999999" customHeight="1">
      <c r="A10" s="111" t="s">
        <v>190</v>
      </c>
      <c r="B10" s="111" t="s">
        <v>190</v>
      </c>
      <c r="C10" s="111" t="s">
        <v>190</v>
      </c>
      <c r="D10" s="120" t="s">
        <v>24</v>
      </c>
      <c r="E10" s="131">
        <v>42.7</v>
      </c>
      <c r="F10" s="131">
        <v>40.299999999999997</v>
      </c>
      <c r="G10" s="131">
        <v>40.6</v>
      </c>
      <c r="H10" s="131">
        <v>39.5</v>
      </c>
      <c r="I10" s="131">
        <v>39.700000000000003</v>
      </c>
      <c r="J10" s="131">
        <v>38.9</v>
      </c>
      <c r="K10" s="131">
        <v>38.700000000000003</v>
      </c>
      <c r="L10" s="131">
        <v>36.6</v>
      </c>
      <c r="M10" s="131">
        <v>36.200000000000003</v>
      </c>
      <c r="N10" s="99">
        <f>'BAADTbVT_DV-km'!F10</f>
        <v>3550965</v>
      </c>
      <c r="O10" s="99">
        <f>N10</f>
        <v>3550965</v>
      </c>
    </row>
    <row r="11" spans="1:15" ht="20.149999999999999" customHeight="1">
      <c r="A11" s="111" t="s">
        <v>190</v>
      </c>
      <c r="B11" s="111" t="s">
        <v>190</v>
      </c>
      <c r="C11" s="120" t="s">
        <v>25</v>
      </c>
      <c r="D11" s="120" t="s">
        <v>9</v>
      </c>
      <c r="E11" s="121">
        <v>42.5</v>
      </c>
      <c r="F11" s="121">
        <v>40.9</v>
      </c>
      <c r="G11" s="121">
        <v>40.799999999999997</v>
      </c>
      <c r="H11" s="121">
        <v>39.9</v>
      </c>
      <c r="I11" s="121">
        <v>40.4</v>
      </c>
      <c r="J11" s="121">
        <v>40</v>
      </c>
      <c r="K11" s="121">
        <v>39.9</v>
      </c>
      <c r="L11" s="121">
        <v>39.1</v>
      </c>
      <c r="M11" s="121">
        <v>39.299999999999997</v>
      </c>
    </row>
    <row r="12" spans="1:15" ht="20.149999999999999" customHeight="1">
      <c r="A12" s="111" t="s">
        <v>190</v>
      </c>
      <c r="B12" s="111" t="s">
        <v>190</v>
      </c>
      <c r="C12" s="111" t="s">
        <v>190</v>
      </c>
      <c r="D12" s="120" t="s">
        <v>23</v>
      </c>
      <c r="E12" s="127">
        <v>42.4</v>
      </c>
      <c r="F12" s="127">
        <v>40.4</v>
      </c>
      <c r="G12" s="127">
        <v>40.700000000000003</v>
      </c>
      <c r="H12" s="127">
        <v>39.6</v>
      </c>
      <c r="I12" s="127">
        <v>40.6</v>
      </c>
      <c r="J12" s="127">
        <v>40.200000000000003</v>
      </c>
      <c r="K12" s="127">
        <v>40.299999999999997</v>
      </c>
      <c r="L12" s="127">
        <v>39.200000000000003</v>
      </c>
      <c r="M12" s="127">
        <v>39.799999999999997</v>
      </c>
      <c r="N12" s="99">
        <f>'BAADTbVT_DV-km'!F12</f>
        <v>3131035</v>
      </c>
      <c r="O12" s="99">
        <f>N12</f>
        <v>3131035</v>
      </c>
    </row>
    <row r="13" spans="1:15" ht="20.149999999999999" customHeight="1">
      <c r="A13" s="111" t="s">
        <v>190</v>
      </c>
      <c r="B13" s="111" t="s">
        <v>190</v>
      </c>
      <c r="C13" s="111" t="s">
        <v>190</v>
      </c>
      <c r="D13" s="120" t="s">
        <v>24</v>
      </c>
      <c r="E13" s="131">
        <v>42.7</v>
      </c>
      <c r="F13" s="131">
        <v>41.6</v>
      </c>
      <c r="G13" s="131">
        <v>40.799999999999997</v>
      </c>
      <c r="H13" s="131">
        <v>40.4</v>
      </c>
      <c r="I13" s="131">
        <v>39.9</v>
      </c>
      <c r="J13" s="131">
        <v>39.700000000000003</v>
      </c>
      <c r="K13" s="131">
        <v>39</v>
      </c>
      <c r="L13" s="131">
        <v>38.9</v>
      </c>
      <c r="M13" s="131">
        <v>38.1</v>
      </c>
      <c r="N13" s="99">
        <f>'BAADTbVT_DV-km'!F13</f>
        <v>1426815</v>
      </c>
      <c r="O13" s="99">
        <f>SUM(N13:N14)</f>
        <v>2547914</v>
      </c>
    </row>
    <row r="14" spans="1:15" ht="20.149999999999999" customHeight="1">
      <c r="A14" s="111" t="s">
        <v>190</v>
      </c>
      <c r="B14" s="111" t="s">
        <v>190</v>
      </c>
      <c r="C14" s="120" t="s">
        <v>172</v>
      </c>
      <c r="D14" s="120" t="s">
        <v>9</v>
      </c>
      <c r="E14" s="131">
        <v>39.799999999999997</v>
      </c>
      <c r="F14" s="131">
        <v>38.1</v>
      </c>
      <c r="G14" s="131">
        <v>36.9</v>
      </c>
      <c r="H14" s="131">
        <v>36.299999999999997</v>
      </c>
      <c r="I14" s="131">
        <v>36.6</v>
      </c>
      <c r="J14" s="131">
        <v>36.6</v>
      </c>
      <c r="K14" s="131">
        <v>37.200000000000003</v>
      </c>
      <c r="L14" s="131">
        <v>37.700000000000003</v>
      </c>
      <c r="M14" s="131">
        <v>38.6</v>
      </c>
      <c r="N14" s="99">
        <f>'BAADTbVT_DV-km'!F14</f>
        <v>1121099</v>
      </c>
    </row>
    <row r="15" spans="1:15" ht="20.149999999999999" customHeight="1">
      <c r="A15" s="111" t="s">
        <v>190</v>
      </c>
      <c r="B15" s="120" t="s">
        <v>13</v>
      </c>
      <c r="C15" s="120" t="s">
        <v>9</v>
      </c>
      <c r="D15" s="120" t="s">
        <v>9</v>
      </c>
      <c r="E15" s="121">
        <v>56.7</v>
      </c>
      <c r="F15" s="121">
        <v>54.6</v>
      </c>
      <c r="G15" s="121">
        <v>59.2</v>
      </c>
      <c r="H15" s="121">
        <v>57.9</v>
      </c>
      <c r="I15" s="121">
        <v>59.9</v>
      </c>
      <c r="J15" s="121">
        <v>60.1</v>
      </c>
      <c r="K15" s="121">
        <v>59.8</v>
      </c>
      <c r="L15" s="121">
        <v>59.2</v>
      </c>
      <c r="M15" s="121">
        <v>55.1</v>
      </c>
    </row>
    <row r="16" spans="1:15" ht="20.149999999999999" customHeight="1">
      <c r="A16" s="111" t="s">
        <v>190</v>
      </c>
      <c r="B16" s="111" t="s">
        <v>190</v>
      </c>
      <c r="C16" s="120" t="s">
        <v>20</v>
      </c>
      <c r="D16" s="120" t="s">
        <v>9</v>
      </c>
      <c r="E16" s="121">
        <v>57</v>
      </c>
      <c r="F16" s="121">
        <v>54.8</v>
      </c>
      <c r="G16" s="121">
        <v>59.5</v>
      </c>
      <c r="H16" s="121">
        <v>58.2</v>
      </c>
      <c r="I16" s="121">
        <v>60.3</v>
      </c>
      <c r="J16" s="121">
        <v>60.8</v>
      </c>
      <c r="K16" s="121">
        <v>60.7</v>
      </c>
      <c r="L16" s="121">
        <v>60.5</v>
      </c>
      <c r="M16" s="121">
        <v>56.5</v>
      </c>
    </row>
    <row r="17" spans="1:15" ht="20.149999999999999" customHeight="1">
      <c r="A17" s="111" t="s">
        <v>190</v>
      </c>
      <c r="B17" s="111" t="s">
        <v>190</v>
      </c>
      <c r="C17" s="111" t="s">
        <v>190</v>
      </c>
      <c r="D17" s="120" t="s">
        <v>22</v>
      </c>
      <c r="E17" s="127">
        <v>40.4</v>
      </c>
      <c r="F17" s="127">
        <v>35.299999999999997</v>
      </c>
      <c r="G17" s="127">
        <v>39.299999999999997</v>
      </c>
      <c r="H17" s="127">
        <v>36</v>
      </c>
      <c r="I17" s="127">
        <v>38.299999999999997</v>
      </c>
      <c r="J17" s="127">
        <v>35.700000000000003</v>
      </c>
      <c r="K17" s="127">
        <v>36.4</v>
      </c>
      <c r="L17" s="127">
        <v>34</v>
      </c>
      <c r="M17" s="127">
        <v>35</v>
      </c>
      <c r="N17" s="99">
        <f>'BAADTbVT_DV-km'!F17</f>
        <v>621706</v>
      </c>
      <c r="O17" s="99">
        <f>SUM(N17:N18)</f>
        <v>648435</v>
      </c>
    </row>
    <row r="18" spans="1:15" ht="20.149999999999999" customHeight="1">
      <c r="A18" s="111" t="s">
        <v>190</v>
      </c>
      <c r="B18" s="111" t="s">
        <v>190</v>
      </c>
      <c r="C18" s="111" t="s">
        <v>190</v>
      </c>
      <c r="D18" s="120" t="s">
        <v>23</v>
      </c>
      <c r="E18" s="127">
        <v>43.9</v>
      </c>
      <c r="F18" s="127">
        <v>41.7</v>
      </c>
      <c r="G18" s="127">
        <v>46.1</v>
      </c>
      <c r="H18" s="127">
        <v>44</v>
      </c>
      <c r="I18" s="127">
        <v>45</v>
      </c>
      <c r="J18" s="127">
        <v>44.5</v>
      </c>
      <c r="K18" s="127">
        <v>43.9</v>
      </c>
      <c r="L18" s="127">
        <v>43.4</v>
      </c>
      <c r="M18" s="127">
        <v>40.200000000000003</v>
      </c>
      <c r="N18" s="99">
        <f>'BAADTbVT_DV-km'!F18</f>
        <v>26729</v>
      </c>
    </row>
    <row r="19" spans="1:15" ht="20.149999999999999" customHeight="1">
      <c r="A19" s="111" t="s">
        <v>190</v>
      </c>
      <c r="B19" s="111" t="s">
        <v>190</v>
      </c>
      <c r="C19" s="111" t="s">
        <v>190</v>
      </c>
      <c r="D19" s="120" t="s">
        <v>24</v>
      </c>
      <c r="E19" s="131">
        <v>201</v>
      </c>
      <c r="F19" s="131">
        <v>194.8</v>
      </c>
      <c r="G19" s="131">
        <v>193.1</v>
      </c>
      <c r="H19" s="131">
        <v>191.1</v>
      </c>
      <c r="I19" s="131">
        <v>193.1</v>
      </c>
      <c r="J19" s="131">
        <v>195</v>
      </c>
      <c r="K19" s="131">
        <v>193.3</v>
      </c>
      <c r="L19" s="131">
        <v>191.4</v>
      </c>
      <c r="M19" s="131">
        <v>173.9</v>
      </c>
      <c r="N19" s="99">
        <f>'BAADTbVT_DV-km'!F19</f>
        <v>128549</v>
      </c>
      <c r="O19" s="99">
        <f>SUM(N19:N20)</f>
        <v>163364</v>
      </c>
    </row>
    <row r="20" spans="1:15" ht="20.149999999999999" customHeight="1">
      <c r="A20" s="111" t="s">
        <v>190</v>
      </c>
      <c r="B20" s="111" t="s">
        <v>190</v>
      </c>
      <c r="C20" s="120" t="s">
        <v>173</v>
      </c>
      <c r="D20" s="120" t="s">
        <v>9</v>
      </c>
      <c r="E20" s="131">
        <v>42.4</v>
      </c>
      <c r="F20" s="131">
        <v>42.3</v>
      </c>
      <c r="G20" s="131">
        <v>43.1</v>
      </c>
      <c r="H20" s="131">
        <v>43.3</v>
      </c>
      <c r="I20" s="131">
        <v>42.7</v>
      </c>
      <c r="J20" s="131">
        <v>39.1</v>
      </c>
      <c r="K20" s="131">
        <v>33.1</v>
      </c>
      <c r="L20" s="131">
        <v>28.2</v>
      </c>
      <c r="M20" s="131">
        <v>25.2</v>
      </c>
      <c r="N20" s="99">
        <f>'BAADTbVT_DV-km'!F20</f>
        <v>34815</v>
      </c>
    </row>
    <row r="21" spans="1:15" ht="20.149999999999999" customHeight="1">
      <c r="A21" s="111" t="s">
        <v>190</v>
      </c>
      <c r="B21" s="120" t="s">
        <v>14</v>
      </c>
      <c r="C21" s="120" t="s">
        <v>9</v>
      </c>
      <c r="D21" s="120" t="s">
        <v>9</v>
      </c>
      <c r="E21" s="121">
        <v>50.2</v>
      </c>
      <c r="F21" s="121">
        <v>49.9</v>
      </c>
      <c r="G21" s="121">
        <v>49.8</v>
      </c>
      <c r="H21" s="121">
        <v>50.3</v>
      </c>
      <c r="I21" s="121">
        <v>50.2</v>
      </c>
      <c r="J21" s="121">
        <v>50.9</v>
      </c>
      <c r="K21" s="121">
        <v>49.7</v>
      </c>
      <c r="L21" s="121">
        <v>49.4</v>
      </c>
      <c r="M21" s="121">
        <v>49.4</v>
      </c>
    </row>
    <row r="22" spans="1:15" ht="20.149999999999999" customHeight="1">
      <c r="A22" s="111" t="s">
        <v>190</v>
      </c>
      <c r="B22" s="111" t="s">
        <v>190</v>
      </c>
      <c r="C22" s="120" t="s">
        <v>20</v>
      </c>
      <c r="D22" s="120" t="s">
        <v>9</v>
      </c>
      <c r="E22" s="121">
        <v>52.7</v>
      </c>
      <c r="F22" s="121">
        <v>52.3</v>
      </c>
      <c r="G22" s="121">
        <v>51.8</v>
      </c>
      <c r="H22" s="121">
        <v>52.5</v>
      </c>
      <c r="I22" s="121">
        <v>51.7</v>
      </c>
      <c r="J22" s="121">
        <v>52.6</v>
      </c>
      <c r="K22" s="121">
        <v>51.1</v>
      </c>
      <c r="L22" s="121">
        <v>48.3</v>
      </c>
      <c r="M22" s="121">
        <v>48.1</v>
      </c>
    </row>
    <row r="23" spans="1:15" ht="20.149999999999999" customHeight="1">
      <c r="A23" s="111" t="s">
        <v>190</v>
      </c>
      <c r="B23" s="111" t="s">
        <v>190</v>
      </c>
      <c r="C23" s="111" t="s">
        <v>190</v>
      </c>
      <c r="D23" s="120" t="s">
        <v>22</v>
      </c>
      <c r="E23" s="129">
        <v>43.7</v>
      </c>
      <c r="F23" s="129">
        <v>43.6</v>
      </c>
      <c r="G23" s="129">
        <v>43.2</v>
      </c>
      <c r="H23" s="129">
        <v>43.9</v>
      </c>
      <c r="I23" s="129">
        <v>43</v>
      </c>
      <c r="J23" s="129">
        <v>43.7</v>
      </c>
      <c r="K23" s="129">
        <v>42.6</v>
      </c>
      <c r="L23" s="129">
        <v>39.700000000000003</v>
      </c>
      <c r="M23" s="129">
        <v>39.200000000000003</v>
      </c>
      <c r="N23" s="99">
        <f>'BAADTbVT_DV-km'!F23</f>
        <v>1779618</v>
      </c>
      <c r="O23" s="113">
        <f>SUM(N23:N24)</f>
        <v>2085433</v>
      </c>
    </row>
    <row r="24" spans="1:15" ht="20.149999999999999" customHeight="1">
      <c r="A24" s="111" t="s">
        <v>190</v>
      </c>
      <c r="B24" s="111" t="s">
        <v>190</v>
      </c>
      <c r="C24" s="111" t="s">
        <v>190</v>
      </c>
      <c r="D24" s="120" t="s">
        <v>23</v>
      </c>
      <c r="E24" s="129">
        <v>53.3</v>
      </c>
      <c r="F24" s="129">
        <v>51.8</v>
      </c>
      <c r="G24" s="129">
        <v>50.5</v>
      </c>
      <c r="H24" s="129">
        <v>51.4</v>
      </c>
      <c r="I24" s="129">
        <v>51.3</v>
      </c>
      <c r="J24" s="129">
        <v>51.7</v>
      </c>
      <c r="K24" s="129">
        <v>49.3</v>
      </c>
      <c r="L24" s="129">
        <v>46.5</v>
      </c>
      <c r="M24" s="129">
        <v>50.6</v>
      </c>
      <c r="N24" s="99">
        <f>'BAADTbVT_DV-km'!F24</f>
        <v>305815</v>
      </c>
    </row>
    <row r="25" spans="1:15" ht="20.149999999999999" customHeight="1">
      <c r="A25" s="111" t="s">
        <v>190</v>
      </c>
      <c r="B25" s="111" t="s">
        <v>190</v>
      </c>
      <c r="C25" s="111" t="s">
        <v>190</v>
      </c>
      <c r="D25" s="120" t="s">
        <v>24</v>
      </c>
      <c r="E25" s="130">
        <v>130.9</v>
      </c>
      <c r="F25" s="130">
        <v>131</v>
      </c>
      <c r="G25" s="130">
        <v>133</v>
      </c>
      <c r="H25" s="130">
        <v>134.4</v>
      </c>
      <c r="I25" s="130">
        <v>134.5</v>
      </c>
      <c r="J25" s="130">
        <v>137.9</v>
      </c>
      <c r="K25" s="130">
        <v>135.69999999999999</v>
      </c>
      <c r="L25" s="130">
        <v>134.80000000000001</v>
      </c>
      <c r="M25" s="130">
        <v>133.1</v>
      </c>
      <c r="N25" s="99">
        <f>'BAADTbVT_DV-km'!F25</f>
        <v>152987</v>
      </c>
      <c r="O25" s="99">
        <f>N25</f>
        <v>152987</v>
      </c>
    </row>
    <row r="26" spans="1:15" ht="20.149999999999999" customHeight="1">
      <c r="A26" s="111" t="s">
        <v>190</v>
      </c>
      <c r="B26" s="111" t="s">
        <v>190</v>
      </c>
      <c r="C26" s="120" t="s">
        <v>26</v>
      </c>
      <c r="D26" s="120" t="s">
        <v>9</v>
      </c>
      <c r="E26" s="121">
        <v>20.399999999999999</v>
      </c>
      <c r="F26" s="121">
        <v>19.8</v>
      </c>
      <c r="G26" s="121">
        <v>19.3</v>
      </c>
      <c r="H26" s="121">
        <v>19.100000000000001</v>
      </c>
      <c r="I26" s="121">
        <v>19.3</v>
      </c>
      <c r="J26" s="121">
        <v>19.399999999999999</v>
      </c>
      <c r="K26" s="121">
        <v>19</v>
      </c>
      <c r="L26" s="121">
        <v>18.5</v>
      </c>
      <c r="M26" s="121">
        <v>18.600000000000001</v>
      </c>
    </row>
    <row r="27" spans="1:15" ht="20.149999999999999" customHeight="1">
      <c r="A27" s="111" t="s">
        <v>190</v>
      </c>
      <c r="B27" s="111" t="s">
        <v>190</v>
      </c>
      <c r="C27" s="111" t="s">
        <v>190</v>
      </c>
      <c r="D27" s="120" t="s">
        <v>22</v>
      </c>
      <c r="E27" s="129">
        <v>19.899999999999999</v>
      </c>
      <c r="F27" s="129">
        <v>20.399999999999999</v>
      </c>
      <c r="G27" s="129">
        <v>20.9</v>
      </c>
      <c r="H27" s="129">
        <v>21</v>
      </c>
      <c r="I27" s="129">
        <v>21.3</v>
      </c>
      <c r="J27" s="129">
        <v>21.4</v>
      </c>
      <c r="K27" s="129">
        <v>21.7</v>
      </c>
      <c r="L27" s="129">
        <v>21.3</v>
      </c>
      <c r="M27" s="129">
        <v>21.4</v>
      </c>
      <c r="N27" s="99">
        <f>'BAADTbVT_DV-km'!F27</f>
        <v>32396</v>
      </c>
      <c r="O27" s="99">
        <f>SUM(N27:N28)</f>
        <v>47720</v>
      </c>
    </row>
    <row r="28" spans="1:15" ht="20.149999999999999" customHeight="1">
      <c r="A28" s="111" t="s">
        <v>190</v>
      </c>
      <c r="B28" s="111" t="s">
        <v>190</v>
      </c>
      <c r="C28" s="111" t="s">
        <v>190</v>
      </c>
      <c r="D28" s="120" t="s">
        <v>23</v>
      </c>
      <c r="E28" s="129">
        <v>20.399999999999999</v>
      </c>
      <c r="F28" s="129">
        <v>19.3</v>
      </c>
      <c r="G28" s="129">
        <v>18.100000000000001</v>
      </c>
      <c r="H28" s="129">
        <v>17.3</v>
      </c>
      <c r="I28" s="129">
        <v>17</v>
      </c>
      <c r="J28" s="129">
        <v>16.7</v>
      </c>
      <c r="K28" s="129">
        <v>15.6</v>
      </c>
      <c r="L28" s="129">
        <v>14.8</v>
      </c>
      <c r="M28" s="129">
        <v>14.4</v>
      </c>
      <c r="N28" s="99">
        <f>'BAADTbVT_DV-km'!F28</f>
        <v>15324</v>
      </c>
    </row>
    <row r="29" spans="1:15" ht="20.149999999999999" customHeight="1">
      <c r="A29" s="111" t="s">
        <v>190</v>
      </c>
      <c r="B29" s="111" t="s">
        <v>190</v>
      </c>
      <c r="C29" s="111" t="s">
        <v>190</v>
      </c>
      <c r="D29" s="120" t="s">
        <v>24</v>
      </c>
      <c r="E29" s="130">
        <v>21.5</v>
      </c>
      <c r="F29" s="130">
        <v>19.8</v>
      </c>
      <c r="G29" s="130">
        <v>19.100000000000001</v>
      </c>
      <c r="H29" s="130">
        <v>19.3</v>
      </c>
      <c r="I29" s="130">
        <v>20.2</v>
      </c>
      <c r="J29" s="130">
        <v>20.9</v>
      </c>
      <c r="K29" s="130">
        <v>19.7</v>
      </c>
      <c r="L29" s="130">
        <v>19.3</v>
      </c>
      <c r="M29" s="130">
        <v>19.7</v>
      </c>
      <c r="N29" s="99">
        <f>'BAADTbVT_DV-km'!F29</f>
        <v>7348</v>
      </c>
      <c r="O29" s="99">
        <f>N29</f>
        <v>7348</v>
      </c>
    </row>
    <row r="30" spans="1:15" ht="20.149999999999999" customHeight="1">
      <c r="A30" s="111" t="s">
        <v>190</v>
      </c>
      <c r="B30" s="111" t="s">
        <v>190</v>
      </c>
      <c r="C30" s="120" t="s">
        <v>27</v>
      </c>
      <c r="D30" s="120" t="s">
        <v>9</v>
      </c>
      <c r="E30" s="121">
        <v>39.6</v>
      </c>
      <c r="F30" s="121">
        <v>38.799999999999997</v>
      </c>
      <c r="G30" s="121">
        <v>39.6</v>
      </c>
      <c r="H30" s="121">
        <v>38.9</v>
      </c>
      <c r="I30" s="121">
        <v>39.9</v>
      </c>
      <c r="J30" s="121">
        <v>38.200000000000003</v>
      </c>
      <c r="K30" s="121">
        <v>39.4</v>
      </c>
      <c r="L30" s="121">
        <v>39.9</v>
      </c>
      <c r="M30" s="121">
        <v>40.1</v>
      </c>
    </row>
    <row r="31" spans="1:15" ht="20.149999999999999" customHeight="1">
      <c r="A31" s="111" t="s">
        <v>190</v>
      </c>
      <c r="B31" s="111" t="s">
        <v>190</v>
      </c>
      <c r="C31" s="111" t="s">
        <v>190</v>
      </c>
      <c r="D31" s="120" t="s">
        <v>22</v>
      </c>
      <c r="E31" s="129">
        <v>39.299999999999997</v>
      </c>
      <c r="F31" s="129">
        <v>38.9</v>
      </c>
      <c r="G31" s="129">
        <v>40.299999999999997</v>
      </c>
      <c r="H31" s="129">
        <v>39.799999999999997</v>
      </c>
      <c r="I31" s="129">
        <v>41.3</v>
      </c>
      <c r="J31" s="129">
        <v>39.799999999999997</v>
      </c>
      <c r="K31" s="129">
        <v>40.9</v>
      </c>
      <c r="L31" s="129">
        <v>41.6</v>
      </c>
      <c r="M31" s="129">
        <v>41.7</v>
      </c>
      <c r="N31" s="99">
        <f>'BAADTbVT_DV-km'!F31</f>
        <v>416907</v>
      </c>
      <c r="O31" s="99">
        <f>SUM(N31:N32)</f>
        <v>421081</v>
      </c>
    </row>
    <row r="32" spans="1:15" ht="20.149999999999999" customHeight="1">
      <c r="A32" s="111" t="s">
        <v>190</v>
      </c>
      <c r="B32" s="111" t="s">
        <v>190</v>
      </c>
      <c r="C32" s="111" t="s">
        <v>190</v>
      </c>
      <c r="D32" s="120" t="s">
        <v>23</v>
      </c>
      <c r="E32" s="129">
        <v>41.1</v>
      </c>
      <c r="F32" s="129">
        <v>38.700000000000003</v>
      </c>
      <c r="G32" s="129">
        <v>36.9</v>
      </c>
      <c r="H32" s="129">
        <v>34.799999999999997</v>
      </c>
      <c r="I32" s="129">
        <v>33.4</v>
      </c>
      <c r="J32" s="129">
        <v>29.9</v>
      </c>
      <c r="K32" s="129">
        <v>30.4</v>
      </c>
      <c r="L32" s="129">
        <v>28</v>
      </c>
      <c r="M32" s="129">
        <v>26.1</v>
      </c>
      <c r="N32" s="99">
        <f>'BAADTbVT_DV-km'!F32</f>
        <v>4174</v>
      </c>
    </row>
    <row r="33" spans="1:15" ht="20.149999999999999" customHeight="1">
      <c r="A33" s="111" t="s">
        <v>190</v>
      </c>
      <c r="B33" s="111" t="s">
        <v>190</v>
      </c>
      <c r="C33" s="120" t="s">
        <v>173</v>
      </c>
      <c r="D33" s="120" t="s">
        <v>9</v>
      </c>
      <c r="E33" s="130">
        <v>56.7</v>
      </c>
      <c r="F33" s="130">
        <v>57.4</v>
      </c>
      <c r="G33" s="130">
        <v>56.4</v>
      </c>
      <c r="H33" s="130">
        <v>56.1</v>
      </c>
      <c r="I33" s="130">
        <v>57.4</v>
      </c>
      <c r="J33" s="130">
        <v>58.4</v>
      </c>
      <c r="K33" s="130">
        <v>55.2</v>
      </c>
      <c r="L33" s="130">
        <v>65.099999999999994</v>
      </c>
      <c r="M33" s="130">
        <v>64.599999999999994</v>
      </c>
      <c r="N33" s="99">
        <f>'BAADTbVT_DV-km'!F33</f>
        <v>568839</v>
      </c>
      <c r="O33" s="99">
        <f>N33</f>
        <v>568839</v>
      </c>
    </row>
    <row r="34" spans="1:15" ht="20.149999999999999" customHeight="1">
      <c r="A34" s="111" t="s">
        <v>190</v>
      </c>
      <c r="B34" s="120" t="s">
        <v>15</v>
      </c>
      <c r="C34" s="120" t="s">
        <v>9</v>
      </c>
      <c r="D34" s="120" t="s">
        <v>9</v>
      </c>
      <c r="E34" s="121">
        <v>137.30000000000001</v>
      </c>
      <c r="F34" s="121">
        <v>132.69999999999999</v>
      </c>
      <c r="G34" s="121">
        <v>132.5</v>
      </c>
      <c r="H34" s="121">
        <v>129.4</v>
      </c>
      <c r="I34" s="121">
        <v>128.69999999999999</v>
      </c>
      <c r="J34" s="121">
        <v>128</v>
      </c>
      <c r="K34" s="121">
        <v>121.5</v>
      </c>
      <c r="L34" s="121">
        <v>116.9</v>
      </c>
      <c r="M34" s="121">
        <v>108.7</v>
      </c>
    </row>
    <row r="35" spans="1:15" ht="20.149999999999999" customHeight="1">
      <c r="A35" s="111" t="s">
        <v>190</v>
      </c>
      <c r="B35" s="111" t="s">
        <v>190</v>
      </c>
      <c r="C35" s="120" t="s">
        <v>174</v>
      </c>
      <c r="D35" s="120" t="s">
        <v>9</v>
      </c>
      <c r="E35" s="130">
        <v>215.1</v>
      </c>
      <c r="F35" s="130">
        <v>210.9</v>
      </c>
      <c r="G35" s="130">
        <v>212.3</v>
      </c>
      <c r="H35" s="130">
        <v>216.7</v>
      </c>
      <c r="I35" s="130">
        <v>221.7</v>
      </c>
      <c r="J35" s="130">
        <v>228.4</v>
      </c>
      <c r="K35" s="130">
        <v>224.2</v>
      </c>
      <c r="L35" s="130">
        <v>225.3</v>
      </c>
      <c r="M35" s="130">
        <v>220.7</v>
      </c>
      <c r="N35" s="99">
        <f>'BAADTbVT_DV-km'!F35</f>
        <v>39348</v>
      </c>
      <c r="O35" s="99">
        <f>SUM(N35,N37)</f>
        <v>83323</v>
      </c>
    </row>
    <row r="36" spans="1:15" ht="20.149999999999999" customHeight="1">
      <c r="A36" s="111" t="s">
        <v>190</v>
      </c>
      <c r="B36" s="111" t="s">
        <v>190</v>
      </c>
      <c r="C36" s="120" t="s">
        <v>175</v>
      </c>
      <c r="D36" s="120" t="s">
        <v>9</v>
      </c>
      <c r="E36" s="129">
        <v>60</v>
      </c>
      <c r="F36" s="129">
        <v>60</v>
      </c>
      <c r="G36" s="129">
        <v>58.3</v>
      </c>
      <c r="H36" s="129">
        <v>57.4</v>
      </c>
      <c r="I36" s="129">
        <v>59.9</v>
      </c>
      <c r="J36" s="129">
        <v>60.3</v>
      </c>
      <c r="K36" s="129">
        <v>62.2</v>
      </c>
      <c r="L36" s="129">
        <v>60.9</v>
      </c>
      <c r="M36" s="129">
        <v>61.6</v>
      </c>
      <c r="N36" s="99">
        <f>'BAADTbVT_DV-km'!F36</f>
        <v>12141</v>
      </c>
      <c r="O36" s="99">
        <f>N36</f>
        <v>12141</v>
      </c>
    </row>
    <row r="37" spans="1:15" ht="20.149999999999999" customHeight="1">
      <c r="A37" s="112" t="s">
        <v>190</v>
      </c>
      <c r="B37" s="112" t="s">
        <v>190</v>
      </c>
      <c r="C37" s="122" t="s">
        <v>176</v>
      </c>
      <c r="D37" s="122" t="s">
        <v>9</v>
      </c>
      <c r="E37" s="130">
        <v>28.7</v>
      </c>
      <c r="F37" s="130">
        <v>29</v>
      </c>
      <c r="G37" s="130">
        <v>30.2</v>
      </c>
      <c r="H37" s="130">
        <v>30.4</v>
      </c>
      <c r="I37" s="130">
        <v>32</v>
      </c>
      <c r="J37" s="130">
        <v>31.6</v>
      </c>
      <c r="K37" s="130">
        <v>31.1</v>
      </c>
      <c r="L37" s="130">
        <v>30.3</v>
      </c>
      <c r="M37" s="130">
        <v>28.7</v>
      </c>
      <c r="N37" s="99">
        <f>'BAADTbVT_DV-km'!F37</f>
        <v>43975</v>
      </c>
    </row>
    <row r="39" spans="1:15">
      <c r="F39" s="100"/>
      <c r="G39" s="100"/>
    </row>
    <row r="40" spans="1:15" s="100" customFormat="1">
      <c r="E40" s="113">
        <f>E23</f>
        <v>43.7</v>
      </c>
      <c r="F40" s="113">
        <f t="shared" ref="F40:L40" si="0">F23</f>
        <v>43.6</v>
      </c>
      <c r="G40" s="113">
        <f t="shared" si="0"/>
        <v>43.2</v>
      </c>
      <c r="H40" s="113">
        <f t="shared" si="0"/>
        <v>43.9</v>
      </c>
      <c r="I40" s="113">
        <f t="shared" si="0"/>
        <v>43</v>
      </c>
      <c r="J40" s="113">
        <f t="shared" si="0"/>
        <v>43.7</v>
      </c>
      <c r="K40" s="113">
        <f t="shared" si="0"/>
        <v>42.6</v>
      </c>
      <c r="L40" s="113">
        <f t="shared" si="0"/>
        <v>39.700000000000003</v>
      </c>
      <c r="M40" s="113">
        <f t="shared" ref="M40" si="1">M23</f>
        <v>39.200000000000003</v>
      </c>
      <c r="N40" s="100">
        <f>N23</f>
        <v>1779618</v>
      </c>
    </row>
    <row r="41" spans="1:15" s="100" customFormat="1">
      <c r="E41" s="113">
        <f>E24</f>
        <v>53.3</v>
      </c>
      <c r="F41" s="113">
        <f t="shared" ref="F41:L41" si="2">F24</f>
        <v>51.8</v>
      </c>
      <c r="G41" s="113">
        <f t="shared" si="2"/>
        <v>50.5</v>
      </c>
      <c r="H41" s="113">
        <f t="shared" si="2"/>
        <v>51.4</v>
      </c>
      <c r="I41" s="113">
        <f t="shared" si="2"/>
        <v>51.3</v>
      </c>
      <c r="J41" s="113">
        <f t="shared" si="2"/>
        <v>51.7</v>
      </c>
      <c r="K41" s="113">
        <f t="shared" si="2"/>
        <v>49.3</v>
      </c>
      <c r="L41" s="113">
        <f t="shared" si="2"/>
        <v>46.5</v>
      </c>
      <c r="M41" s="113">
        <f t="shared" ref="M41" si="3">M24</f>
        <v>50.6</v>
      </c>
      <c r="N41" s="100">
        <f>N24</f>
        <v>305815</v>
      </c>
    </row>
    <row r="42" spans="1:15" s="100" customFormat="1">
      <c r="E42" s="113">
        <f>E27</f>
        <v>19.899999999999999</v>
      </c>
      <c r="F42" s="113">
        <f t="shared" ref="F42:L42" si="4">F27</f>
        <v>20.399999999999999</v>
      </c>
      <c r="G42" s="113">
        <f t="shared" si="4"/>
        <v>20.9</v>
      </c>
      <c r="H42" s="113">
        <f t="shared" si="4"/>
        <v>21</v>
      </c>
      <c r="I42" s="113">
        <f t="shared" si="4"/>
        <v>21.3</v>
      </c>
      <c r="J42" s="113">
        <f t="shared" si="4"/>
        <v>21.4</v>
      </c>
      <c r="K42" s="113">
        <f t="shared" si="4"/>
        <v>21.7</v>
      </c>
      <c r="L42" s="113">
        <f t="shared" si="4"/>
        <v>21.3</v>
      </c>
      <c r="M42" s="113">
        <f t="shared" ref="M42" si="5">M27</f>
        <v>21.4</v>
      </c>
      <c r="N42" s="100">
        <f>N27</f>
        <v>32396</v>
      </c>
    </row>
    <row r="43" spans="1:15" s="100" customFormat="1">
      <c r="E43" s="113">
        <f>E28</f>
        <v>20.399999999999999</v>
      </c>
      <c r="F43" s="113">
        <f t="shared" ref="F43:L43" si="6">F28</f>
        <v>19.3</v>
      </c>
      <c r="G43" s="113">
        <f t="shared" si="6"/>
        <v>18.100000000000001</v>
      </c>
      <c r="H43" s="113">
        <f t="shared" si="6"/>
        <v>17.3</v>
      </c>
      <c r="I43" s="113">
        <f t="shared" si="6"/>
        <v>17</v>
      </c>
      <c r="J43" s="113">
        <f t="shared" si="6"/>
        <v>16.7</v>
      </c>
      <c r="K43" s="113">
        <f t="shared" si="6"/>
        <v>15.6</v>
      </c>
      <c r="L43" s="113">
        <f t="shared" si="6"/>
        <v>14.8</v>
      </c>
      <c r="M43" s="113">
        <f t="shared" ref="M43" si="7">M28</f>
        <v>14.4</v>
      </c>
      <c r="N43" s="100">
        <f>N28</f>
        <v>15324</v>
      </c>
    </row>
    <row r="44" spans="1:15" s="100" customFormat="1">
      <c r="E44" s="113">
        <f>E31</f>
        <v>39.299999999999997</v>
      </c>
      <c r="F44" s="113">
        <f t="shared" ref="F44:L44" si="8">F31</f>
        <v>38.9</v>
      </c>
      <c r="G44" s="113">
        <f t="shared" si="8"/>
        <v>40.299999999999997</v>
      </c>
      <c r="H44" s="113">
        <f t="shared" si="8"/>
        <v>39.799999999999997</v>
      </c>
      <c r="I44" s="113">
        <f t="shared" si="8"/>
        <v>41.3</v>
      </c>
      <c r="J44" s="113">
        <f t="shared" si="8"/>
        <v>39.799999999999997</v>
      </c>
      <c r="K44" s="113">
        <f t="shared" si="8"/>
        <v>40.9</v>
      </c>
      <c r="L44" s="113">
        <f t="shared" si="8"/>
        <v>41.6</v>
      </c>
      <c r="M44" s="113">
        <f t="shared" ref="M44" si="9">M31</f>
        <v>41.7</v>
      </c>
      <c r="N44" s="100">
        <f>N31</f>
        <v>416907</v>
      </c>
    </row>
    <row r="45" spans="1:15">
      <c r="E45" s="113">
        <f>E32</f>
        <v>41.1</v>
      </c>
      <c r="F45" s="113">
        <f t="shared" ref="F45:L45" si="10">F32</f>
        <v>38.700000000000003</v>
      </c>
      <c r="G45" s="113">
        <f t="shared" si="10"/>
        <v>36.9</v>
      </c>
      <c r="H45" s="113">
        <f t="shared" si="10"/>
        <v>34.799999999999997</v>
      </c>
      <c r="I45" s="113">
        <f t="shared" si="10"/>
        <v>33.4</v>
      </c>
      <c r="J45" s="113">
        <f t="shared" si="10"/>
        <v>29.9</v>
      </c>
      <c r="K45" s="113">
        <f t="shared" si="10"/>
        <v>30.4</v>
      </c>
      <c r="L45" s="113">
        <f t="shared" si="10"/>
        <v>28</v>
      </c>
      <c r="M45" s="113">
        <f t="shared" ref="M45" si="11">M32</f>
        <v>26.1</v>
      </c>
      <c r="N45" s="99">
        <f>N32</f>
        <v>4174</v>
      </c>
    </row>
    <row r="46" spans="1:15">
      <c r="E46" s="113">
        <f>E36</f>
        <v>60</v>
      </c>
      <c r="F46" s="113">
        <f t="shared" ref="F46:L46" si="12">F36</f>
        <v>60</v>
      </c>
      <c r="G46" s="113">
        <f t="shared" si="12"/>
        <v>58.3</v>
      </c>
      <c r="H46" s="113">
        <f t="shared" si="12"/>
        <v>57.4</v>
      </c>
      <c r="I46" s="113">
        <f t="shared" si="12"/>
        <v>59.9</v>
      </c>
      <c r="J46" s="113">
        <f t="shared" si="12"/>
        <v>60.3</v>
      </c>
      <c r="K46" s="113">
        <f t="shared" si="12"/>
        <v>62.2</v>
      </c>
      <c r="L46" s="113">
        <f t="shared" si="12"/>
        <v>60.9</v>
      </c>
      <c r="M46" s="113">
        <f t="shared" ref="M46" si="13">M36</f>
        <v>61.6</v>
      </c>
      <c r="N46" s="99">
        <f>N36</f>
        <v>12141</v>
      </c>
    </row>
    <row r="47" spans="1:15">
      <c r="M47" s="170"/>
    </row>
    <row r="48" spans="1:15">
      <c r="M48" s="170"/>
    </row>
    <row r="49" spans="2:14" s="100" customFormat="1">
      <c r="E49" s="113">
        <f>E25</f>
        <v>130.9</v>
      </c>
      <c r="F49" s="113">
        <f t="shared" ref="F49:L49" si="14">F25</f>
        <v>131</v>
      </c>
      <c r="G49" s="113">
        <f t="shared" si="14"/>
        <v>133</v>
      </c>
      <c r="H49" s="113">
        <f t="shared" si="14"/>
        <v>134.4</v>
      </c>
      <c r="I49" s="113">
        <f t="shared" si="14"/>
        <v>134.5</v>
      </c>
      <c r="J49" s="113">
        <f t="shared" si="14"/>
        <v>137.9</v>
      </c>
      <c r="K49" s="113">
        <f t="shared" si="14"/>
        <v>135.69999999999999</v>
      </c>
      <c r="L49" s="113">
        <f t="shared" si="14"/>
        <v>134.80000000000001</v>
      </c>
      <c r="M49" s="113">
        <f t="shared" ref="M49" si="15">M25</f>
        <v>133.1</v>
      </c>
      <c r="N49" s="100">
        <f>N25</f>
        <v>152987</v>
      </c>
    </row>
    <row r="50" spans="2:14" s="100" customFormat="1">
      <c r="E50" s="113">
        <f>E29</f>
        <v>21.5</v>
      </c>
      <c r="F50" s="113">
        <f t="shared" ref="F50:L50" si="16">F29</f>
        <v>19.8</v>
      </c>
      <c r="G50" s="113">
        <f t="shared" si="16"/>
        <v>19.100000000000001</v>
      </c>
      <c r="H50" s="113">
        <f t="shared" si="16"/>
        <v>19.3</v>
      </c>
      <c r="I50" s="113">
        <f t="shared" si="16"/>
        <v>20.2</v>
      </c>
      <c r="J50" s="113">
        <f t="shared" si="16"/>
        <v>20.9</v>
      </c>
      <c r="K50" s="113">
        <f t="shared" si="16"/>
        <v>19.7</v>
      </c>
      <c r="L50" s="113">
        <f t="shared" si="16"/>
        <v>19.3</v>
      </c>
      <c r="M50" s="113">
        <f t="shared" ref="M50" si="17">M29</f>
        <v>19.7</v>
      </c>
      <c r="N50" s="100">
        <f>N29</f>
        <v>7348</v>
      </c>
    </row>
    <row r="51" spans="2:14" s="100" customFormat="1">
      <c r="E51" s="113">
        <f>E33</f>
        <v>56.7</v>
      </c>
      <c r="F51" s="113">
        <f t="shared" ref="F51:L51" si="18">F33</f>
        <v>57.4</v>
      </c>
      <c r="G51" s="113">
        <f t="shared" si="18"/>
        <v>56.4</v>
      </c>
      <c r="H51" s="113">
        <f t="shared" si="18"/>
        <v>56.1</v>
      </c>
      <c r="I51" s="113">
        <f t="shared" si="18"/>
        <v>57.4</v>
      </c>
      <c r="J51" s="113">
        <f t="shared" si="18"/>
        <v>58.4</v>
      </c>
      <c r="K51" s="113">
        <f t="shared" si="18"/>
        <v>55.2</v>
      </c>
      <c r="L51" s="113">
        <f t="shared" si="18"/>
        <v>65.099999999999994</v>
      </c>
      <c r="M51" s="113">
        <f t="shared" ref="M51" si="19">M33</f>
        <v>64.599999999999994</v>
      </c>
      <c r="N51" s="100">
        <f>N33</f>
        <v>568839</v>
      </c>
    </row>
    <row r="52" spans="2:14" s="100" customFormat="1">
      <c r="E52" s="113">
        <f>E35</f>
        <v>215.1</v>
      </c>
      <c r="F52" s="113">
        <f t="shared" ref="F52:L52" si="20">F35</f>
        <v>210.9</v>
      </c>
      <c r="G52" s="113">
        <f t="shared" si="20"/>
        <v>212.3</v>
      </c>
      <c r="H52" s="113">
        <f t="shared" si="20"/>
        <v>216.7</v>
      </c>
      <c r="I52" s="113">
        <f t="shared" si="20"/>
        <v>221.7</v>
      </c>
      <c r="J52" s="113">
        <f t="shared" si="20"/>
        <v>228.4</v>
      </c>
      <c r="K52" s="113">
        <f t="shared" si="20"/>
        <v>224.2</v>
      </c>
      <c r="L52" s="113">
        <f t="shared" si="20"/>
        <v>225.3</v>
      </c>
      <c r="M52" s="113">
        <f t="shared" ref="M52" si="21">M35</f>
        <v>220.7</v>
      </c>
      <c r="N52" s="100">
        <f>N35</f>
        <v>39348</v>
      </c>
    </row>
    <row r="53" spans="2:14" s="100" customFormat="1">
      <c r="E53" s="113">
        <f>E37</f>
        <v>28.7</v>
      </c>
      <c r="F53" s="113">
        <f t="shared" ref="F53:L53" si="22">F37</f>
        <v>29</v>
      </c>
      <c r="G53" s="113">
        <f t="shared" si="22"/>
        <v>30.2</v>
      </c>
      <c r="H53" s="113">
        <f t="shared" si="22"/>
        <v>30.4</v>
      </c>
      <c r="I53" s="113">
        <f t="shared" si="22"/>
        <v>32</v>
      </c>
      <c r="J53" s="113">
        <f t="shared" si="22"/>
        <v>31.6</v>
      </c>
      <c r="K53" s="113">
        <f t="shared" si="22"/>
        <v>31.1</v>
      </c>
      <c r="L53" s="113">
        <f t="shared" si="22"/>
        <v>30.3</v>
      </c>
      <c r="M53" s="113">
        <f t="shared" ref="M53" si="23">M37</f>
        <v>28.7</v>
      </c>
      <c r="N53" s="100">
        <f>N37</f>
        <v>43975</v>
      </c>
    </row>
    <row r="54" spans="2:14" s="100" customFormat="1"/>
    <row r="55" spans="2:14" s="100" customFormat="1"/>
    <row r="56" spans="2:14" s="100" customFormat="1"/>
    <row r="57" spans="2:14" s="100" customFormat="1"/>
    <row r="58" spans="2:14" s="100" customFormat="1">
      <c r="E58" s="113"/>
    </row>
    <row r="59" spans="2:14" ht="17.5" thickBot="1">
      <c r="E59" s="100">
        <v>2012</v>
      </c>
      <c r="F59" s="100">
        <v>2013</v>
      </c>
      <c r="G59" s="100">
        <v>2014</v>
      </c>
      <c r="H59" s="100">
        <v>2015</v>
      </c>
      <c r="I59" s="100">
        <v>2016</v>
      </c>
      <c r="J59" s="100">
        <v>2017</v>
      </c>
      <c r="K59" s="100">
        <v>2018</v>
      </c>
      <c r="L59" s="100">
        <v>2019</v>
      </c>
      <c r="M59" s="99">
        <v>2020</v>
      </c>
      <c r="N59" s="99" t="s">
        <v>781</v>
      </c>
    </row>
    <row r="60" spans="2:14">
      <c r="B60" s="132" t="s">
        <v>728</v>
      </c>
      <c r="C60" s="133" t="s">
        <v>726</v>
      </c>
      <c r="D60" s="133"/>
      <c r="E60" s="133">
        <f t="shared" ref="E60:M60" si="24">SUMPRODUCT(E7:E9,$N$7:$N$9)/SUM($N$7:$N$9)</f>
        <v>34.445342591577088</v>
      </c>
      <c r="F60" s="133">
        <f t="shared" si="24"/>
        <v>32.923446180954343</v>
      </c>
      <c r="G60" s="133">
        <f t="shared" si="24"/>
        <v>33.480877513909633</v>
      </c>
      <c r="H60" s="133">
        <f t="shared" si="24"/>
        <v>33.214259646268552</v>
      </c>
      <c r="I60" s="133">
        <f t="shared" si="24"/>
        <v>32.702856587662374</v>
      </c>
      <c r="J60" s="133">
        <f t="shared" si="24"/>
        <v>32.278724723936008</v>
      </c>
      <c r="K60" s="133">
        <f t="shared" si="24"/>
        <v>32.103279573983805</v>
      </c>
      <c r="L60" s="133">
        <f t="shared" si="24"/>
        <v>31.688448775046613</v>
      </c>
      <c r="M60" s="133">
        <f t="shared" si="24"/>
        <v>30.555540425165738</v>
      </c>
      <c r="N60" s="134">
        <f>O7</f>
        <v>9947603</v>
      </c>
    </row>
    <row r="61" spans="2:14">
      <c r="B61" s="135" t="s">
        <v>728</v>
      </c>
      <c r="C61" s="70" t="s">
        <v>722</v>
      </c>
      <c r="D61" s="70"/>
      <c r="E61" s="136">
        <f t="shared" ref="E61:M61" si="25">E12</f>
        <v>42.4</v>
      </c>
      <c r="F61" s="136">
        <f t="shared" si="25"/>
        <v>40.4</v>
      </c>
      <c r="G61" s="136">
        <f t="shared" si="25"/>
        <v>40.700000000000003</v>
      </c>
      <c r="H61" s="136">
        <f t="shared" si="25"/>
        <v>39.6</v>
      </c>
      <c r="I61" s="136">
        <f t="shared" si="25"/>
        <v>40.6</v>
      </c>
      <c r="J61" s="136">
        <f t="shared" si="25"/>
        <v>40.200000000000003</v>
      </c>
      <c r="K61" s="136">
        <f t="shared" si="25"/>
        <v>40.299999999999997</v>
      </c>
      <c r="L61" s="136">
        <f t="shared" si="25"/>
        <v>39.200000000000003</v>
      </c>
      <c r="M61" s="136">
        <f t="shared" si="25"/>
        <v>39.799999999999997</v>
      </c>
      <c r="N61" s="137">
        <f>O12</f>
        <v>3131035</v>
      </c>
    </row>
    <row r="62" spans="2:14" ht="17.5" thickBot="1">
      <c r="B62" s="138" t="s">
        <v>729</v>
      </c>
      <c r="C62" s="139" t="s">
        <v>725</v>
      </c>
      <c r="D62" s="139"/>
      <c r="E62" s="139">
        <f t="shared" ref="E62:M62" si="26">SUMPRODUCT(E17:E18,$N$17:$N$18)/SUM($N$17:$N$18)</f>
        <v>40.544272749003369</v>
      </c>
      <c r="F62" s="139">
        <f t="shared" si="26"/>
        <v>35.563813026749017</v>
      </c>
      <c r="G62" s="139">
        <f t="shared" si="26"/>
        <v>39.580301340920826</v>
      </c>
      <c r="H62" s="139">
        <f t="shared" si="26"/>
        <v>36.329766283436271</v>
      </c>
      <c r="I62" s="139">
        <f t="shared" si="26"/>
        <v>38.576179262377877</v>
      </c>
      <c r="J62" s="139">
        <f t="shared" si="26"/>
        <v>36.062742911779907</v>
      </c>
      <c r="K62" s="139">
        <f t="shared" si="26"/>
        <v>36.709155890721505</v>
      </c>
      <c r="L62" s="139">
        <f t="shared" si="26"/>
        <v>34.387475383037625</v>
      </c>
      <c r="M62" s="139">
        <f t="shared" si="26"/>
        <v>35.214348084233578</v>
      </c>
      <c r="N62" s="140">
        <f>O17</f>
        <v>648435</v>
      </c>
    </row>
    <row r="63" spans="2:14">
      <c r="B63" s="132" t="s">
        <v>728</v>
      </c>
      <c r="C63" s="133" t="s">
        <v>727</v>
      </c>
      <c r="D63" s="133"/>
      <c r="E63" s="141">
        <f t="shared" ref="E63:L63" si="27">E10</f>
        <v>42.7</v>
      </c>
      <c r="F63" s="141">
        <f t="shared" si="27"/>
        <v>40.299999999999997</v>
      </c>
      <c r="G63" s="141">
        <f t="shared" si="27"/>
        <v>40.6</v>
      </c>
      <c r="H63" s="141">
        <f t="shared" si="27"/>
        <v>39.5</v>
      </c>
      <c r="I63" s="141">
        <f t="shared" si="27"/>
        <v>39.700000000000003</v>
      </c>
      <c r="J63" s="141">
        <f t="shared" si="27"/>
        <v>38.9</v>
      </c>
      <c r="K63" s="141">
        <f t="shared" si="27"/>
        <v>38.700000000000003</v>
      </c>
      <c r="L63" s="141">
        <f t="shared" si="27"/>
        <v>36.6</v>
      </c>
      <c r="M63" s="141">
        <f t="shared" ref="M63" si="28">M10</f>
        <v>36.200000000000003</v>
      </c>
      <c r="N63" s="134">
        <f>O10</f>
        <v>3550965</v>
      </c>
    </row>
    <row r="64" spans="2:14">
      <c r="B64" s="135" t="s">
        <v>728</v>
      </c>
      <c r="C64" s="70" t="s">
        <v>723</v>
      </c>
      <c r="D64" s="70"/>
      <c r="E64" s="136">
        <f t="shared" ref="E64:L64" si="29">E13</f>
        <v>42.7</v>
      </c>
      <c r="F64" s="136">
        <f t="shared" si="29"/>
        <v>41.6</v>
      </c>
      <c r="G64" s="136">
        <f t="shared" si="29"/>
        <v>40.799999999999997</v>
      </c>
      <c r="H64" s="136">
        <f t="shared" si="29"/>
        <v>40.4</v>
      </c>
      <c r="I64" s="136">
        <f t="shared" si="29"/>
        <v>39.9</v>
      </c>
      <c r="J64" s="136">
        <f t="shared" si="29"/>
        <v>39.700000000000003</v>
      </c>
      <c r="K64" s="136">
        <f t="shared" si="29"/>
        <v>39</v>
      </c>
      <c r="L64" s="136">
        <f t="shared" si="29"/>
        <v>38.9</v>
      </c>
      <c r="M64" s="136">
        <f t="shared" ref="M64" si="30">M13</f>
        <v>38.1</v>
      </c>
      <c r="N64" s="137">
        <f>N13</f>
        <v>1426815</v>
      </c>
    </row>
    <row r="65" spans="2:14">
      <c r="B65" s="135" t="s">
        <v>728</v>
      </c>
      <c r="C65" s="70" t="s">
        <v>724</v>
      </c>
      <c r="D65" s="70"/>
      <c r="E65" s="136">
        <f t="shared" ref="E65:L65" si="31">E14</f>
        <v>39.799999999999997</v>
      </c>
      <c r="F65" s="136">
        <f t="shared" si="31"/>
        <v>38.1</v>
      </c>
      <c r="G65" s="136">
        <f t="shared" si="31"/>
        <v>36.9</v>
      </c>
      <c r="H65" s="136">
        <f t="shared" si="31"/>
        <v>36.299999999999997</v>
      </c>
      <c r="I65" s="136">
        <f t="shared" si="31"/>
        <v>36.6</v>
      </c>
      <c r="J65" s="136">
        <f t="shared" si="31"/>
        <v>36.6</v>
      </c>
      <c r="K65" s="136">
        <f t="shared" si="31"/>
        <v>37.200000000000003</v>
      </c>
      <c r="L65" s="136">
        <f t="shared" si="31"/>
        <v>37.700000000000003</v>
      </c>
      <c r="M65" s="136">
        <f t="shared" ref="M65" si="32">M14</f>
        <v>38.6</v>
      </c>
      <c r="N65" s="137">
        <f>N14</f>
        <v>1121099</v>
      </c>
    </row>
    <row r="66" spans="2:14">
      <c r="B66" s="135" t="s">
        <v>729</v>
      </c>
      <c r="C66" s="70" t="s">
        <v>727</v>
      </c>
      <c r="D66" s="70"/>
      <c r="E66" s="136">
        <f>E19</f>
        <v>201</v>
      </c>
      <c r="F66" s="136">
        <f t="shared" ref="F66:L66" si="33">F19</f>
        <v>194.8</v>
      </c>
      <c r="G66" s="136">
        <f t="shared" si="33"/>
        <v>193.1</v>
      </c>
      <c r="H66" s="136">
        <f t="shared" si="33"/>
        <v>191.1</v>
      </c>
      <c r="I66" s="136">
        <f t="shared" si="33"/>
        <v>193.1</v>
      </c>
      <c r="J66" s="136">
        <f t="shared" si="33"/>
        <v>195</v>
      </c>
      <c r="K66" s="136">
        <f t="shared" si="33"/>
        <v>193.3</v>
      </c>
      <c r="L66" s="136">
        <f t="shared" si="33"/>
        <v>191.4</v>
      </c>
      <c r="M66" s="136">
        <f t="shared" ref="M66" si="34">M19</f>
        <v>173.9</v>
      </c>
      <c r="N66" s="137">
        <f>N19</f>
        <v>128549</v>
      </c>
    </row>
    <row r="67" spans="2:14" ht="17.5" thickBot="1">
      <c r="B67" s="138" t="s">
        <v>729</v>
      </c>
      <c r="C67" s="139" t="s">
        <v>730</v>
      </c>
      <c r="D67" s="139"/>
      <c r="E67" s="142">
        <f>E20</f>
        <v>42.4</v>
      </c>
      <c r="F67" s="142">
        <f t="shared" ref="F67:L67" si="35">F20</f>
        <v>42.3</v>
      </c>
      <c r="G67" s="142">
        <f t="shared" si="35"/>
        <v>43.1</v>
      </c>
      <c r="H67" s="142">
        <f t="shared" si="35"/>
        <v>43.3</v>
      </c>
      <c r="I67" s="142">
        <f t="shared" si="35"/>
        <v>42.7</v>
      </c>
      <c r="J67" s="142">
        <f t="shared" si="35"/>
        <v>39.1</v>
      </c>
      <c r="K67" s="142">
        <f t="shared" si="35"/>
        <v>33.1</v>
      </c>
      <c r="L67" s="142">
        <f t="shared" si="35"/>
        <v>28.2</v>
      </c>
      <c r="M67" s="142">
        <f t="shared" ref="M67" si="36">M20</f>
        <v>25.2</v>
      </c>
      <c r="N67" s="140">
        <f>N20</f>
        <v>34815</v>
      </c>
    </row>
    <row r="71" spans="2:14" ht="17.5" thickBot="1"/>
    <row r="72" spans="2:14" ht="17.5" thickBot="1">
      <c r="B72" s="188" t="s">
        <v>782</v>
      </c>
      <c r="C72" s="133" t="s">
        <v>731</v>
      </c>
      <c r="D72" s="133"/>
      <c r="E72" s="133">
        <f>SUMPRODUCT(E60:E62,$N$60:$N$62)/SUM($N$60:$N$62)</f>
        <v>36.547835274133092</v>
      </c>
      <c r="F72" s="133">
        <f t="shared" ref="F72:L72" si="37">SUMPRODUCT(F60:F62,$N$60:$N$62)/SUM($N$60:$N$62)</f>
        <v>34.753512791838432</v>
      </c>
      <c r="G72" s="133">
        <f t="shared" si="37"/>
        <v>35.41562391341548</v>
      </c>
      <c r="H72" s="133">
        <f t="shared" si="37"/>
        <v>34.817964973304939</v>
      </c>
      <c r="I72" s="133">
        <f t="shared" si="37"/>
        <v>34.781573617332697</v>
      </c>
      <c r="J72" s="133">
        <f t="shared" si="37"/>
        <v>34.264252153390608</v>
      </c>
      <c r="K72" s="133">
        <f t="shared" si="37"/>
        <v>34.190456494257738</v>
      </c>
      <c r="L72" s="133">
        <f t="shared" si="37"/>
        <v>33.529268963602078</v>
      </c>
      <c r="M72" s="133">
        <f t="shared" ref="M72" si="38">SUMPRODUCT(M60:M62,$N$60:$N$62)/SUM($N$60:$N$62)</f>
        <v>32.884198576054779</v>
      </c>
      <c r="N72" s="147">
        <f>(M72/E72)^(1/8)-1</f>
        <v>-1.3116926130831486E-2</v>
      </c>
    </row>
    <row r="73" spans="2:14" s="100" customFormat="1" ht="17.5" thickBot="1">
      <c r="B73" s="189"/>
      <c r="C73" s="139" t="s">
        <v>732</v>
      </c>
      <c r="D73" s="139"/>
      <c r="E73" s="139">
        <f>SUMPRODUCT(E63:E67,$N$63:$N$67)/SUM($N$63:$N$67)</f>
        <v>45.42868285373148</v>
      </c>
      <c r="F73" s="139">
        <f t="shared" ref="F73:L73" si="39">SUMPRODUCT(F63:F67,$N$63:$N$67)/SUM($N$63:$N$67)</f>
        <v>43.384979647068953</v>
      </c>
      <c r="G73" s="139">
        <f t="shared" si="39"/>
        <v>43.127537928502612</v>
      </c>
      <c r="H73" s="139">
        <f t="shared" si="39"/>
        <v>42.26529385716907</v>
      </c>
      <c r="I73" s="139">
        <f t="shared" si="39"/>
        <v>42.356207639978201</v>
      </c>
      <c r="J73" s="139">
        <f t="shared" si="39"/>
        <v>41.875992180437585</v>
      </c>
      <c r="K73" s="139">
        <f t="shared" si="39"/>
        <v>41.642253662146295</v>
      </c>
      <c r="L73" s="139">
        <f t="shared" si="39"/>
        <v>40.451946115792694</v>
      </c>
      <c r="M73" s="139">
        <f t="shared" ref="M73" si="40">SUMPRODUCT(M63:M67,$N$63:$N$67)/SUM($N$63:$N$67)</f>
        <v>39.828064001987784</v>
      </c>
      <c r="N73" s="147">
        <f t="shared" ref="N73:N75" si="41">(M73/E73)^(1/8)-1</f>
        <v>-1.6311982042929385E-2</v>
      </c>
    </row>
    <row r="74" spans="2:14" s="100" customFormat="1" ht="17.5" thickBot="1">
      <c r="B74" s="190" t="s">
        <v>783</v>
      </c>
      <c r="C74" s="70" t="s">
        <v>731</v>
      </c>
      <c r="D74" s="70"/>
      <c r="E74" s="70">
        <f t="shared" ref="E74:M74" si="42">SUMPRODUCT(E40:E46,$N$40:$N$46)/SUM($N$40:$N$46)</f>
        <v>43.762502596074235</v>
      </c>
      <c r="F74" s="70">
        <f t="shared" si="42"/>
        <v>43.445275729384832</v>
      </c>
      <c r="G74" s="70">
        <f t="shared" si="42"/>
        <v>43.228596327504754</v>
      </c>
      <c r="H74" s="70">
        <f t="shared" si="42"/>
        <v>43.728835263747506</v>
      </c>
      <c r="I74" s="70">
        <f t="shared" si="42"/>
        <v>43.348046524767419</v>
      </c>
      <c r="J74" s="70">
        <f t="shared" si="42"/>
        <v>43.633113165457111</v>
      </c>
      <c r="K74" s="70">
        <f t="shared" si="42"/>
        <v>42.770058935268615</v>
      </c>
      <c r="L74" s="70">
        <f t="shared" si="42"/>
        <v>40.519274151283433</v>
      </c>
      <c r="M74" s="70">
        <f t="shared" si="42"/>
        <v>40.676461351127571</v>
      </c>
      <c r="N74" s="147">
        <f t="shared" si="41"/>
        <v>-9.0993190412814728E-3</v>
      </c>
    </row>
    <row r="75" spans="2:14" s="100" customFormat="1" ht="17.5" thickBot="1">
      <c r="B75" s="189"/>
      <c r="C75" s="139" t="s">
        <v>732</v>
      </c>
      <c r="D75" s="139"/>
      <c r="E75" s="139">
        <f t="shared" ref="E75:M75" si="43">SUMPRODUCT(E49:E53,$N$49:$N$53)/SUM($N$49:$N$53)</f>
        <v>76.508576523974853</v>
      </c>
      <c r="F75" s="139">
        <f t="shared" si="43"/>
        <v>76.814947255189864</v>
      </c>
      <c r="G75" s="139">
        <f t="shared" si="43"/>
        <v>76.617837112013945</v>
      </c>
      <c r="H75" s="139">
        <f t="shared" si="43"/>
        <v>76.8971315586396</v>
      </c>
      <c r="I75" s="139">
        <f t="shared" si="43"/>
        <v>78.162985586408325</v>
      </c>
      <c r="J75" s="139">
        <f t="shared" si="43"/>
        <v>79.81244398440856</v>
      </c>
      <c r="K75" s="139">
        <f t="shared" si="43"/>
        <v>76.916528184104067</v>
      </c>
      <c r="L75" s="139">
        <f t="shared" si="43"/>
        <v>83.684530281342575</v>
      </c>
      <c r="M75" s="139">
        <f t="shared" si="43"/>
        <v>82.708626370312771</v>
      </c>
      <c r="N75" s="147">
        <f t="shared" si="41"/>
        <v>9.7877219504034496E-3</v>
      </c>
    </row>
    <row r="76" spans="2:14" s="100" customFormat="1"/>
    <row r="77" spans="2:14">
      <c r="B77" s="48" t="s">
        <v>720</v>
      </c>
    </row>
    <row r="78" spans="2:14">
      <c r="B78" s="99" t="s">
        <v>721</v>
      </c>
    </row>
  </sheetData>
  <mergeCells count="7">
    <mergeCell ref="D1:D3"/>
    <mergeCell ref="N2:N3"/>
    <mergeCell ref="B72:B73"/>
    <mergeCell ref="B74:B75"/>
    <mergeCell ref="A1:A3"/>
    <mergeCell ref="B1:B3"/>
    <mergeCell ref="C1:C3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7716-0079-4CD8-B46E-84F988D5BA74}">
  <dimension ref="A1:U18"/>
  <sheetViews>
    <sheetView workbookViewId="0">
      <selection activeCell="A2" sqref="A2"/>
    </sheetView>
  </sheetViews>
  <sheetFormatPr defaultColWidth="19" defaultRowHeight="17"/>
  <cols>
    <col min="1" max="1" width="19" customWidth="1"/>
  </cols>
  <sheetData>
    <row r="1" spans="1:21">
      <c r="A1" s="191" t="s">
        <v>427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</row>
    <row r="3" spans="1:21">
      <c r="A3" s="85" t="s">
        <v>428</v>
      </c>
      <c r="B3" s="85" t="s">
        <v>429</v>
      </c>
      <c r="C3" s="85" t="s">
        <v>430</v>
      </c>
      <c r="D3" s="85" t="s">
        <v>431</v>
      </c>
      <c r="E3" s="85" t="s">
        <v>432</v>
      </c>
      <c r="F3" s="85" t="s">
        <v>433</v>
      </c>
      <c r="G3" s="85" t="s">
        <v>434</v>
      </c>
      <c r="H3" s="85" t="s">
        <v>435</v>
      </c>
      <c r="I3" s="85" t="s">
        <v>436</v>
      </c>
      <c r="J3" s="85" t="s">
        <v>437</v>
      </c>
      <c r="K3" s="85" t="s">
        <v>438</v>
      </c>
      <c r="L3" s="85" t="s">
        <v>439</v>
      </c>
      <c r="M3" s="85" t="s">
        <v>440</v>
      </c>
      <c r="N3" s="85" t="s">
        <v>441</v>
      </c>
      <c r="O3" s="85" t="s">
        <v>442</v>
      </c>
      <c r="P3" s="85" t="s">
        <v>443</v>
      </c>
      <c r="Q3" s="85" t="s">
        <v>444</v>
      </c>
      <c r="R3" s="85" t="s">
        <v>445</v>
      </c>
      <c r="S3" s="85" t="s">
        <v>446</v>
      </c>
      <c r="T3" s="85" t="s">
        <v>447</v>
      </c>
      <c r="U3" s="85" t="s">
        <v>448</v>
      </c>
    </row>
    <row r="4" spans="1:21">
      <c r="A4" s="86" t="s">
        <v>449</v>
      </c>
      <c r="B4" s="89">
        <v>145966962</v>
      </c>
      <c r="C4" s="89">
        <v>24032703349.799999</v>
      </c>
      <c r="D4" s="89">
        <v>50676590</v>
      </c>
      <c r="E4" s="89">
        <v>2574826</v>
      </c>
      <c r="F4" s="89">
        <v>54953394</v>
      </c>
      <c r="G4" s="89">
        <v>98356</v>
      </c>
      <c r="H4" s="89">
        <v>2170961</v>
      </c>
      <c r="I4" s="89">
        <v>14397753</v>
      </c>
      <c r="J4" s="89">
        <v>8822135</v>
      </c>
      <c r="K4" s="89">
        <v>6055793</v>
      </c>
      <c r="L4" s="89">
        <v>5837108</v>
      </c>
      <c r="M4" s="89">
        <v>12516805081.700001</v>
      </c>
      <c r="N4" s="89">
        <v>277945321.5</v>
      </c>
      <c r="O4" s="89">
        <v>5142229708.6000004</v>
      </c>
      <c r="P4" s="89">
        <v>3599159.8</v>
      </c>
      <c r="Q4" s="89">
        <v>184719636.19999999</v>
      </c>
      <c r="R4" s="89">
        <v>3269489589.5</v>
      </c>
      <c r="S4" s="89">
        <v>1120628230</v>
      </c>
      <c r="T4" s="89">
        <v>437791017.39999998</v>
      </c>
      <c r="U4" s="89">
        <v>1074619275.0999999</v>
      </c>
    </row>
    <row r="5" spans="1:21">
      <c r="A5" s="86" t="s">
        <v>469</v>
      </c>
      <c r="B5" s="89">
        <v>12712280</v>
      </c>
      <c r="C5" s="89">
        <v>2103078249.2</v>
      </c>
      <c r="D5" s="89">
        <v>4559033</v>
      </c>
      <c r="E5" s="89">
        <v>203288</v>
      </c>
      <c r="F5" s="89">
        <v>4606108</v>
      </c>
      <c r="G5" s="89">
        <v>0</v>
      </c>
      <c r="H5" s="89">
        <v>190912</v>
      </c>
      <c r="I5" s="89">
        <v>1310086</v>
      </c>
      <c r="J5" s="89">
        <v>787485</v>
      </c>
      <c r="K5" s="89">
        <v>491991</v>
      </c>
      <c r="L5" s="89">
        <v>531912</v>
      </c>
      <c r="M5" s="89">
        <v>1122829600.4000001</v>
      </c>
      <c r="N5" s="89">
        <v>20689576.100000001</v>
      </c>
      <c r="O5" s="89">
        <v>423928885.69999999</v>
      </c>
      <c r="P5" s="89">
        <v>0</v>
      </c>
      <c r="Q5" s="89">
        <v>15778589.1</v>
      </c>
      <c r="R5" s="89">
        <v>288475791</v>
      </c>
      <c r="S5" s="89">
        <v>98438779.599999994</v>
      </c>
      <c r="T5" s="89">
        <v>35676501.899999999</v>
      </c>
      <c r="U5" s="89">
        <v>96853276.400000006</v>
      </c>
    </row>
    <row r="6" spans="1:21">
      <c r="A6" s="86" t="s">
        <v>470</v>
      </c>
      <c r="B6" s="89">
        <v>12283577</v>
      </c>
      <c r="C6" s="89">
        <v>2012396494.8</v>
      </c>
      <c r="D6" s="89">
        <v>4491635</v>
      </c>
      <c r="E6" s="89">
        <v>201229</v>
      </c>
      <c r="F6" s="89">
        <v>4412512</v>
      </c>
      <c r="G6" s="89">
        <v>0</v>
      </c>
      <c r="H6" s="89">
        <v>190421</v>
      </c>
      <c r="I6" s="89">
        <v>1218948</v>
      </c>
      <c r="J6" s="89">
        <v>791845</v>
      </c>
      <c r="K6" s="89">
        <v>501614</v>
      </c>
      <c r="L6" s="89">
        <v>452535</v>
      </c>
      <c r="M6" s="89">
        <v>1093657270.5</v>
      </c>
      <c r="N6" s="89">
        <v>21762718</v>
      </c>
      <c r="O6" s="89">
        <v>400700363.30000001</v>
      </c>
      <c r="P6" s="89">
        <v>0</v>
      </c>
      <c r="Q6" s="89">
        <v>15525968.4</v>
      </c>
      <c r="R6" s="89">
        <v>266113052.09999999</v>
      </c>
      <c r="S6" s="89">
        <v>97498622.400000006</v>
      </c>
      <c r="T6" s="89">
        <v>36376036.899999999</v>
      </c>
      <c r="U6" s="89">
        <v>80480124.200000003</v>
      </c>
    </row>
    <row r="7" spans="1:21">
      <c r="A7" s="86" t="s">
        <v>471</v>
      </c>
      <c r="B7" s="89">
        <v>12563757</v>
      </c>
      <c r="C7" s="89">
        <v>2051290651.8</v>
      </c>
      <c r="D7" s="89">
        <v>4412644</v>
      </c>
      <c r="E7" s="89">
        <v>222149</v>
      </c>
      <c r="F7" s="89">
        <v>4619113</v>
      </c>
      <c r="G7" s="89">
        <v>0</v>
      </c>
      <c r="H7" s="89">
        <v>199016</v>
      </c>
      <c r="I7" s="89">
        <v>1248712</v>
      </c>
      <c r="J7" s="89">
        <v>786100</v>
      </c>
      <c r="K7" s="89">
        <v>545794</v>
      </c>
      <c r="L7" s="89">
        <v>497597</v>
      </c>
      <c r="M7" s="89">
        <v>1084457401.7</v>
      </c>
      <c r="N7" s="89">
        <v>24737098.100000001</v>
      </c>
      <c r="O7" s="89">
        <v>423702445.39999998</v>
      </c>
      <c r="P7" s="89">
        <v>0</v>
      </c>
      <c r="Q7" s="89">
        <v>16248521</v>
      </c>
      <c r="R7" s="89">
        <v>276114924.30000001</v>
      </c>
      <c r="S7" s="89">
        <v>96222718.599999994</v>
      </c>
      <c r="T7" s="89">
        <v>39758413.399999999</v>
      </c>
      <c r="U7" s="89">
        <v>89639839.299999997</v>
      </c>
    </row>
    <row r="8" spans="1:21">
      <c r="A8" s="86" t="s">
        <v>472</v>
      </c>
      <c r="B8" s="89">
        <v>12133823</v>
      </c>
      <c r="C8" s="89">
        <v>1996316889.7</v>
      </c>
      <c r="D8" s="89">
        <v>4151026</v>
      </c>
      <c r="E8" s="89">
        <v>211730</v>
      </c>
      <c r="F8" s="89">
        <v>4612431</v>
      </c>
      <c r="G8" s="89">
        <v>0</v>
      </c>
      <c r="H8" s="89">
        <v>195275</v>
      </c>
      <c r="I8" s="89">
        <v>1237012</v>
      </c>
      <c r="J8" s="89">
        <v>736330</v>
      </c>
      <c r="K8" s="89">
        <v>499492</v>
      </c>
      <c r="L8" s="89">
        <v>461094</v>
      </c>
      <c r="M8" s="89">
        <v>1027408546.6</v>
      </c>
      <c r="N8" s="89">
        <v>24259617.600000001</v>
      </c>
      <c r="O8" s="89">
        <v>436476777.19999999</v>
      </c>
      <c r="P8" s="89">
        <v>0</v>
      </c>
      <c r="Q8" s="89">
        <v>16622442.1</v>
      </c>
      <c r="R8" s="89">
        <v>276899640.89999998</v>
      </c>
      <c r="S8" s="89">
        <v>95175596.200000003</v>
      </c>
      <c r="T8" s="89">
        <v>36389279.600000001</v>
      </c>
      <c r="U8" s="89">
        <v>82715844.5</v>
      </c>
    </row>
    <row r="9" spans="1:21">
      <c r="A9" s="86" t="s">
        <v>473</v>
      </c>
      <c r="B9" s="89">
        <v>12658841</v>
      </c>
      <c r="C9" s="89">
        <v>2141027875.2</v>
      </c>
      <c r="D9" s="89">
        <v>4317003</v>
      </c>
      <c r="E9" s="89">
        <v>224074</v>
      </c>
      <c r="F9" s="89">
        <v>4721313</v>
      </c>
      <c r="G9" s="89">
        <v>0</v>
      </c>
      <c r="H9" s="89">
        <v>190597</v>
      </c>
      <c r="I9" s="89">
        <v>1280732</v>
      </c>
      <c r="J9" s="89">
        <v>758602</v>
      </c>
      <c r="K9" s="89">
        <v>548014</v>
      </c>
      <c r="L9" s="89">
        <v>578787</v>
      </c>
      <c r="M9" s="89">
        <v>1102517515.7</v>
      </c>
      <c r="N9" s="89">
        <v>23964619.300000001</v>
      </c>
      <c r="O9" s="89">
        <v>458993003.39999998</v>
      </c>
      <c r="P9" s="89">
        <v>0</v>
      </c>
      <c r="Q9" s="89">
        <v>16373678</v>
      </c>
      <c r="R9" s="89">
        <v>290060068.80000001</v>
      </c>
      <c r="S9" s="89">
        <v>101028610.2</v>
      </c>
      <c r="T9" s="89">
        <v>39332539.899999999</v>
      </c>
      <c r="U9" s="89">
        <v>108227845.90000001</v>
      </c>
    </row>
    <row r="10" spans="1:21">
      <c r="A10" s="86" t="s">
        <v>474</v>
      </c>
      <c r="B10" s="89">
        <v>11807648</v>
      </c>
      <c r="C10" s="89">
        <v>1953652296.4000001</v>
      </c>
      <c r="D10" s="89">
        <v>3996755</v>
      </c>
      <c r="E10" s="89">
        <v>196214</v>
      </c>
      <c r="F10" s="89">
        <v>4444527</v>
      </c>
      <c r="G10" s="89">
        <v>0</v>
      </c>
      <c r="H10" s="89">
        <v>183810</v>
      </c>
      <c r="I10" s="89">
        <v>1229829</v>
      </c>
      <c r="J10" s="89">
        <v>684205</v>
      </c>
      <c r="K10" s="89">
        <v>497497</v>
      </c>
      <c r="L10" s="89">
        <v>538177</v>
      </c>
      <c r="M10" s="89">
        <v>1003178344.7</v>
      </c>
      <c r="N10" s="89">
        <v>20143596.5</v>
      </c>
      <c r="O10" s="89">
        <v>415624170.89999998</v>
      </c>
      <c r="P10" s="89">
        <v>0</v>
      </c>
      <c r="Q10" s="89">
        <v>15331081.800000001</v>
      </c>
      <c r="R10" s="89">
        <v>275887832.30000001</v>
      </c>
      <c r="S10" s="89">
        <v>87288306.400000006</v>
      </c>
      <c r="T10" s="89">
        <v>35180276.700000003</v>
      </c>
      <c r="U10" s="89">
        <v>100543934.09999999</v>
      </c>
    </row>
    <row r="11" spans="1:21">
      <c r="A11" s="86" t="s">
        <v>475</v>
      </c>
      <c r="B11" s="89">
        <v>12025237</v>
      </c>
      <c r="C11" s="89">
        <v>1973597164.9000001</v>
      </c>
      <c r="D11" s="89">
        <v>4118766</v>
      </c>
      <c r="E11" s="89">
        <v>217291</v>
      </c>
      <c r="F11" s="89">
        <v>4553979</v>
      </c>
      <c r="G11" s="89">
        <v>0</v>
      </c>
      <c r="H11" s="89">
        <v>181923</v>
      </c>
      <c r="I11" s="89">
        <v>1194953</v>
      </c>
      <c r="J11" s="89">
        <v>718449</v>
      </c>
      <c r="K11" s="89">
        <v>514638</v>
      </c>
      <c r="L11" s="89">
        <v>490892</v>
      </c>
      <c r="M11" s="89">
        <v>1022071663.3</v>
      </c>
      <c r="N11" s="89">
        <v>23184653.5</v>
      </c>
      <c r="O11" s="89">
        <v>422312939.80000001</v>
      </c>
      <c r="P11" s="89">
        <v>0</v>
      </c>
      <c r="Q11" s="89">
        <v>15367975.1</v>
      </c>
      <c r="R11" s="89">
        <v>271339900.60000002</v>
      </c>
      <c r="S11" s="89">
        <v>90876466.299999997</v>
      </c>
      <c r="T11" s="89">
        <v>37471521.700000003</v>
      </c>
      <c r="U11" s="89">
        <v>90537472.599999994</v>
      </c>
    </row>
    <row r="12" spans="1:21">
      <c r="A12" s="86" t="s">
        <v>476</v>
      </c>
      <c r="B12" s="89">
        <v>13025005</v>
      </c>
      <c r="C12" s="89">
        <v>2103477401.7</v>
      </c>
      <c r="D12" s="89">
        <v>4466485</v>
      </c>
      <c r="E12" s="89">
        <v>252620</v>
      </c>
      <c r="F12" s="89">
        <v>5024623</v>
      </c>
      <c r="G12" s="89">
        <v>0</v>
      </c>
      <c r="H12" s="89">
        <v>183485</v>
      </c>
      <c r="I12" s="89">
        <v>1211950</v>
      </c>
      <c r="J12" s="89">
        <v>773546</v>
      </c>
      <c r="K12" s="89">
        <v>551961</v>
      </c>
      <c r="L12" s="89">
        <v>529681</v>
      </c>
      <c r="M12" s="89">
        <v>1083778350.9000001</v>
      </c>
      <c r="N12" s="89">
        <v>27617235.300000001</v>
      </c>
      <c r="O12" s="89">
        <v>462210316.60000002</v>
      </c>
      <c r="P12" s="89">
        <v>0</v>
      </c>
      <c r="Q12" s="89">
        <v>15894235.800000001</v>
      </c>
      <c r="R12" s="89">
        <v>278921832.5</v>
      </c>
      <c r="S12" s="89">
        <v>97094973.799999997</v>
      </c>
      <c r="T12" s="89">
        <v>40110989.700000003</v>
      </c>
      <c r="U12" s="89">
        <v>97466959.099999994</v>
      </c>
    </row>
    <row r="13" spans="1:21">
      <c r="A13" s="86" t="s">
        <v>477</v>
      </c>
      <c r="B13" s="89">
        <v>11928672</v>
      </c>
      <c r="C13" s="89">
        <v>1930172000</v>
      </c>
      <c r="D13" s="89">
        <v>4164729</v>
      </c>
      <c r="E13" s="89">
        <v>227782</v>
      </c>
      <c r="F13" s="89">
        <v>4579232</v>
      </c>
      <c r="G13" s="89">
        <v>0</v>
      </c>
      <c r="H13" s="89">
        <v>167921</v>
      </c>
      <c r="I13" s="89">
        <v>1134905</v>
      </c>
      <c r="J13" s="89">
        <v>692920</v>
      </c>
      <c r="K13" s="89">
        <v>498286</v>
      </c>
      <c r="L13" s="89">
        <v>436268</v>
      </c>
      <c r="M13" s="89">
        <v>1008206360.9</v>
      </c>
      <c r="N13" s="89">
        <v>25044924.5</v>
      </c>
      <c r="O13" s="89">
        <v>415896355.30000001</v>
      </c>
      <c r="P13" s="89">
        <v>0</v>
      </c>
      <c r="Q13" s="89">
        <v>14478655</v>
      </c>
      <c r="R13" s="89">
        <v>264043264.30000001</v>
      </c>
      <c r="S13" s="89">
        <v>86021483.599999994</v>
      </c>
      <c r="T13" s="89">
        <v>35732022.299999997</v>
      </c>
      <c r="U13" s="89">
        <v>80413229.099999994</v>
      </c>
    </row>
    <row r="14" spans="1:21">
      <c r="A14" s="86" t="s">
        <v>478</v>
      </c>
      <c r="B14" s="89">
        <v>12140375</v>
      </c>
      <c r="C14" s="89">
        <v>1925427886.8</v>
      </c>
      <c r="D14" s="89">
        <v>4077024</v>
      </c>
      <c r="E14" s="89">
        <v>218062</v>
      </c>
      <c r="F14" s="89">
        <v>4799277</v>
      </c>
      <c r="G14" s="89">
        <v>40556</v>
      </c>
      <c r="H14" s="89">
        <v>174228</v>
      </c>
      <c r="I14" s="89">
        <v>1144556</v>
      </c>
      <c r="J14" s="89">
        <v>745936</v>
      </c>
      <c r="K14" s="89">
        <v>500043</v>
      </c>
      <c r="L14" s="89">
        <v>413936</v>
      </c>
      <c r="M14" s="89">
        <v>983008431.10000002</v>
      </c>
      <c r="N14" s="89">
        <v>22563556.800000001</v>
      </c>
      <c r="O14" s="89">
        <v>433150532.80000001</v>
      </c>
      <c r="P14" s="89">
        <v>1490969.6000000001</v>
      </c>
      <c r="Q14" s="89">
        <v>15000778.800000001</v>
      </c>
      <c r="R14" s="89">
        <v>265539544.90000001</v>
      </c>
      <c r="S14" s="89">
        <v>91735079.299999997</v>
      </c>
      <c r="T14" s="89">
        <v>36313439.100000001</v>
      </c>
      <c r="U14" s="89">
        <v>76286868.400000006</v>
      </c>
    </row>
    <row r="15" spans="1:21">
      <c r="A15" s="86" t="s">
        <v>479</v>
      </c>
      <c r="B15" s="89">
        <v>11440634</v>
      </c>
      <c r="C15" s="89">
        <v>1964384785.7</v>
      </c>
      <c r="D15" s="89">
        <v>4018154</v>
      </c>
      <c r="E15" s="89">
        <v>202175</v>
      </c>
      <c r="F15" s="89">
        <v>4313750</v>
      </c>
      <c r="G15" s="89">
        <v>28438</v>
      </c>
      <c r="H15" s="89">
        <v>156814</v>
      </c>
      <c r="I15" s="89">
        <v>1096801</v>
      </c>
      <c r="J15" s="89">
        <v>692534</v>
      </c>
      <c r="K15" s="89">
        <v>450117</v>
      </c>
      <c r="L15" s="89">
        <v>451959</v>
      </c>
      <c r="M15" s="89">
        <v>1017886439.1</v>
      </c>
      <c r="N15" s="89">
        <v>22317791.399999999</v>
      </c>
      <c r="O15" s="89">
        <v>436160959.80000001</v>
      </c>
      <c r="P15" s="89">
        <v>1036149.2</v>
      </c>
      <c r="Q15" s="89">
        <v>14341231.1</v>
      </c>
      <c r="R15" s="89">
        <v>258677873.59999999</v>
      </c>
      <c r="S15" s="89">
        <v>95577133.200000003</v>
      </c>
      <c r="T15" s="89">
        <v>32868552.800000001</v>
      </c>
      <c r="U15" s="89">
        <v>85133462.5</v>
      </c>
    </row>
    <row r="16" spans="1:21">
      <c r="A16" s="86" t="s">
        <v>480</v>
      </c>
      <c r="B16" s="89">
        <v>11247113</v>
      </c>
      <c r="C16" s="89">
        <v>1877881653.5999999</v>
      </c>
      <c r="D16" s="89">
        <v>3903336</v>
      </c>
      <c r="E16" s="89">
        <v>198212</v>
      </c>
      <c r="F16" s="89">
        <v>4266529</v>
      </c>
      <c r="G16" s="89">
        <v>29362</v>
      </c>
      <c r="H16" s="89">
        <v>156559</v>
      </c>
      <c r="I16" s="89">
        <v>1089269</v>
      </c>
      <c r="J16" s="89">
        <v>654183</v>
      </c>
      <c r="K16" s="89">
        <v>456346</v>
      </c>
      <c r="L16" s="89">
        <v>454270</v>
      </c>
      <c r="M16" s="89">
        <v>967805156.79999995</v>
      </c>
      <c r="N16" s="89">
        <v>21659934.399999999</v>
      </c>
      <c r="O16" s="89">
        <v>413072958.39999998</v>
      </c>
      <c r="P16" s="89">
        <v>1072041</v>
      </c>
      <c r="Q16" s="89">
        <v>13756480</v>
      </c>
      <c r="R16" s="89">
        <v>257415864.19999999</v>
      </c>
      <c r="S16" s="89">
        <v>83670460.400000006</v>
      </c>
      <c r="T16" s="89">
        <v>32581443.399999999</v>
      </c>
      <c r="U16" s="89">
        <v>86320419</v>
      </c>
    </row>
    <row r="18" spans="1:21">
      <c r="A18" s="193" t="s">
        <v>419</v>
      </c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87">
        <v>44452.597080150474</v>
      </c>
    </row>
  </sheetData>
  <mergeCells count="2">
    <mergeCell ref="A1:U1"/>
    <mergeCell ref="A18:T18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2A7A-6E6F-4DCA-8607-AF0D94763B97}">
  <dimension ref="A1:U18"/>
  <sheetViews>
    <sheetView workbookViewId="0">
      <selection activeCell="B10" sqref="B10"/>
    </sheetView>
  </sheetViews>
  <sheetFormatPr defaultColWidth="19" defaultRowHeight="17"/>
  <cols>
    <col min="1" max="1" width="19" customWidth="1"/>
  </cols>
  <sheetData>
    <row r="1" spans="1:21">
      <c r="A1" s="191" t="s">
        <v>427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</row>
    <row r="3" spans="1:21">
      <c r="A3" s="85" t="s">
        <v>428</v>
      </c>
      <c r="B3" s="85" t="s">
        <v>429</v>
      </c>
      <c r="C3" s="85" t="s">
        <v>430</v>
      </c>
      <c r="D3" s="85" t="s">
        <v>431</v>
      </c>
      <c r="E3" s="85" t="s">
        <v>432</v>
      </c>
      <c r="F3" s="85" t="s">
        <v>433</v>
      </c>
      <c r="G3" s="85" t="s">
        <v>434</v>
      </c>
      <c r="H3" s="85" t="s">
        <v>435</v>
      </c>
      <c r="I3" s="85" t="s">
        <v>436</v>
      </c>
      <c r="J3" s="85" t="s">
        <v>437</v>
      </c>
      <c r="K3" s="85" t="s">
        <v>438</v>
      </c>
      <c r="L3" s="85" t="s">
        <v>439</v>
      </c>
      <c r="M3" s="85" t="s">
        <v>440</v>
      </c>
      <c r="N3" s="85" t="s">
        <v>441</v>
      </c>
      <c r="O3" s="85" t="s">
        <v>442</v>
      </c>
      <c r="P3" s="85" t="s">
        <v>443</v>
      </c>
      <c r="Q3" s="85" t="s">
        <v>444</v>
      </c>
      <c r="R3" s="85" t="s">
        <v>445</v>
      </c>
      <c r="S3" s="85" t="s">
        <v>446</v>
      </c>
      <c r="T3" s="85" t="s">
        <v>447</v>
      </c>
      <c r="U3" s="85" t="s">
        <v>448</v>
      </c>
    </row>
    <row r="4" spans="1:21">
      <c r="A4" s="86" t="s">
        <v>449</v>
      </c>
      <c r="B4" s="89">
        <v>89273008</v>
      </c>
      <c r="C4" s="89">
        <v>14078054915.200001</v>
      </c>
      <c r="D4" s="89">
        <v>29541047</v>
      </c>
      <c r="E4" s="89">
        <v>1279303</v>
      </c>
      <c r="F4" s="89">
        <v>33772319</v>
      </c>
      <c r="G4" s="89">
        <v>112056</v>
      </c>
      <c r="H4" s="89">
        <v>979721</v>
      </c>
      <c r="I4" s="89">
        <v>9838063</v>
      </c>
      <c r="J4" s="89">
        <v>5522650</v>
      </c>
      <c r="K4" s="89">
        <v>3876109</v>
      </c>
      <c r="L4" s="89">
        <v>4181270</v>
      </c>
      <c r="M4" s="89">
        <v>7042857647.3999996</v>
      </c>
      <c r="N4" s="89">
        <v>125521866.8</v>
      </c>
      <c r="O4" s="89">
        <v>2947627971.0999999</v>
      </c>
      <c r="P4" s="89">
        <v>1481025</v>
      </c>
      <c r="Q4" s="89">
        <v>86615548.299999997</v>
      </c>
      <c r="R4" s="89">
        <v>2168361019.9000001</v>
      </c>
      <c r="S4" s="89">
        <v>672684664.79999995</v>
      </c>
      <c r="T4" s="89">
        <v>272262613</v>
      </c>
      <c r="U4" s="89">
        <v>757759700.89999998</v>
      </c>
    </row>
    <row r="5" spans="1:21">
      <c r="A5" s="86" t="s">
        <v>457</v>
      </c>
      <c r="B5" s="89">
        <v>5506359</v>
      </c>
      <c r="C5" s="89">
        <v>823128516.5</v>
      </c>
      <c r="D5" s="89">
        <v>1854192</v>
      </c>
      <c r="E5" s="89">
        <v>71468</v>
      </c>
      <c r="F5" s="89">
        <v>2052036</v>
      </c>
      <c r="G5" s="89">
        <v>9124</v>
      </c>
      <c r="H5" s="89">
        <v>44824</v>
      </c>
      <c r="I5" s="89">
        <v>617532</v>
      </c>
      <c r="J5" s="89">
        <v>382599</v>
      </c>
      <c r="K5" s="89">
        <v>226418</v>
      </c>
      <c r="L5" s="89">
        <v>241894</v>
      </c>
      <c r="M5" s="89">
        <v>417780155.39999998</v>
      </c>
      <c r="N5" s="89">
        <v>6637197</v>
      </c>
      <c r="O5" s="89">
        <v>164389167.09999999</v>
      </c>
      <c r="P5" s="89">
        <v>118673</v>
      </c>
      <c r="Q5" s="89">
        <v>3805335.4</v>
      </c>
      <c r="R5" s="89">
        <v>129711575.5</v>
      </c>
      <c r="S5" s="89">
        <v>43288461.799999997</v>
      </c>
      <c r="T5" s="89">
        <v>15420101.4</v>
      </c>
      <c r="U5" s="89">
        <v>41858947.899999999</v>
      </c>
    </row>
    <row r="6" spans="1:21">
      <c r="A6" s="86" t="s">
        <v>458</v>
      </c>
      <c r="B6" s="89">
        <v>8454424</v>
      </c>
      <c r="C6" s="89">
        <v>1318819358.8</v>
      </c>
      <c r="D6" s="89">
        <v>2865735</v>
      </c>
      <c r="E6" s="89">
        <v>125805</v>
      </c>
      <c r="F6" s="89">
        <v>3151843</v>
      </c>
      <c r="G6" s="89">
        <v>11696</v>
      </c>
      <c r="H6" s="89">
        <v>75508</v>
      </c>
      <c r="I6" s="89">
        <v>939612</v>
      </c>
      <c r="J6" s="89">
        <v>537421</v>
      </c>
      <c r="K6" s="89">
        <v>351665</v>
      </c>
      <c r="L6" s="89">
        <v>387806</v>
      </c>
      <c r="M6" s="89">
        <v>669172199.5</v>
      </c>
      <c r="N6" s="89">
        <v>12136391.5</v>
      </c>
      <c r="O6" s="89">
        <v>266520477.19999999</v>
      </c>
      <c r="P6" s="89">
        <v>154521.4</v>
      </c>
      <c r="Q6" s="89">
        <v>6846132.7999999998</v>
      </c>
      <c r="R6" s="89">
        <v>204631554.40000001</v>
      </c>
      <c r="S6" s="89">
        <v>63955409.600000001</v>
      </c>
      <c r="T6" s="89">
        <v>24854951.800000001</v>
      </c>
      <c r="U6" s="89">
        <v>70408583.599999994</v>
      </c>
    </row>
    <row r="7" spans="1:21">
      <c r="A7" s="86" t="s">
        <v>459</v>
      </c>
      <c r="B7" s="89">
        <v>8264652</v>
      </c>
      <c r="C7" s="89">
        <v>1284842719.9000001</v>
      </c>
      <c r="D7" s="89">
        <v>2718686</v>
      </c>
      <c r="E7" s="89">
        <v>137014</v>
      </c>
      <c r="F7" s="89">
        <v>3111380</v>
      </c>
      <c r="G7" s="89">
        <v>11504</v>
      </c>
      <c r="H7" s="89">
        <v>87342</v>
      </c>
      <c r="I7" s="89">
        <v>899305</v>
      </c>
      <c r="J7" s="89">
        <v>533582</v>
      </c>
      <c r="K7" s="89">
        <v>365205</v>
      </c>
      <c r="L7" s="89">
        <v>389898</v>
      </c>
      <c r="M7" s="89">
        <v>637421390.70000005</v>
      </c>
      <c r="N7" s="89">
        <v>13526308.5</v>
      </c>
      <c r="O7" s="89">
        <v>267340234.19999999</v>
      </c>
      <c r="P7" s="89">
        <v>151812.6</v>
      </c>
      <c r="Q7" s="89">
        <v>8038032.2000000002</v>
      </c>
      <c r="R7" s="89">
        <v>197320885.59999999</v>
      </c>
      <c r="S7" s="89">
        <v>64146154.899999999</v>
      </c>
      <c r="T7" s="89">
        <v>26189217</v>
      </c>
      <c r="U7" s="89">
        <v>70505175.200000003</v>
      </c>
    </row>
    <row r="8" spans="1:21">
      <c r="A8" s="86" t="s">
        <v>460</v>
      </c>
      <c r="B8" s="89">
        <v>6066458</v>
      </c>
      <c r="C8" s="89">
        <v>898323839.5</v>
      </c>
      <c r="D8" s="89">
        <v>1917232</v>
      </c>
      <c r="E8" s="89">
        <v>83138</v>
      </c>
      <c r="F8" s="89">
        <v>2386562</v>
      </c>
      <c r="G8" s="89">
        <v>7925</v>
      </c>
      <c r="H8" s="89">
        <v>60784</v>
      </c>
      <c r="I8" s="89">
        <v>668446</v>
      </c>
      <c r="J8" s="89">
        <v>388059</v>
      </c>
      <c r="K8" s="89">
        <v>266241</v>
      </c>
      <c r="L8" s="89">
        <v>275633</v>
      </c>
      <c r="M8" s="89">
        <v>434046590.10000002</v>
      </c>
      <c r="N8" s="89">
        <v>7815729.0999999996</v>
      </c>
      <c r="O8" s="89">
        <v>197057005.80000001</v>
      </c>
      <c r="P8" s="89">
        <v>103619.4</v>
      </c>
      <c r="Q8" s="89">
        <v>5329507.8</v>
      </c>
      <c r="R8" s="89">
        <v>142394880.90000001</v>
      </c>
      <c r="S8" s="89">
        <v>44081850.5</v>
      </c>
      <c r="T8" s="89">
        <v>18377774.199999999</v>
      </c>
      <c r="U8" s="89">
        <v>48881072.700000003</v>
      </c>
    </row>
    <row r="9" spans="1:21">
      <c r="A9" s="86" t="s">
        <v>461</v>
      </c>
      <c r="B9" s="89">
        <v>7927771</v>
      </c>
      <c r="C9" s="89">
        <v>1310277042.2</v>
      </c>
      <c r="D9" s="89">
        <v>2739187</v>
      </c>
      <c r="E9" s="89">
        <v>116068</v>
      </c>
      <c r="F9" s="89">
        <v>2849407</v>
      </c>
      <c r="G9" s="89">
        <v>9001</v>
      </c>
      <c r="H9" s="89">
        <v>40192</v>
      </c>
      <c r="I9" s="89">
        <v>866693</v>
      </c>
      <c r="J9" s="89">
        <v>510458</v>
      </c>
      <c r="K9" s="89">
        <v>347491</v>
      </c>
      <c r="L9" s="89">
        <v>434118</v>
      </c>
      <c r="M9" s="89">
        <v>676744063.60000002</v>
      </c>
      <c r="N9" s="89">
        <v>11463296.9</v>
      </c>
      <c r="O9" s="89">
        <v>254377659.90000001</v>
      </c>
      <c r="P9" s="89">
        <v>120234.4</v>
      </c>
      <c r="Q9" s="89">
        <v>3097609.6</v>
      </c>
      <c r="R9" s="89">
        <v>193732096.69999999</v>
      </c>
      <c r="S9" s="89">
        <v>64754190.399999999</v>
      </c>
      <c r="T9" s="89">
        <v>24309270.399999999</v>
      </c>
      <c r="U9" s="89">
        <v>81391093.299999997</v>
      </c>
    </row>
    <row r="10" spans="1:21">
      <c r="A10" s="86" t="s">
        <v>462</v>
      </c>
      <c r="B10" s="89">
        <v>8633421</v>
      </c>
      <c r="C10" s="89">
        <v>1370059886</v>
      </c>
      <c r="D10" s="89">
        <v>2906385</v>
      </c>
      <c r="E10" s="89">
        <v>114202</v>
      </c>
      <c r="F10" s="89">
        <v>3204130</v>
      </c>
      <c r="G10" s="89">
        <v>8773</v>
      </c>
      <c r="H10" s="89">
        <v>83632</v>
      </c>
      <c r="I10" s="89">
        <v>932880</v>
      </c>
      <c r="J10" s="89">
        <v>517343</v>
      </c>
      <c r="K10" s="89">
        <v>405811</v>
      </c>
      <c r="L10" s="89">
        <v>446086</v>
      </c>
      <c r="M10" s="89">
        <v>697428862.60000002</v>
      </c>
      <c r="N10" s="89">
        <v>10630183.6</v>
      </c>
      <c r="O10" s="89">
        <v>275822761.19999999</v>
      </c>
      <c r="P10" s="89">
        <v>117394.6</v>
      </c>
      <c r="Q10" s="89">
        <v>7351801.7000000002</v>
      </c>
      <c r="R10" s="89">
        <v>205888779.90000001</v>
      </c>
      <c r="S10" s="89">
        <v>62032115.700000003</v>
      </c>
      <c r="T10" s="89">
        <v>28274685</v>
      </c>
      <c r="U10" s="89">
        <v>82244470.700000003</v>
      </c>
    </row>
    <row r="11" spans="1:21">
      <c r="A11" s="86" t="s">
        <v>463</v>
      </c>
      <c r="B11" s="89">
        <v>7812478</v>
      </c>
      <c r="C11" s="89">
        <v>1209413392.9000001</v>
      </c>
      <c r="D11" s="89">
        <v>2557280</v>
      </c>
      <c r="E11" s="89">
        <v>100344</v>
      </c>
      <c r="F11" s="89">
        <v>3008035</v>
      </c>
      <c r="G11" s="89">
        <v>10258</v>
      </c>
      <c r="H11" s="89">
        <v>81027</v>
      </c>
      <c r="I11" s="89">
        <v>866980</v>
      </c>
      <c r="J11" s="89">
        <v>468981</v>
      </c>
      <c r="K11" s="89">
        <v>330647</v>
      </c>
      <c r="L11" s="89">
        <v>375124</v>
      </c>
      <c r="M11" s="89">
        <v>599887827.29999995</v>
      </c>
      <c r="N11" s="89">
        <v>9167126.4000000004</v>
      </c>
      <c r="O11" s="89">
        <v>256266409.69999999</v>
      </c>
      <c r="P11" s="89">
        <v>135103.6</v>
      </c>
      <c r="Q11" s="89">
        <v>7152823.7999999998</v>
      </c>
      <c r="R11" s="89">
        <v>189693415.30000001</v>
      </c>
      <c r="S11" s="89">
        <v>55896072.5</v>
      </c>
      <c r="T11" s="89">
        <v>23108578.5</v>
      </c>
      <c r="U11" s="89">
        <v>67844595.799999997</v>
      </c>
    </row>
    <row r="12" spans="1:21">
      <c r="A12" s="86" t="s">
        <v>464</v>
      </c>
      <c r="B12" s="89">
        <v>7875367</v>
      </c>
      <c r="C12" s="89">
        <v>1242815064.8</v>
      </c>
      <c r="D12" s="89">
        <v>2502874</v>
      </c>
      <c r="E12" s="89">
        <v>104524</v>
      </c>
      <c r="F12" s="89">
        <v>3050766</v>
      </c>
      <c r="G12" s="89">
        <v>10329</v>
      </c>
      <c r="H12" s="89">
        <v>112783</v>
      </c>
      <c r="I12" s="89">
        <v>883859</v>
      </c>
      <c r="J12" s="89">
        <v>487143</v>
      </c>
      <c r="K12" s="89">
        <v>340474</v>
      </c>
      <c r="L12" s="89">
        <v>368350</v>
      </c>
      <c r="M12" s="89">
        <v>598864137.89999998</v>
      </c>
      <c r="N12" s="89">
        <v>9953657.5</v>
      </c>
      <c r="O12" s="89">
        <v>272243391.5</v>
      </c>
      <c r="P12" s="89">
        <v>136143.20000000001</v>
      </c>
      <c r="Q12" s="89">
        <v>10449289.9</v>
      </c>
      <c r="R12" s="89">
        <v>198522853.19999999</v>
      </c>
      <c r="S12" s="89">
        <v>60760661.899999999</v>
      </c>
      <c r="T12" s="89">
        <v>24400330.600000001</v>
      </c>
      <c r="U12" s="89">
        <v>67214742.099999994</v>
      </c>
    </row>
    <row r="13" spans="1:21">
      <c r="A13" s="86" t="s">
        <v>465</v>
      </c>
      <c r="B13" s="89">
        <v>5577505</v>
      </c>
      <c r="C13" s="89">
        <v>843809408.20000005</v>
      </c>
      <c r="D13" s="89">
        <v>1682897</v>
      </c>
      <c r="E13" s="89">
        <v>70916</v>
      </c>
      <c r="F13" s="89">
        <v>2238353</v>
      </c>
      <c r="G13" s="89">
        <v>7576</v>
      </c>
      <c r="H13" s="89">
        <v>94264</v>
      </c>
      <c r="I13" s="89">
        <v>621075</v>
      </c>
      <c r="J13" s="89">
        <v>326079</v>
      </c>
      <c r="K13" s="89">
        <v>260716</v>
      </c>
      <c r="L13" s="89">
        <v>256577</v>
      </c>
      <c r="M13" s="89">
        <v>395969481.69999999</v>
      </c>
      <c r="N13" s="89">
        <v>6498670.5999999996</v>
      </c>
      <c r="O13" s="89">
        <v>192857349.40000001</v>
      </c>
      <c r="P13" s="89">
        <v>98984.8</v>
      </c>
      <c r="Q13" s="89">
        <v>8228921.7000000002</v>
      </c>
      <c r="R13" s="89">
        <v>137083173</v>
      </c>
      <c r="S13" s="89">
        <v>38794949.899999999</v>
      </c>
      <c r="T13" s="89">
        <v>18223241.899999999</v>
      </c>
      <c r="U13" s="89">
        <v>45702127.200000003</v>
      </c>
    </row>
    <row r="14" spans="1:21">
      <c r="A14" s="86" t="s">
        <v>466</v>
      </c>
      <c r="B14" s="89">
        <v>4085433</v>
      </c>
      <c r="C14" s="89">
        <v>589485639.10000002</v>
      </c>
      <c r="D14" s="89">
        <v>1170072</v>
      </c>
      <c r="E14" s="89">
        <v>51355</v>
      </c>
      <c r="F14" s="89">
        <v>1675193</v>
      </c>
      <c r="G14" s="89">
        <v>6597</v>
      </c>
      <c r="H14" s="89">
        <v>69633</v>
      </c>
      <c r="I14" s="89">
        <v>462835</v>
      </c>
      <c r="J14" s="89">
        <v>228609</v>
      </c>
      <c r="K14" s="89">
        <v>222315</v>
      </c>
      <c r="L14" s="89">
        <v>194264</v>
      </c>
      <c r="M14" s="89">
        <v>265927665.59999999</v>
      </c>
      <c r="N14" s="89">
        <v>4499979.9000000004</v>
      </c>
      <c r="O14" s="89">
        <v>137681761.5</v>
      </c>
      <c r="P14" s="89">
        <v>86990</v>
      </c>
      <c r="Q14" s="89">
        <v>5766035</v>
      </c>
      <c r="R14" s="89">
        <v>100589936.59999999</v>
      </c>
      <c r="S14" s="89">
        <v>25611289.100000001</v>
      </c>
      <c r="T14" s="89">
        <v>14951865.4</v>
      </c>
      <c r="U14" s="89">
        <v>34318056</v>
      </c>
    </row>
    <row r="15" spans="1:21">
      <c r="A15" s="86" t="s">
        <v>467</v>
      </c>
      <c r="B15" s="89">
        <v>7039739</v>
      </c>
      <c r="C15" s="89">
        <v>1116088292</v>
      </c>
      <c r="D15" s="89">
        <v>2297164</v>
      </c>
      <c r="E15" s="89">
        <v>94712</v>
      </c>
      <c r="F15" s="89">
        <v>2722161</v>
      </c>
      <c r="G15" s="89">
        <v>8118</v>
      </c>
      <c r="H15" s="89">
        <v>83853</v>
      </c>
      <c r="I15" s="89">
        <v>809764</v>
      </c>
      <c r="J15" s="89">
        <v>405406</v>
      </c>
      <c r="K15" s="89">
        <v>306938</v>
      </c>
      <c r="L15" s="89">
        <v>295660</v>
      </c>
      <c r="M15" s="89">
        <v>556517437</v>
      </c>
      <c r="N15" s="89">
        <v>8956982</v>
      </c>
      <c r="O15" s="89">
        <v>238481076.90000001</v>
      </c>
      <c r="P15" s="89">
        <v>107405.2</v>
      </c>
      <c r="Q15" s="89">
        <v>7050772.0999999996</v>
      </c>
      <c r="R15" s="89">
        <v>182118038.40000001</v>
      </c>
      <c r="S15" s="89">
        <v>48666341</v>
      </c>
      <c r="T15" s="89">
        <v>21260278.600000001</v>
      </c>
      <c r="U15" s="89">
        <v>52719219.799999997</v>
      </c>
    </row>
    <row r="16" spans="1:21">
      <c r="A16" s="86" t="s">
        <v>468</v>
      </c>
      <c r="B16" s="89">
        <v>12029401</v>
      </c>
      <c r="C16" s="89">
        <v>2070991755.3</v>
      </c>
      <c r="D16" s="89">
        <v>4329343</v>
      </c>
      <c r="E16" s="89">
        <v>209757</v>
      </c>
      <c r="F16" s="89">
        <v>4322453</v>
      </c>
      <c r="G16" s="89">
        <v>11155</v>
      </c>
      <c r="H16" s="89">
        <v>145879</v>
      </c>
      <c r="I16" s="89">
        <v>1269082</v>
      </c>
      <c r="J16" s="89">
        <v>736970</v>
      </c>
      <c r="K16" s="89">
        <v>452188</v>
      </c>
      <c r="L16" s="89">
        <v>515860</v>
      </c>
      <c r="M16" s="89">
        <v>1093097836</v>
      </c>
      <c r="N16" s="89">
        <v>24236343.800000001</v>
      </c>
      <c r="O16" s="89">
        <v>424590676.69999999</v>
      </c>
      <c r="P16" s="89">
        <v>150142.79999999999</v>
      </c>
      <c r="Q16" s="89">
        <v>13499286.300000001</v>
      </c>
      <c r="R16" s="89">
        <v>286673830.39999998</v>
      </c>
      <c r="S16" s="89">
        <v>100697167.5</v>
      </c>
      <c r="T16" s="89">
        <v>32892318.199999999</v>
      </c>
      <c r="U16" s="89">
        <v>94671616.599999994</v>
      </c>
    </row>
    <row r="18" spans="1:21">
      <c r="A18" s="193" t="s">
        <v>419</v>
      </c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87">
        <v>44452.596946840291</v>
      </c>
    </row>
  </sheetData>
  <mergeCells count="2">
    <mergeCell ref="A1:U1"/>
    <mergeCell ref="A18:T18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6D56-DDBD-47AA-8D70-EFF36C2E19E2}">
  <dimension ref="A1:U13"/>
  <sheetViews>
    <sheetView workbookViewId="0">
      <selection activeCell="F32" sqref="F32"/>
    </sheetView>
  </sheetViews>
  <sheetFormatPr defaultColWidth="19" defaultRowHeight="17"/>
  <cols>
    <col min="1" max="1" width="19" customWidth="1"/>
  </cols>
  <sheetData>
    <row r="1" spans="1:21">
      <c r="A1" s="191" t="s">
        <v>427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</row>
    <row r="3" spans="1:21">
      <c r="A3" s="85" t="s">
        <v>428</v>
      </c>
      <c r="B3" s="85" t="s">
        <v>429</v>
      </c>
      <c r="C3" s="85" t="s">
        <v>430</v>
      </c>
      <c r="D3" s="85" t="s">
        <v>431</v>
      </c>
      <c r="E3" s="85" t="s">
        <v>432</v>
      </c>
      <c r="F3" s="85" t="s">
        <v>433</v>
      </c>
      <c r="G3" s="85" t="s">
        <v>434</v>
      </c>
      <c r="H3" s="85" t="s">
        <v>435</v>
      </c>
      <c r="I3" s="85" t="s">
        <v>436</v>
      </c>
      <c r="J3" s="85" t="s">
        <v>437</v>
      </c>
      <c r="K3" s="85" t="s">
        <v>438</v>
      </c>
      <c r="L3" s="85" t="s">
        <v>439</v>
      </c>
      <c r="M3" s="85" t="s">
        <v>440</v>
      </c>
      <c r="N3" s="85" t="s">
        <v>441</v>
      </c>
      <c r="O3" s="85" t="s">
        <v>442</v>
      </c>
      <c r="P3" s="85" t="s">
        <v>443</v>
      </c>
      <c r="Q3" s="85" t="s">
        <v>444</v>
      </c>
      <c r="R3" s="85" t="s">
        <v>445</v>
      </c>
      <c r="S3" s="85" t="s">
        <v>446</v>
      </c>
      <c r="T3" s="85" t="s">
        <v>447</v>
      </c>
      <c r="U3" s="85" t="s">
        <v>448</v>
      </c>
    </row>
    <row r="4" spans="1:21">
      <c r="A4" s="86" t="s">
        <v>449</v>
      </c>
      <c r="B4" s="89">
        <v>53490530</v>
      </c>
      <c r="C4" s="89">
        <v>8316622244.8000002</v>
      </c>
      <c r="D4" s="89">
        <v>17951420</v>
      </c>
      <c r="E4" s="89">
        <v>729978</v>
      </c>
      <c r="F4" s="89">
        <v>19600645</v>
      </c>
      <c r="G4" s="89">
        <v>82994</v>
      </c>
      <c r="H4" s="89">
        <v>302916</v>
      </c>
      <c r="I4" s="89">
        <v>5965781</v>
      </c>
      <c r="J4" s="89">
        <v>3267845</v>
      </c>
      <c r="K4" s="89">
        <v>2222522</v>
      </c>
      <c r="L4" s="89">
        <v>2629453</v>
      </c>
      <c r="M4" s="89">
        <v>4168533768.8000002</v>
      </c>
      <c r="N4" s="89">
        <v>69015688.799999997</v>
      </c>
      <c r="O4" s="89">
        <v>1649097565.4000001</v>
      </c>
      <c r="P4" s="89">
        <v>1092481.3999999999</v>
      </c>
      <c r="Q4" s="89">
        <v>20942675.800000001</v>
      </c>
      <c r="R4" s="89">
        <v>1282308430.9000001</v>
      </c>
      <c r="S4" s="89">
        <v>399974481.19999999</v>
      </c>
      <c r="T4" s="89">
        <v>157088856.80000001</v>
      </c>
      <c r="U4" s="89">
        <v>472057331.80000001</v>
      </c>
    </row>
    <row r="5" spans="1:21">
      <c r="A5" s="86" t="s">
        <v>450</v>
      </c>
      <c r="B5" s="89">
        <v>7666397</v>
      </c>
      <c r="C5" s="89">
        <v>1189495157.2</v>
      </c>
      <c r="D5" s="89">
        <v>2503479</v>
      </c>
      <c r="E5" s="89">
        <v>102179</v>
      </c>
      <c r="F5" s="89">
        <v>2839927</v>
      </c>
      <c r="G5" s="89">
        <v>11862</v>
      </c>
      <c r="H5" s="89">
        <v>44852</v>
      </c>
      <c r="I5" s="89">
        <v>878310</v>
      </c>
      <c r="J5" s="89">
        <v>446485</v>
      </c>
      <c r="K5" s="89">
        <v>321798</v>
      </c>
      <c r="L5" s="89">
        <v>409261</v>
      </c>
      <c r="M5" s="89">
        <v>581038162.60000002</v>
      </c>
      <c r="N5" s="89">
        <v>9622795.3000000007</v>
      </c>
      <c r="O5" s="89">
        <v>239428825.90000001</v>
      </c>
      <c r="P5" s="89">
        <v>157533.4</v>
      </c>
      <c r="Q5" s="89">
        <v>3012548.2</v>
      </c>
      <c r="R5" s="89">
        <v>189699079.69999999</v>
      </c>
      <c r="S5" s="89">
        <v>55491690</v>
      </c>
      <c r="T5" s="89">
        <v>22405068.600000001</v>
      </c>
      <c r="U5" s="89">
        <v>74371563.5</v>
      </c>
    </row>
    <row r="6" spans="1:21">
      <c r="A6" s="86" t="s">
        <v>451</v>
      </c>
      <c r="B6" s="89">
        <v>8575737</v>
      </c>
      <c r="C6" s="89">
        <v>1353595335</v>
      </c>
      <c r="D6" s="89">
        <v>2924568</v>
      </c>
      <c r="E6" s="89">
        <v>114429</v>
      </c>
      <c r="F6" s="89">
        <v>3070452</v>
      </c>
      <c r="G6" s="89">
        <v>13310</v>
      </c>
      <c r="H6" s="89">
        <v>51043</v>
      </c>
      <c r="I6" s="89">
        <v>968406</v>
      </c>
      <c r="J6" s="89">
        <v>507687</v>
      </c>
      <c r="K6" s="89">
        <v>359601</v>
      </c>
      <c r="L6" s="89">
        <v>441685</v>
      </c>
      <c r="M6" s="89">
        <v>684813834.10000002</v>
      </c>
      <c r="N6" s="89">
        <v>10784535.699999999</v>
      </c>
      <c r="O6" s="89">
        <v>259136216.69999999</v>
      </c>
      <c r="P6" s="89">
        <v>174602.6</v>
      </c>
      <c r="Q6" s="89">
        <v>3431781</v>
      </c>
      <c r="R6" s="89">
        <v>210082356.69999999</v>
      </c>
      <c r="S6" s="89">
        <v>63180581</v>
      </c>
      <c r="T6" s="89">
        <v>25382211</v>
      </c>
      <c r="U6" s="89">
        <v>80112573.900000006</v>
      </c>
    </row>
    <row r="7" spans="1:21">
      <c r="A7" s="86" t="s">
        <v>452</v>
      </c>
      <c r="B7" s="89">
        <v>8972979</v>
      </c>
      <c r="C7" s="89">
        <v>1411608122.9000001</v>
      </c>
      <c r="D7" s="89">
        <v>3016517</v>
      </c>
      <c r="E7" s="89">
        <v>122680</v>
      </c>
      <c r="F7" s="89">
        <v>3253476</v>
      </c>
      <c r="G7" s="89">
        <v>13674</v>
      </c>
      <c r="H7" s="89">
        <v>49106</v>
      </c>
      <c r="I7" s="89">
        <v>1001172</v>
      </c>
      <c r="J7" s="89">
        <v>555709</v>
      </c>
      <c r="K7" s="89">
        <v>385498</v>
      </c>
      <c r="L7" s="89">
        <v>444374</v>
      </c>
      <c r="M7" s="89">
        <v>705624309.10000002</v>
      </c>
      <c r="N7" s="89">
        <v>11666111.5</v>
      </c>
      <c r="O7" s="89">
        <v>278303358.80000001</v>
      </c>
      <c r="P7" s="89">
        <v>181274.6</v>
      </c>
      <c r="Q7" s="89">
        <v>3469731.8</v>
      </c>
      <c r="R7" s="89">
        <v>217237382</v>
      </c>
      <c r="S7" s="89">
        <v>69121438.400000006</v>
      </c>
      <c r="T7" s="89">
        <v>27979320</v>
      </c>
      <c r="U7" s="89">
        <v>80470850.200000003</v>
      </c>
    </row>
    <row r="8" spans="1:21">
      <c r="A8" s="86" t="s">
        <v>453</v>
      </c>
      <c r="B8" s="89">
        <v>8161437</v>
      </c>
      <c r="C8" s="89">
        <v>1253571981.7</v>
      </c>
      <c r="D8" s="89">
        <v>2700723</v>
      </c>
      <c r="E8" s="89">
        <v>109416</v>
      </c>
      <c r="F8" s="89">
        <v>3031443</v>
      </c>
      <c r="G8" s="89">
        <v>12842</v>
      </c>
      <c r="H8" s="89">
        <v>44660</v>
      </c>
      <c r="I8" s="89">
        <v>920809</v>
      </c>
      <c r="J8" s="89">
        <v>493479</v>
      </c>
      <c r="K8" s="89">
        <v>347599</v>
      </c>
      <c r="L8" s="89">
        <v>387838</v>
      </c>
      <c r="M8" s="89">
        <v>622178900.39999998</v>
      </c>
      <c r="N8" s="89">
        <v>10187504.800000001</v>
      </c>
      <c r="O8" s="89">
        <v>251314160.19999999</v>
      </c>
      <c r="P8" s="89">
        <v>169539</v>
      </c>
      <c r="Q8" s="89">
        <v>3143341</v>
      </c>
      <c r="R8" s="89">
        <v>198380877.40000001</v>
      </c>
      <c r="S8" s="89">
        <v>59346740.600000001</v>
      </c>
      <c r="T8" s="89">
        <v>24678070.399999999</v>
      </c>
      <c r="U8" s="89">
        <v>69209040.599999994</v>
      </c>
    </row>
    <row r="9" spans="1:21">
      <c r="A9" s="86" t="s">
        <v>454</v>
      </c>
      <c r="B9" s="89">
        <v>7992796</v>
      </c>
      <c r="C9" s="89">
        <v>1213670425.5</v>
      </c>
      <c r="D9" s="89">
        <v>2596938</v>
      </c>
      <c r="E9" s="89">
        <v>103384</v>
      </c>
      <c r="F9" s="89">
        <v>3044596</v>
      </c>
      <c r="G9" s="89">
        <v>11782</v>
      </c>
      <c r="H9" s="89">
        <v>46858</v>
      </c>
      <c r="I9" s="89">
        <v>900559</v>
      </c>
      <c r="J9" s="89">
        <v>487964</v>
      </c>
      <c r="K9" s="89">
        <v>329788</v>
      </c>
      <c r="L9" s="89">
        <v>365851</v>
      </c>
      <c r="M9" s="89">
        <v>595452882.60000002</v>
      </c>
      <c r="N9" s="89">
        <v>9581050.4000000004</v>
      </c>
      <c r="O9" s="89">
        <v>252005687.5</v>
      </c>
      <c r="P9" s="89">
        <v>154881.20000000001</v>
      </c>
      <c r="Q9" s="89">
        <v>3219424.5</v>
      </c>
      <c r="R9" s="89">
        <v>193002243.59999999</v>
      </c>
      <c r="S9" s="89">
        <v>58015486</v>
      </c>
      <c r="T9" s="89">
        <v>23320786</v>
      </c>
      <c r="U9" s="89">
        <v>65194438.799999997</v>
      </c>
    </row>
    <row r="10" spans="1:21">
      <c r="A10" s="86" t="s">
        <v>455</v>
      </c>
      <c r="B10" s="89">
        <v>6477296</v>
      </c>
      <c r="C10" s="89">
        <v>1027545275.2</v>
      </c>
      <c r="D10" s="89">
        <v>2220989</v>
      </c>
      <c r="E10" s="89">
        <v>96552</v>
      </c>
      <c r="F10" s="89">
        <v>2336534</v>
      </c>
      <c r="G10" s="89">
        <v>9600</v>
      </c>
      <c r="H10" s="89">
        <v>36016</v>
      </c>
      <c r="I10" s="89">
        <v>698394</v>
      </c>
      <c r="J10" s="89">
        <v>409771</v>
      </c>
      <c r="K10" s="89">
        <v>257366</v>
      </c>
      <c r="L10" s="89">
        <v>325304</v>
      </c>
      <c r="M10" s="89">
        <v>524065821.69999999</v>
      </c>
      <c r="N10" s="89">
        <v>9657590.9000000004</v>
      </c>
      <c r="O10" s="89">
        <v>202123883</v>
      </c>
      <c r="P10" s="89">
        <v>126433.4</v>
      </c>
      <c r="Q10" s="89">
        <v>2462893.9</v>
      </c>
      <c r="R10" s="89">
        <v>149863118.69999999</v>
      </c>
      <c r="S10" s="89">
        <v>51217318.299999997</v>
      </c>
      <c r="T10" s="89">
        <v>18139830.100000001</v>
      </c>
      <c r="U10" s="89">
        <v>58815380.200000003</v>
      </c>
    </row>
    <row r="11" spans="1:21">
      <c r="A11" s="86" t="s">
        <v>456</v>
      </c>
      <c r="B11" s="89">
        <v>5643888</v>
      </c>
      <c r="C11" s="89">
        <v>867135947.29999995</v>
      </c>
      <c r="D11" s="89">
        <v>1988206</v>
      </c>
      <c r="E11" s="89">
        <v>81338</v>
      </c>
      <c r="F11" s="89">
        <v>2024217</v>
      </c>
      <c r="G11" s="89">
        <v>9924</v>
      </c>
      <c r="H11" s="89">
        <v>30381</v>
      </c>
      <c r="I11" s="89">
        <v>598131</v>
      </c>
      <c r="J11" s="89">
        <v>366750</v>
      </c>
      <c r="K11" s="89">
        <v>220872</v>
      </c>
      <c r="L11" s="89">
        <v>255140</v>
      </c>
      <c r="M11" s="89">
        <v>455359858.30000001</v>
      </c>
      <c r="N11" s="89">
        <v>7516100.2000000002</v>
      </c>
      <c r="O11" s="89">
        <v>166785433.30000001</v>
      </c>
      <c r="P11" s="89">
        <v>128217.2</v>
      </c>
      <c r="Q11" s="89">
        <v>2202955.4</v>
      </c>
      <c r="R11" s="89">
        <v>124043372.8</v>
      </c>
      <c r="S11" s="89">
        <v>43601226.899999999</v>
      </c>
      <c r="T11" s="89">
        <v>15183570.699999999</v>
      </c>
      <c r="U11" s="89">
        <v>43883484.600000001</v>
      </c>
    </row>
    <row r="13" spans="1:21">
      <c r="A13" s="193" t="s">
        <v>419</v>
      </c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87">
        <v>44452.596521967585</v>
      </c>
    </row>
  </sheetData>
  <mergeCells count="2">
    <mergeCell ref="A1:U1"/>
    <mergeCell ref="A13:T13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BBFB-5EFF-42C1-AA1C-30CF167DCF6A}">
  <dimension ref="A1:K20"/>
  <sheetViews>
    <sheetView workbookViewId="0">
      <selection activeCell="C25" sqref="C25"/>
    </sheetView>
  </sheetViews>
  <sheetFormatPr defaultColWidth="19" defaultRowHeight="17"/>
  <cols>
    <col min="1" max="1" width="19" customWidth="1"/>
  </cols>
  <sheetData>
    <row r="1" spans="1:11">
      <c r="A1" s="191" t="s">
        <v>399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3" spans="1:11">
      <c r="A3" s="85" t="s">
        <v>400</v>
      </c>
      <c r="B3" s="85" t="s">
        <v>9</v>
      </c>
      <c r="C3" s="85" t="s">
        <v>401</v>
      </c>
      <c r="D3" s="85" t="s">
        <v>402</v>
      </c>
      <c r="E3" s="85" t="s">
        <v>403</v>
      </c>
      <c r="F3" s="85" t="s">
        <v>404</v>
      </c>
      <c r="G3" s="85" t="s">
        <v>405</v>
      </c>
      <c r="H3" s="85" t="s">
        <v>406</v>
      </c>
      <c r="I3" s="85" t="s">
        <v>407</v>
      </c>
      <c r="J3" s="85" t="s">
        <v>408</v>
      </c>
      <c r="K3" s="85" t="s">
        <v>409</v>
      </c>
    </row>
    <row r="4" spans="1:11">
      <c r="A4" s="85" t="s">
        <v>400</v>
      </c>
      <c r="B4" s="85" t="s">
        <v>410</v>
      </c>
      <c r="C4" s="85" t="s">
        <v>411</v>
      </c>
      <c r="D4" s="85" t="s">
        <v>412</v>
      </c>
      <c r="E4" s="85" t="s">
        <v>413</v>
      </c>
      <c r="F4" s="85" t="s">
        <v>414</v>
      </c>
      <c r="G4" s="85" t="s">
        <v>415</v>
      </c>
      <c r="H4" s="85" t="s">
        <v>416</v>
      </c>
      <c r="I4" s="85" t="s">
        <v>417</v>
      </c>
      <c r="J4" s="85" t="s">
        <v>417</v>
      </c>
      <c r="K4" s="85" t="s">
        <v>418</v>
      </c>
    </row>
    <row r="5" spans="1:11">
      <c r="A5" s="86" t="s">
        <v>9</v>
      </c>
      <c r="B5" s="89">
        <v>28676683</v>
      </c>
      <c r="C5" s="89">
        <v>9473824</v>
      </c>
      <c r="D5" s="89">
        <v>11328900</v>
      </c>
      <c r="E5" s="89">
        <v>1589208</v>
      </c>
      <c r="F5" s="89">
        <v>165481</v>
      </c>
      <c r="G5" s="89">
        <v>1276326</v>
      </c>
      <c r="H5" s="89">
        <v>2516072</v>
      </c>
      <c r="I5" s="89">
        <v>1801165</v>
      </c>
      <c r="J5" s="89">
        <v>105958</v>
      </c>
      <c r="K5" s="89">
        <v>419749</v>
      </c>
    </row>
    <row r="6" spans="1:11">
      <c r="A6" s="88">
        <v>201912</v>
      </c>
      <c r="B6" s="89">
        <v>2484700</v>
      </c>
      <c r="C6" s="89">
        <v>826254</v>
      </c>
      <c r="D6" s="89">
        <v>984672</v>
      </c>
      <c r="E6" s="89">
        <v>136000</v>
      </c>
      <c r="F6" s="89">
        <v>17657</v>
      </c>
      <c r="G6" s="89">
        <v>106683</v>
      </c>
      <c r="H6" s="89">
        <v>209723</v>
      </c>
      <c r="I6" s="89">
        <v>166978</v>
      </c>
      <c r="J6" s="89">
        <v>10261</v>
      </c>
      <c r="K6" s="89">
        <v>26472</v>
      </c>
    </row>
    <row r="7" spans="1:11">
      <c r="A7" s="88">
        <v>201911</v>
      </c>
      <c r="B7" s="89">
        <v>2257740</v>
      </c>
      <c r="C7" s="89">
        <v>703115</v>
      </c>
      <c r="D7" s="89">
        <v>945919</v>
      </c>
      <c r="E7" s="89">
        <v>119523</v>
      </c>
      <c r="F7" s="89">
        <v>17693</v>
      </c>
      <c r="G7" s="89">
        <v>100887</v>
      </c>
      <c r="H7" s="89">
        <v>185026</v>
      </c>
      <c r="I7" s="89">
        <v>153249</v>
      </c>
      <c r="J7" s="89">
        <v>3054</v>
      </c>
      <c r="K7" s="89">
        <v>29274</v>
      </c>
    </row>
    <row r="8" spans="1:11">
      <c r="A8" s="88">
        <v>201910</v>
      </c>
      <c r="B8" s="89">
        <v>2407594</v>
      </c>
      <c r="C8" s="89">
        <v>784302</v>
      </c>
      <c r="D8" s="89">
        <v>1005132</v>
      </c>
      <c r="E8" s="89">
        <v>131930</v>
      </c>
      <c r="F8" s="89">
        <v>17191</v>
      </c>
      <c r="G8" s="89">
        <v>97046</v>
      </c>
      <c r="H8" s="89">
        <v>190313</v>
      </c>
      <c r="I8" s="89">
        <v>138054</v>
      </c>
      <c r="J8" s="89">
        <v>8536</v>
      </c>
      <c r="K8" s="89">
        <v>35090</v>
      </c>
    </row>
    <row r="9" spans="1:11">
      <c r="A9" s="88">
        <v>201909</v>
      </c>
      <c r="B9" s="89">
        <v>2111762</v>
      </c>
      <c r="C9" s="89">
        <v>736963</v>
      </c>
      <c r="D9" s="89">
        <v>778408</v>
      </c>
      <c r="E9" s="89">
        <v>134094</v>
      </c>
      <c r="F9" s="89">
        <v>11659</v>
      </c>
      <c r="G9" s="89">
        <v>95755</v>
      </c>
      <c r="H9" s="89">
        <v>190545</v>
      </c>
      <c r="I9" s="89">
        <v>129372</v>
      </c>
      <c r="J9" s="89">
        <v>4356</v>
      </c>
      <c r="K9" s="89">
        <v>30610</v>
      </c>
    </row>
    <row r="10" spans="1:11">
      <c r="A10" s="88">
        <v>201908</v>
      </c>
      <c r="B10" s="89">
        <v>2360683</v>
      </c>
      <c r="C10" s="89">
        <v>817198</v>
      </c>
      <c r="D10" s="89">
        <v>873099</v>
      </c>
      <c r="E10" s="89">
        <v>137913</v>
      </c>
      <c r="F10" s="89">
        <v>16585</v>
      </c>
      <c r="G10" s="89">
        <v>107445</v>
      </c>
      <c r="H10" s="89">
        <v>220886</v>
      </c>
      <c r="I10" s="89">
        <v>145407</v>
      </c>
      <c r="J10" s="89">
        <v>7722</v>
      </c>
      <c r="K10" s="89">
        <v>34428</v>
      </c>
    </row>
    <row r="11" spans="1:11">
      <c r="A11" s="88">
        <v>201907</v>
      </c>
      <c r="B11" s="89">
        <v>2491094</v>
      </c>
      <c r="C11" s="89">
        <v>829871</v>
      </c>
      <c r="D11" s="89">
        <v>977346</v>
      </c>
      <c r="E11" s="89">
        <v>114710</v>
      </c>
      <c r="F11" s="89">
        <v>16748</v>
      </c>
      <c r="G11" s="89">
        <v>108616</v>
      </c>
      <c r="H11" s="89">
        <v>228530</v>
      </c>
      <c r="I11" s="89">
        <v>155995</v>
      </c>
      <c r="J11" s="89">
        <v>15930</v>
      </c>
      <c r="K11" s="89">
        <v>43348</v>
      </c>
    </row>
    <row r="12" spans="1:11">
      <c r="A12" s="88">
        <v>201906</v>
      </c>
      <c r="B12" s="89">
        <v>2431144</v>
      </c>
      <c r="C12" s="89">
        <v>741986</v>
      </c>
      <c r="D12" s="89">
        <v>1043455</v>
      </c>
      <c r="E12" s="89">
        <v>108940</v>
      </c>
      <c r="F12" s="89">
        <v>13172</v>
      </c>
      <c r="G12" s="89">
        <v>104944</v>
      </c>
      <c r="H12" s="89">
        <v>216722</v>
      </c>
      <c r="I12" s="89">
        <v>147566</v>
      </c>
      <c r="J12" s="89">
        <v>13100</v>
      </c>
      <c r="K12" s="89">
        <v>41259</v>
      </c>
    </row>
    <row r="13" spans="1:11">
      <c r="A13" s="88">
        <v>201905</v>
      </c>
      <c r="B13" s="89">
        <v>2673002</v>
      </c>
      <c r="C13" s="89">
        <v>830892</v>
      </c>
      <c r="D13" s="89">
        <v>1122387</v>
      </c>
      <c r="E13" s="89">
        <v>149680</v>
      </c>
      <c r="F13" s="89">
        <v>9661</v>
      </c>
      <c r="G13" s="89">
        <v>112954</v>
      </c>
      <c r="H13" s="89">
        <v>229845</v>
      </c>
      <c r="I13" s="89">
        <v>164435</v>
      </c>
      <c r="J13" s="89">
        <v>8663</v>
      </c>
      <c r="K13" s="89">
        <v>44485</v>
      </c>
    </row>
    <row r="14" spans="1:11">
      <c r="A14" s="88">
        <v>201904</v>
      </c>
      <c r="B14" s="89">
        <v>2646958</v>
      </c>
      <c r="C14" s="89">
        <v>840934</v>
      </c>
      <c r="D14" s="89">
        <v>1108739</v>
      </c>
      <c r="E14" s="89">
        <v>154488</v>
      </c>
      <c r="F14" s="89">
        <v>8410</v>
      </c>
      <c r="G14" s="89">
        <v>119876</v>
      </c>
      <c r="H14" s="89">
        <v>215313</v>
      </c>
      <c r="I14" s="89">
        <v>141426</v>
      </c>
      <c r="J14" s="89">
        <v>12362</v>
      </c>
      <c r="K14" s="89">
        <v>45410</v>
      </c>
    </row>
    <row r="15" spans="1:11">
      <c r="A15" s="88">
        <v>201903</v>
      </c>
      <c r="B15" s="89">
        <v>2613538</v>
      </c>
      <c r="C15" s="89">
        <v>791898</v>
      </c>
      <c r="D15" s="89">
        <v>1111531</v>
      </c>
      <c r="E15" s="89">
        <v>148340</v>
      </c>
      <c r="F15" s="89">
        <v>10004</v>
      </c>
      <c r="G15" s="89">
        <v>118843</v>
      </c>
      <c r="H15" s="89">
        <v>219779</v>
      </c>
      <c r="I15" s="89">
        <v>168771</v>
      </c>
      <c r="J15" s="89">
        <v>5566</v>
      </c>
      <c r="K15" s="89">
        <v>38806</v>
      </c>
    </row>
    <row r="16" spans="1:11">
      <c r="A16" s="88">
        <v>201902</v>
      </c>
      <c r="B16" s="89">
        <v>1897115</v>
      </c>
      <c r="C16" s="89">
        <v>693111</v>
      </c>
      <c r="D16" s="89">
        <v>622372</v>
      </c>
      <c r="E16" s="89">
        <v>112477</v>
      </c>
      <c r="F16" s="89">
        <v>10519</v>
      </c>
      <c r="G16" s="89">
        <v>97974</v>
      </c>
      <c r="H16" s="89">
        <v>190630</v>
      </c>
      <c r="I16" s="89">
        <v>138752</v>
      </c>
      <c r="J16" s="89">
        <v>4896</v>
      </c>
      <c r="K16" s="89">
        <v>26384</v>
      </c>
    </row>
    <row r="17" spans="1:11">
      <c r="A17" s="88">
        <v>201901</v>
      </c>
      <c r="B17" s="89">
        <v>2301353</v>
      </c>
      <c r="C17" s="89">
        <v>877300</v>
      </c>
      <c r="D17" s="89">
        <v>755840</v>
      </c>
      <c r="E17" s="89">
        <v>141113</v>
      </c>
      <c r="F17" s="89">
        <v>16182</v>
      </c>
      <c r="G17" s="89">
        <v>105303</v>
      </c>
      <c r="H17" s="89">
        <v>218760</v>
      </c>
      <c r="I17" s="89">
        <v>151160</v>
      </c>
      <c r="J17" s="89">
        <v>11512</v>
      </c>
      <c r="K17" s="89">
        <v>24183</v>
      </c>
    </row>
    <row r="19" spans="1:11">
      <c r="A19" s="193" t="s">
        <v>419</v>
      </c>
      <c r="B19" s="192"/>
      <c r="C19" s="192"/>
      <c r="D19" s="192"/>
      <c r="E19" s="192"/>
      <c r="F19" s="192"/>
      <c r="G19" s="192"/>
      <c r="H19" s="192"/>
      <c r="I19" s="192"/>
      <c r="J19" s="192"/>
      <c r="K19" s="87">
        <v>44452.580671828706</v>
      </c>
    </row>
    <row r="20" spans="1:11">
      <c r="A20" t="s">
        <v>231</v>
      </c>
    </row>
  </sheetData>
  <mergeCells count="2">
    <mergeCell ref="A1:K1"/>
    <mergeCell ref="A19:J19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ED5D-E962-4EC8-83BF-58CD654E327B}">
  <dimension ref="A1:K20"/>
  <sheetViews>
    <sheetView workbookViewId="0">
      <selection activeCell="A20" sqref="A20"/>
    </sheetView>
  </sheetViews>
  <sheetFormatPr defaultColWidth="19" defaultRowHeight="17"/>
  <cols>
    <col min="1" max="1" width="19" customWidth="1"/>
  </cols>
  <sheetData>
    <row r="1" spans="1:11">
      <c r="A1" s="191" t="s">
        <v>399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3" spans="1:11">
      <c r="A3" s="85" t="s">
        <v>400</v>
      </c>
      <c r="B3" s="85" t="s">
        <v>9</v>
      </c>
      <c r="C3" s="85" t="s">
        <v>401</v>
      </c>
      <c r="D3" s="85" t="s">
        <v>402</v>
      </c>
      <c r="E3" s="85" t="s">
        <v>403</v>
      </c>
      <c r="F3" s="85" t="s">
        <v>404</v>
      </c>
      <c r="G3" s="85" t="s">
        <v>405</v>
      </c>
      <c r="H3" s="85" t="s">
        <v>406</v>
      </c>
      <c r="I3" s="85" t="s">
        <v>407</v>
      </c>
      <c r="J3" s="85" t="s">
        <v>408</v>
      </c>
      <c r="K3" s="85" t="s">
        <v>409</v>
      </c>
    </row>
    <row r="4" spans="1:11">
      <c r="A4" s="85" t="s">
        <v>400</v>
      </c>
      <c r="B4" s="85" t="s">
        <v>410</v>
      </c>
      <c r="C4" s="85" t="s">
        <v>411</v>
      </c>
      <c r="D4" s="85" t="s">
        <v>412</v>
      </c>
      <c r="E4" s="85" t="s">
        <v>413</v>
      </c>
      <c r="F4" s="85" t="s">
        <v>414</v>
      </c>
      <c r="G4" s="85" t="s">
        <v>415</v>
      </c>
      <c r="H4" s="85" t="s">
        <v>416</v>
      </c>
      <c r="I4" s="85" t="s">
        <v>417</v>
      </c>
      <c r="J4" s="85" t="s">
        <v>417</v>
      </c>
      <c r="K4" s="85" t="s">
        <v>418</v>
      </c>
    </row>
    <row r="5" spans="1:11">
      <c r="A5" s="86" t="s">
        <v>9</v>
      </c>
      <c r="B5" s="89">
        <v>26302456</v>
      </c>
      <c r="C5" s="89">
        <v>8842071</v>
      </c>
      <c r="D5" s="89">
        <v>10256445</v>
      </c>
      <c r="E5" s="89">
        <v>1443733</v>
      </c>
      <c r="F5" s="89">
        <v>187842</v>
      </c>
      <c r="G5" s="89">
        <v>1116876</v>
      </c>
      <c r="H5" s="89">
        <v>2319610</v>
      </c>
      <c r="I5" s="89">
        <v>1648991</v>
      </c>
      <c r="J5" s="89">
        <v>58637</v>
      </c>
      <c r="K5" s="89">
        <v>428251</v>
      </c>
    </row>
    <row r="6" spans="1:11">
      <c r="A6" s="88">
        <v>202012</v>
      </c>
      <c r="B6" s="89">
        <v>2237539</v>
      </c>
      <c r="C6" s="89">
        <v>749798</v>
      </c>
      <c r="D6" s="89">
        <v>872098</v>
      </c>
      <c r="E6" s="89">
        <v>132480</v>
      </c>
      <c r="F6" s="89">
        <v>12614</v>
      </c>
      <c r="G6" s="89">
        <v>99823</v>
      </c>
      <c r="H6" s="89">
        <v>210859</v>
      </c>
      <c r="I6" s="89">
        <v>130138</v>
      </c>
      <c r="J6" s="89">
        <v>2943</v>
      </c>
      <c r="K6" s="89">
        <v>26786</v>
      </c>
    </row>
    <row r="7" spans="1:11">
      <c r="A7" s="88">
        <v>202011</v>
      </c>
      <c r="B7" s="89">
        <v>2480690</v>
      </c>
      <c r="C7" s="89">
        <v>790579</v>
      </c>
      <c r="D7" s="89">
        <v>1051693</v>
      </c>
      <c r="E7" s="89">
        <v>145650</v>
      </c>
      <c r="F7" s="89">
        <v>18398</v>
      </c>
      <c r="G7" s="89">
        <v>102406</v>
      </c>
      <c r="H7" s="89">
        <v>202017</v>
      </c>
      <c r="I7" s="89">
        <v>129778</v>
      </c>
      <c r="J7" s="89">
        <v>3344</v>
      </c>
      <c r="K7" s="89">
        <v>36825</v>
      </c>
    </row>
    <row r="8" spans="1:11">
      <c r="A8" s="88">
        <v>202010</v>
      </c>
      <c r="B8" s="89">
        <v>2325684</v>
      </c>
      <c r="C8" s="89">
        <v>745468</v>
      </c>
      <c r="D8" s="89">
        <v>962293</v>
      </c>
      <c r="E8" s="89">
        <v>109004</v>
      </c>
      <c r="F8" s="89">
        <v>17406</v>
      </c>
      <c r="G8" s="89">
        <v>102483</v>
      </c>
      <c r="H8" s="89">
        <v>194320</v>
      </c>
      <c r="I8" s="89">
        <v>145477</v>
      </c>
      <c r="J8" s="89">
        <v>13000</v>
      </c>
      <c r="K8" s="89">
        <v>36233</v>
      </c>
    </row>
    <row r="9" spans="1:11">
      <c r="A9" s="88">
        <v>202009</v>
      </c>
      <c r="B9" s="89">
        <v>2081644</v>
      </c>
      <c r="C9" s="89">
        <v>737643</v>
      </c>
      <c r="D9" s="89">
        <v>814897</v>
      </c>
      <c r="E9" s="89">
        <v>79669</v>
      </c>
      <c r="F9" s="89">
        <v>11461</v>
      </c>
      <c r="G9" s="89">
        <v>79440</v>
      </c>
      <c r="H9" s="89">
        <v>187635</v>
      </c>
      <c r="I9" s="89">
        <v>134471</v>
      </c>
      <c r="J9" s="89">
        <v>5226</v>
      </c>
      <c r="K9" s="89">
        <v>31202</v>
      </c>
    </row>
    <row r="10" spans="1:11">
      <c r="A10" s="88">
        <v>202008</v>
      </c>
      <c r="B10" s="89">
        <v>1504352</v>
      </c>
      <c r="C10" s="89">
        <v>635420</v>
      </c>
      <c r="D10" s="89">
        <v>404846</v>
      </c>
      <c r="E10" s="89">
        <v>82210</v>
      </c>
      <c r="F10" s="89">
        <v>6625</v>
      </c>
      <c r="G10" s="89">
        <v>47285</v>
      </c>
      <c r="H10" s="89">
        <v>168989</v>
      </c>
      <c r="I10" s="89">
        <v>117328</v>
      </c>
      <c r="J10" s="89">
        <v>3780</v>
      </c>
      <c r="K10" s="89">
        <v>37869</v>
      </c>
    </row>
    <row r="11" spans="1:11">
      <c r="A11" s="88">
        <v>202007</v>
      </c>
      <c r="B11" s="89">
        <v>2196514</v>
      </c>
      <c r="C11" s="89">
        <v>763818</v>
      </c>
      <c r="D11" s="89">
        <v>818343</v>
      </c>
      <c r="E11" s="89">
        <v>139303</v>
      </c>
      <c r="F11" s="89">
        <v>16372</v>
      </c>
      <c r="G11" s="89">
        <v>82175</v>
      </c>
      <c r="H11" s="89">
        <v>194648</v>
      </c>
      <c r="I11" s="89">
        <v>140315</v>
      </c>
      <c r="J11" s="89">
        <v>2200</v>
      </c>
      <c r="K11" s="89">
        <v>39340</v>
      </c>
    </row>
    <row r="12" spans="1:11">
      <c r="A12" s="88">
        <v>202006</v>
      </c>
      <c r="B12" s="89">
        <v>2173085</v>
      </c>
      <c r="C12" s="89">
        <v>636631</v>
      </c>
      <c r="D12" s="89">
        <v>960874</v>
      </c>
      <c r="E12" s="89">
        <v>142408</v>
      </c>
      <c r="F12" s="89">
        <v>18103</v>
      </c>
      <c r="G12" s="89">
        <v>88752</v>
      </c>
      <c r="H12" s="89">
        <v>158418</v>
      </c>
      <c r="I12" s="89">
        <v>118938</v>
      </c>
      <c r="J12" s="89">
        <v>2603</v>
      </c>
      <c r="K12" s="89">
        <v>46358</v>
      </c>
    </row>
    <row r="13" spans="1:11">
      <c r="A13" s="88">
        <v>202005</v>
      </c>
      <c r="B13" s="89">
        <v>2230384</v>
      </c>
      <c r="C13" s="89">
        <v>667064</v>
      </c>
      <c r="D13" s="89">
        <v>971775</v>
      </c>
      <c r="E13" s="89">
        <v>137036</v>
      </c>
      <c r="F13" s="89">
        <v>19092</v>
      </c>
      <c r="G13" s="89">
        <v>96109</v>
      </c>
      <c r="H13" s="89">
        <v>166867</v>
      </c>
      <c r="I13" s="89">
        <v>130123</v>
      </c>
      <c r="J13" s="89">
        <v>3374</v>
      </c>
      <c r="K13" s="89">
        <v>38944</v>
      </c>
    </row>
    <row r="14" spans="1:11">
      <c r="A14" s="88">
        <v>202004</v>
      </c>
      <c r="B14" s="89">
        <v>2394640</v>
      </c>
      <c r="C14" s="89">
        <v>726150</v>
      </c>
      <c r="D14" s="89">
        <v>1032291</v>
      </c>
      <c r="E14" s="89">
        <v>134187</v>
      </c>
      <c r="F14" s="89">
        <v>18201</v>
      </c>
      <c r="G14" s="89">
        <v>104162</v>
      </c>
      <c r="H14" s="89">
        <v>191414</v>
      </c>
      <c r="I14" s="89">
        <v>145963</v>
      </c>
      <c r="J14" s="89">
        <v>2729</v>
      </c>
      <c r="K14" s="89">
        <v>39543</v>
      </c>
    </row>
    <row r="15" spans="1:11">
      <c r="A15" s="88">
        <v>202003</v>
      </c>
      <c r="B15" s="89">
        <v>2484472</v>
      </c>
      <c r="C15" s="89">
        <v>818032</v>
      </c>
      <c r="D15" s="89">
        <v>989861</v>
      </c>
      <c r="E15" s="89">
        <v>121347</v>
      </c>
      <c r="F15" s="89">
        <v>19294</v>
      </c>
      <c r="G15" s="89">
        <v>106262</v>
      </c>
      <c r="H15" s="89">
        <v>218800</v>
      </c>
      <c r="I15" s="89">
        <v>163500</v>
      </c>
      <c r="J15" s="89">
        <v>3242</v>
      </c>
      <c r="K15" s="89">
        <v>44134</v>
      </c>
    </row>
    <row r="16" spans="1:11">
      <c r="A16" s="88">
        <v>202002</v>
      </c>
      <c r="B16" s="89">
        <v>2163356</v>
      </c>
      <c r="C16" s="89">
        <v>766715</v>
      </c>
      <c r="D16" s="89">
        <v>748314</v>
      </c>
      <c r="E16" s="89">
        <v>112754</v>
      </c>
      <c r="F16" s="89">
        <v>13272</v>
      </c>
      <c r="G16" s="89">
        <v>106351</v>
      </c>
      <c r="H16" s="89">
        <v>223045</v>
      </c>
      <c r="I16" s="89">
        <v>148937</v>
      </c>
      <c r="J16" s="89">
        <v>12774</v>
      </c>
      <c r="K16" s="89">
        <v>31194</v>
      </c>
    </row>
    <row r="17" spans="1:11">
      <c r="A17" s="88">
        <v>202001</v>
      </c>
      <c r="B17" s="89">
        <v>2030096</v>
      </c>
      <c r="C17" s="89">
        <v>804753</v>
      </c>
      <c r="D17" s="89">
        <v>629160</v>
      </c>
      <c r="E17" s="89">
        <v>107685</v>
      </c>
      <c r="F17" s="89">
        <v>17004</v>
      </c>
      <c r="G17" s="89">
        <v>101628</v>
      </c>
      <c r="H17" s="89">
        <v>202598</v>
      </c>
      <c r="I17" s="89">
        <v>144023</v>
      </c>
      <c r="J17" s="89">
        <v>3422</v>
      </c>
      <c r="K17" s="89">
        <v>19823</v>
      </c>
    </row>
    <row r="19" spans="1:11">
      <c r="A19" s="193" t="s">
        <v>419</v>
      </c>
      <c r="B19" s="192"/>
      <c r="C19" s="192"/>
      <c r="D19" s="192"/>
      <c r="E19" s="192"/>
      <c r="F19" s="192"/>
      <c r="G19" s="192"/>
      <c r="H19" s="192"/>
      <c r="I19" s="192"/>
      <c r="J19" s="192"/>
      <c r="K19" s="87">
        <v>44452.580602870381</v>
      </c>
    </row>
    <row r="20" spans="1:11">
      <c r="A20" t="s">
        <v>231</v>
      </c>
    </row>
  </sheetData>
  <mergeCells count="2">
    <mergeCell ref="A1:K1"/>
    <mergeCell ref="A19:J19"/>
  </mergeCells>
  <phoneticPr fontId="4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About</vt:lpstr>
      <vt:lpstr>SYVbT_DV-Regis</vt:lpstr>
      <vt:lpstr>BAADTbVT_DV-km</vt:lpstr>
      <vt:lpstr>DV-CAGR</vt:lpstr>
      <vt:lpstr>Rail2019-psgr</vt:lpstr>
      <vt:lpstr>Rail2020-psgr</vt:lpstr>
      <vt:lpstr>Rail2021-psgr</vt:lpstr>
      <vt:lpstr>Rail2019-freight</vt:lpstr>
      <vt:lpstr>Rail2020-freight</vt:lpstr>
      <vt:lpstr>Rail2021-freight</vt:lpstr>
      <vt:lpstr>BAADTbVT_Rail-CAGR</vt:lpstr>
      <vt:lpstr>Rail-Cal</vt:lpstr>
      <vt:lpstr>Air2019</vt:lpstr>
      <vt:lpstr>Air2020</vt:lpstr>
      <vt:lpstr>Air2021</vt:lpstr>
      <vt:lpstr>Air-CAGR</vt:lpstr>
      <vt:lpstr>Air-Cal</vt:lpstr>
      <vt:lpstr>BAADTbVT_Ships-Cal psgr CAGR</vt:lpstr>
      <vt:lpstr>Ships-freight CAGR</vt:lpstr>
      <vt:lpstr>BCDTRtSY-psgr</vt:lpstr>
      <vt:lpstr>BCDTRtSY-frgt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2015-03-31T22:53:51Z</dcterms:created>
  <dcterms:modified xsi:type="dcterms:W3CDTF">2021-11-15T02:22:55Z</dcterms:modified>
</cp:coreProperties>
</file>